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<sst xmlns="http://schemas.openxmlformats.org/spreadsheetml/2006/main" count="1050" uniqueCount="304">
  <si>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</si>
  <si>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</si>
  <si>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</si>
  <si>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</si>
  <si>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</si>
  <si>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</si>
  <si>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</si>
  <si>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</si>
  <si>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</si>
  <si>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</si>
  <si>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</si>
  <si>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</si>
  <si>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</si>
  <si>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</si>
  <si>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</si>
  <si>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</si>
  <si>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</si>
  <si>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</si>
  <si>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</si>
  <si>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</si>
  <si>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</si>
  <si>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</si>
  <si>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</si>
  <si>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</si>
  <si>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</si>
  <si>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</si>
  <si>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</si>
  <si>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</si>
  <si>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</si>
  <si>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</si>
  <si>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</si>
  <si>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</si>
  <si>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</si>
  <si>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</si>
  <si>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</si>
  <si>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</si>
  <si>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</si>
  <si>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</si>
  <si>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</si>
  <si>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</si>
  <si>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</si>
  <si>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</si>
  <si>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</si>
  <si>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</si>
  <si>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</si>
  <si>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</si>
  <si>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</si>
  <si>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</si>
  <si>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</si>
  <si>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</si>
  <si>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</si>
  <si>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</si>
  <si>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</si>
  <si>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</si>
  <si>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</si>
  <si>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</si>
  <si>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</si>
  <si>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</si>
  <si>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</si>
  <si>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</si>
  <si>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</si>
  <si>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</si>
  <si>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</si>
  <si>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</si>
  <si>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</si>
  <si>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</si>
  <si>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</si>
  <si>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</si>
  <si>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</si>
  <si>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</si>
  <si>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</si>
  <si>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</si>
  <si>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</si>
  <si>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</si>
  <si>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</si>
  <si>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</si>
  <si>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</si>
  <si>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</si>
  <si>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</si>
  <si>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</si>
  <si>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</si>
  <si>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</si>
  <si>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</si>
  <si>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</si>
  <si>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</si>
  <si>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</si>
  <si>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</si>
  <si>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</si>
  <si>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</si>
  <si>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</si>
  <si>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</si>
  <si>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</si>
  <si>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</si>
  <si>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</si>
  <si>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</si>
  <si>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</si>
  <si>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</si>
  <si>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</si>
  <si>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</si>
  <si>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</si>
  <si>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</si>
  <si>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</si>
  <si>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</si>
  <si>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</si>
  <si>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</si>
  <si>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</si>
  <si>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</si>
  <si>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</si>
  <si>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</si>
  <si>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</si>
  <si>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</si>
  <si>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</si>
  <si>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</si>
  <si>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</si>
  <si>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</si>
  <si>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</si>
  <si>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</si>
  <si>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</si>
  <si>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</si>
  <si>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</si>
  <si>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</si>
  <si>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</si>
  <si>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</si>
  <si>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</si>
  <si>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</si>
  <si>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</si>
  <si>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</si>
  <si>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</si>
  <si>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</si>
  <si>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</si>
  <si>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</si>
  <si>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</si>
  <si>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</si>
  <si>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</si>
  <si>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</si>
  <si>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</si>
  <si>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</si>
  <si>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</si>
  <si>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</si>
  <si>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</si>
  <si>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</si>
  <si>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</si>
  <si>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</si>
  <si>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Grzywny i inne kary pieniężne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</si>
  <si>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</si>
  <si>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</si>
  <si>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</si>
  <si>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</si>
  <si>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</si>
  <si>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</si>
  <si>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</si>
  <si>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</si>
  <si>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</si>
  <si>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</si>
  <si>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</si>
  <si>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</si>
  <si>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</si>
  <si>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</si>
  <si>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</si>
  <si>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</si>
  <si>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</si>
  <si>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</si>
  <si>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</si>
  <si>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</si>
  <si>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</si>
  <si>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</si>
  <si>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</si>
  <si>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</si>
  <si>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</si>
  <si>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</si>
  <si>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</si>
  <si>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</si>
  <si>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</si>
  <si>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</si>
  <si>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</si>
  <si>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</si>
  <si>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</si>
  <si>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</si>
  <si>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</si>
  <si>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</si>
  <si>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</si>
  <si>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</si>
  <si>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</si>
  <si>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</si>
  <si>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</si>
  <si>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</si>
  <si>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</si>
  <si>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</si>
  <si>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</si>
  <si>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</si>
  <si>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</si>
  <si>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</si>
  <si>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</si>
  <si>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</si>
  <si>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</si>
  <si>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</si>
  <si>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</si>
  <si>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</si>
  <si>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</si>
  <si>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</si>
  <si>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</si>
  <si>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</si>
  <si>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</si>
  <si>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</si>
  <si>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</si>
  <si>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</si>
  <si>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</si>
  <si>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</si>
  <si>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</si>
  <si>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</si>
  <si>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</si>
  <si>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</si>
  <si>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</si>
  <si>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</si>
  <si>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</si>
  <si>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</si>
  <si>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</si>
  <si>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</si>
  <si>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</si>
  <si>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</si>
  <si>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</si>
  <si>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</si>
  <si>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</si>
  <si>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</si>
  <si>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</si>
  <si>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</si>
  <si>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</si>
  <si>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</si>
  <si>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</si>
  <si>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</si>
  <si>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</si>
  <si>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</si>
  <si>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</si>
  <si>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</si>
  <si>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</si>
  <si>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</si>
  <si>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</si>
  <si>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</si>
  <si>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</si>
  <si>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</si>
  <si>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</si>
  <si>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</si>
  <si>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</si>
  <si>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</si>
  <si>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</si>
  <si>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</si>
  <si>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</si>
  <si>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</si>
  <si>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</si>
  <si>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</si>
  <si>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</si>
  <si>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</si>
  <si>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</si>
  <si>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</si>
  <si>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</si>
  <si>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</si>
  <si>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</si>
  <si>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</si>
  <si>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</si>
  <si>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</si>
  <si>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</si>
  <si>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</si>
  <si>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</si>
  <si>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</si>
  <si>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</si>
  <si>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</si>
  <si>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</si>
  <si>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</si>
  <si>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</si>
  <si>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</si>
  <si>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</si>
  <si>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</si>
  <si>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</si>
  <si>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</si>
  <si>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</si>
  <si>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</si>
  <si>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</si>
  <si>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</si>
  <si>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</si>
  <si>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6610</t>
  </si>
  <si>
    <t>Dotacje celowe otrzymywane z gminy na inwestycje i zakupy inwestycyjne realizowane na podstawie porozumień (umów) między jednostkami samorządu terytorialnego</t>
  </si>
  <si>
    <t>Kolonie i obozy oraz inne formy wypoczynku dziecii młodzieży szkolnej, a także szkolenia młodzieży</t>
  </si>
  <si>
    <t>Składki na ubezpieczenie zdrowotne opłacane za osoby pobierające niektóre świadczenia rodzinne, zgodnie z przepisami ustawy o świadczeniach  rodzinnych oraz za osoby pobierające zasiłki dka opiekunów, zgdnie z przepisami ustawy z dnia 4 kwietnia 2014 r. o ustaleniu i wypłacie zasiłków dla opiekunów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</si>
  <si>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</si>
  <si>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 xml:space="preserve"> Wpływy z tytułu grzywien i innych kar pieniężnych od osób prawnych i innych jednostek organizacyjnych </t>
  </si>
  <si>
    <t xml:space="preserve">Wpływy ze zwrotów dotacji oraz płatności wykorzystanych nie zgodnie z przeznaczeniem lub wykorzystanych z naruszeniem procedur, o których mowa w art. 184 ustawy, pobranych nienależnie lub w nadmiernej wysokości </t>
  </si>
  <si>
    <t>Gospodarka odpadami komunalnymi</t>
  </si>
  <si>
    <t>2620</t>
  </si>
  <si>
    <t>Dotacja przedmiotowa z budżetu otrzymana przez pozostałe jednostki sektora finansów publicznych</t>
  </si>
  <si>
    <t>Wpływy z opłat z tytułu użytkowania wieczystego nieruchomości</t>
  </si>
  <si>
    <t>6350</t>
  </si>
  <si>
    <t>Środki otrzymane z państwowych funduszy celowych na finansowanie lub dofinansowanie kosztów realizacji inwestycji i zakupów inwestycyjnych jednostek sektora finansów publicznych</t>
  </si>
  <si>
    <t>Dotacja celowa otrzymana przez jednostkę samorządu terytorialnego od innej jednostki samorządu terytorialnego będącej instytucją wdrażającą na zadania bieżące realizowane na postawie porozumień (umów)</t>
  </si>
  <si>
    <t>2020</t>
  </si>
  <si>
    <t>Wykonanie               za 1 m-c</t>
  </si>
  <si>
    <t>Wskaźnik dynamiki 2020/2019</t>
  </si>
  <si>
    <t>Wykonanie 2019 r.</t>
  </si>
  <si>
    <t>Dochody budżetowe-pomocy społecznej usuwanie skutków klęsk żywiołowych</t>
  </si>
  <si>
    <t>2170</t>
  </si>
  <si>
    <t>Środki otrzymane z państwowych funduszy celowych na realizację zadań bieżących jednostek sektora finansów publicznych</t>
  </si>
  <si>
    <t>0977</t>
  </si>
  <si>
    <t>Wpływy z pozodsałych odsetek</t>
  </si>
  <si>
    <t>Środki na dofinansowanie własnych zadań bieżących gmin (związków gmin, związków powiatowo gminnych, związków powiatów), samorządów, województw, pozyskane z innych źródeł</t>
  </si>
  <si>
    <t>Dotacje celowe otrzymane z budżetu państwa na realizację inwestycji i zakupów inwestycyjnych własnych gmin (związków gmin, zwiazków powiatowo-gminnych)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</si>
</sst>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  <numFmt numFmtId="183" formatCode="[$-415]dddd\,\ d\ mmmm\ yyyy"/>
  </numFmts>
  <fonts count="63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b/>
      <sz val="8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b/>
      <sz val="8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58" fillId="35" borderId="19" xfId="0" applyFont="1" applyFill="1" applyBorder="1" applyAlignment="1">
      <alignment horizontal="center" vertical="center"/>
    </xf>
    <xf numFmtId="49" fontId="57" fillId="35" borderId="13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vertical="center" wrapText="1"/>
    </xf>
    <xf numFmtId="4" fontId="58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7" fillId="34" borderId="10" xfId="0" applyNumberFormat="1" applyFont="1" applyFill="1" applyBorder="1" applyAlignment="1">
      <alignment horizontal="center" vertical="center"/>
    </xf>
    <xf numFmtId="49" fontId="57" fillId="34" borderId="10" xfId="0" applyNumberFormat="1" applyFont="1" applyFill="1" applyBorder="1" applyAlignment="1" quotePrefix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 quotePrefix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173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59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0" fontId="59" fillId="34" borderId="13" xfId="0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vertical="center"/>
    </xf>
    <xf numFmtId="4" fontId="57" fillId="34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/>
    </xf>
    <xf numFmtId="0" fontId="3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173" fontId="9" fillId="0" borderId="10" xfId="0" applyNumberFormat="1" applyFont="1" applyFill="1" applyBorder="1" applyAlignment="1">
      <alignment horizontal="right" vertical="center"/>
    </xf>
    <xf numFmtId="173" fontId="57" fillId="0" borderId="10" xfId="0" applyNumberFormat="1" applyFont="1" applyBorder="1" applyAlignment="1">
      <alignment horizontal="right" vertical="center"/>
    </xf>
    <xf numFmtId="173" fontId="9" fillId="34" borderId="18" xfId="0" applyNumberFormat="1" applyFont="1" applyFill="1" applyBorder="1" applyAlignment="1">
      <alignment horizontal="right" vertical="center"/>
    </xf>
    <xf numFmtId="173" fontId="9" fillId="33" borderId="10" xfId="0" applyNumberFormat="1" applyFont="1" applyFill="1" applyBorder="1" applyAlignment="1">
      <alignment horizontal="right" vertical="center"/>
    </xf>
    <xf numFmtId="49" fontId="62" fillId="0" borderId="1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98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72878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0"/>
  <sheetViews>
    <sheetView tabSelected="1" zoomScale="110" zoomScaleNormal="110" workbookViewId="0" topLeftCell="A1">
      <pane ySplit="3" topLeftCell="A483" activePane="bottomLeft" state="frozen"/>
      <selection pane="topLeft" activeCell="A1" sqref="A1"/>
      <selection pane="bottomLeft" activeCell="F540" sqref="F540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8" customWidth="1"/>
    <col min="8" max="8" width="14.375" style="0" customWidth="1"/>
    <col min="9" max="9" width="11.875" style="0" hidden="1" customWidth="1"/>
  </cols>
  <sheetData>
    <row r="1" spans="1:9" ht="19.5" customHeight="1">
      <c r="A1" s="266" t="s">
        <v>93</v>
      </c>
      <c r="B1" s="267"/>
      <c r="C1" s="268"/>
      <c r="D1" s="260" t="s">
        <v>0</v>
      </c>
      <c r="E1" s="260" t="s">
        <v>106</v>
      </c>
      <c r="F1" s="260" t="s">
        <v>294</v>
      </c>
      <c r="G1" s="262" t="s">
        <v>153</v>
      </c>
      <c r="H1" s="260" t="s">
        <v>295</v>
      </c>
      <c r="I1" s="260" t="s">
        <v>296</v>
      </c>
    </row>
    <row r="2" spans="1:9" ht="14.25" customHeight="1">
      <c r="A2" s="75" t="s">
        <v>1</v>
      </c>
      <c r="B2" s="73" t="s">
        <v>92</v>
      </c>
      <c r="C2" s="74" t="s">
        <v>2</v>
      </c>
      <c r="D2" s="261"/>
      <c r="E2" s="261"/>
      <c r="F2" s="261"/>
      <c r="G2" s="263"/>
      <c r="H2" s="261"/>
      <c r="I2" s="261"/>
    </row>
    <row r="3" spans="1:9" ht="12.75">
      <c r="A3" s="6">
        <v>1</v>
      </c>
      <c r="B3" s="77">
        <v>2</v>
      </c>
      <c r="C3" s="78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6" t="s">
        <v>127</v>
      </c>
      <c r="B4" s="16"/>
      <c r="C4" s="17"/>
      <c r="D4" s="65" t="s">
        <v>123</v>
      </c>
      <c r="E4" s="18">
        <f>E5</f>
        <v>40860</v>
      </c>
      <c r="F4" s="18">
        <f>F5</f>
        <v>0</v>
      </c>
      <c r="G4" s="129">
        <f aca="true" t="shared" si="0" ref="G4:G13">F4*100/E4</f>
        <v>0</v>
      </c>
      <c r="H4" s="135" t="s">
        <v>122</v>
      </c>
      <c r="I4" s="18">
        <f>SUM(I5)</f>
        <v>0</v>
      </c>
    </row>
    <row r="5" spans="1:9" ht="12.75">
      <c r="A5" s="118"/>
      <c r="B5" s="191" t="s">
        <v>154</v>
      </c>
      <c r="C5" s="104"/>
      <c r="D5" s="198" t="s">
        <v>5</v>
      </c>
      <c r="E5" s="21">
        <f>SUM(E6:E8)</f>
        <v>40860</v>
      </c>
      <c r="F5" s="21">
        <f>SUM(F6+F8)</f>
        <v>0</v>
      </c>
      <c r="G5" s="130">
        <f t="shared" si="0"/>
        <v>0</v>
      </c>
      <c r="H5" s="136" t="s">
        <v>122</v>
      </c>
      <c r="I5" s="21">
        <f>SUM(I6:I9)</f>
        <v>0</v>
      </c>
    </row>
    <row r="6" spans="1:9" ht="55.5" customHeight="1">
      <c r="A6" s="190"/>
      <c r="B6" s="193"/>
      <c r="C6" s="30" t="s">
        <v>10</v>
      </c>
      <c r="D6" s="12" t="s">
        <v>283</v>
      </c>
      <c r="E6" s="25">
        <v>60</v>
      </c>
      <c r="F6" s="25">
        <v>0</v>
      </c>
      <c r="G6" s="133">
        <f t="shared" si="0"/>
        <v>0</v>
      </c>
      <c r="H6" s="143" t="s">
        <v>122</v>
      </c>
      <c r="I6" s="25">
        <v>0</v>
      </c>
    </row>
    <row r="7" spans="1:9" ht="26.25" customHeight="1" hidden="1">
      <c r="A7" s="190"/>
      <c r="B7" s="226"/>
      <c r="C7" s="30" t="s">
        <v>11</v>
      </c>
      <c r="D7" s="10" t="s">
        <v>12</v>
      </c>
      <c r="E7" s="25">
        <v>0</v>
      </c>
      <c r="F7" s="25">
        <v>0</v>
      </c>
      <c r="G7" s="133" t="e">
        <f t="shared" si="0"/>
        <v>#DIV/0!</v>
      </c>
      <c r="H7" s="143" t="e">
        <f>(F7/I7)*100</f>
        <v>#DIV/0!</v>
      </c>
      <c r="I7" s="25"/>
    </row>
    <row r="8" spans="1:9" ht="12.75">
      <c r="A8" s="190"/>
      <c r="B8" s="226"/>
      <c r="C8" s="30" t="s">
        <v>11</v>
      </c>
      <c r="D8" s="12" t="s">
        <v>12</v>
      </c>
      <c r="E8" s="25">
        <v>40800</v>
      </c>
      <c r="F8" s="25">
        <v>0</v>
      </c>
      <c r="G8" s="133">
        <f t="shared" si="0"/>
        <v>0</v>
      </c>
      <c r="H8" s="143" t="s">
        <v>122</v>
      </c>
      <c r="I8" s="25">
        <v>0</v>
      </c>
    </row>
    <row r="9" spans="1:9" ht="45" hidden="1">
      <c r="A9" s="119"/>
      <c r="B9" s="192"/>
      <c r="C9" s="78">
        <v>2010</v>
      </c>
      <c r="D9" s="12" t="s">
        <v>235</v>
      </c>
      <c r="E9" s="25">
        <v>46629.9</v>
      </c>
      <c r="F9" s="25">
        <v>46629.9</v>
      </c>
      <c r="G9" s="131">
        <f t="shared" si="0"/>
        <v>100</v>
      </c>
      <c r="H9" s="131" t="e">
        <f>(F9/I9)*100</f>
        <v>#DIV/0!</v>
      </c>
      <c r="I9" s="43"/>
    </row>
    <row r="10" spans="1:9" ht="12.75">
      <c r="A10" s="26">
        <v>600</v>
      </c>
      <c r="B10" s="16"/>
      <c r="C10" s="17"/>
      <c r="D10" s="65" t="s">
        <v>6</v>
      </c>
      <c r="E10" s="18">
        <f>E11+E19+E33+E40</f>
        <v>18917553</v>
      </c>
      <c r="F10" s="18">
        <f>F11+F19+F33</f>
        <v>2066216.5799999998</v>
      </c>
      <c r="G10" s="129">
        <f t="shared" si="0"/>
        <v>10.922219062898884</v>
      </c>
      <c r="H10" s="129">
        <f>(F10/I10)*100</f>
        <v>1095.764080100125</v>
      </c>
      <c r="I10" s="18">
        <f>SUM(I11,I19,I33,I40)</f>
        <v>188564</v>
      </c>
    </row>
    <row r="11" spans="1:9" ht="12.75">
      <c r="A11" s="19"/>
      <c r="B11" s="27">
        <v>60004</v>
      </c>
      <c r="C11" s="20"/>
      <c r="D11" s="14" t="s">
        <v>7</v>
      </c>
      <c r="E11" s="21">
        <f>SUM(E13:E18)</f>
        <v>7301706</v>
      </c>
      <c r="F11" s="21">
        <f>SUM(F13+F14+F15+F16+F18+F17)</f>
        <v>1331613.48</v>
      </c>
      <c r="G11" s="130">
        <f t="shared" si="0"/>
        <v>18.237018581684882</v>
      </c>
      <c r="H11" s="130">
        <f>(F11/I11)*100</f>
        <v>706.2389180588704</v>
      </c>
      <c r="I11" s="21">
        <f>SUM(I12:I18)</f>
        <v>188550</v>
      </c>
    </row>
    <row r="12" spans="1:9" ht="12.75" hidden="1">
      <c r="A12" s="19"/>
      <c r="B12" s="36"/>
      <c r="C12" s="30" t="s">
        <v>8</v>
      </c>
      <c r="D12" s="10" t="s">
        <v>9</v>
      </c>
      <c r="E12" s="25"/>
      <c r="F12" s="25"/>
      <c r="G12" s="143" t="s">
        <v>122</v>
      </c>
      <c r="H12" s="143" t="s">
        <v>122</v>
      </c>
      <c r="I12" s="25">
        <v>0</v>
      </c>
    </row>
    <row r="13" spans="1:9" ht="27.75" customHeight="1">
      <c r="A13" s="19"/>
      <c r="B13" s="36"/>
      <c r="C13" s="30" t="s">
        <v>70</v>
      </c>
      <c r="D13" s="12" t="s">
        <v>284</v>
      </c>
      <c r="E13" s="25">
        <v>11000</v>
      </c>
      <c r="F13" s="25">
        <v>1778.04</v>
      </c>
      <c r="G13" s="131">
        <f t="shared" si="0"/>
        <v>16.164</v>
      </c>
      <c r="H13" s="143" t="s">
        <v>122</v>
      </c>
      <c r="I13" s="25">
        <v>0</v>
      </c>
    </row>
    <row r="14" spans="1:9" ht="45">
      <c r="A14" s="19"/>
      <c r="B14" s="36"/>
      <c r="C14" s="30" t="s">
        <v>10</v>
      </c>
      <c r="D14" s="85" t="s">
        <v>283</v>
      </c>
      <c r="E14" s="25">
        <v>3884292</v>
      </c>
      <c r="F14" s="25">
        <v>323691</v>
      </c>
      <c r="G14" s="133">
        <f>F14*100/E14</f>
        <v>8.333333333333334</v>
      </c>
      <c r="H14" s="131">
        <f aca="true" t="shared" si="1" ref="H14:H20">(F14/I14)*100</f>
        <v>171.71936339522546</v>
      </c>
      <c r="I14" s="25">
        <v>188500</v>
      </c>
    </row>
    <row r="15" spans="1:9" ht="12.75">
      <c r="A15" s="22"/>
      <c r="B15" s="23"/>
      <c r="C15" s="30" t="s">
        <v>25</v>
      </c>
      <c r="D15" s="10" t="s">
        <v>207</v>
      </c>
      <c r="E15" s="25">
        <v>384</v>
      </c>
      <c r="F15" s="25">
        <v>32</v>
      </c>
      <c r="G15" s="131">
        <f aca="true" t="shared" si="2" ref="G15:G21">F15*100/E15</f>
        <v>8.333333333333334</v>
      </c>
      <c r="H15" s="131">
        <f t="shared" si="1"/>
        <v>100</v>
      </c>
      <c r="I15" s="43">
        <v>32</v>
      </c>
    </row>
    <row r="16" spans="1:9" ht="12.75">
      <c r="A16" s="22"/>
      <c r="B16" s="23"/>
      <c r="C16" s="30" t="s">
        <v>11</v>
      </c>
      <c r="D16" s="10" t="s">
        <v>12</v>
      </c>
      <c r="E16" s="25">
        <v>216</v>
      </c>
      <c r="F16" s="25">
        <v>18</v>
      </c>
      <c r="G16" s="131">
        <f t="shared" si="2"/>
        <v>8.333333333333334</v>
      </c>
      <c r="H16" s="131">
        <f t="shared" si="1"/>
        <v>100</v>
      </c>
      <c r="I16" s="43">
        <v>18</v>
      </c>
    </row>
    <row r="17" spans="1:9" ht="36.75" customHeight="1">
      <c r="A17" s="22"/>
      <c r="B17" s="23"/>
      <c r="C17" s="30" t="s">
        <v>298</v>
      </c>
      <c r="D17" s="85" t="s">
        <v>299</v>
      </c>
      <c r="E17" s="25">
        <v>50000</v>
      </c>
      <c r="F17" s="25">
        <v>0</v>
      </c>
      <c r="G17" s="131">
        <f t="shared" si="2"/>
        <v>0</v>
      </c>
      <c r="H17" s="143" t="s">
        <v>122</v>
      </c>
      <c r="I17" s="43"/>
    </row>
    <row r="18" spans="1:9" ht="45">
      <c r="A18" s="22"/>
      <c r="B18" s="23"/>
      <c r="C18" s="30" t="s">
        <v>107</v>
      </c>
      <c r="D18" s="85" t="s">
        <v>229</v>
      </c>
      <c r="E18" s="25">
        <v>3355814</v>
      </c>
      <c r="F18" s="25">
        <v>1006094.44</v>
      </c>
      <c r="G18" s="131">
        <f t="shared" si="2"/>
        <v>29.980637782666143</v>
      </c>
      <c r="H18" s="143" t="s">
        <v>122</v>
      </c>
      <c r="I18" s="43">
        <v>0</v>
      </c>
    </row>
    <row r="19" spans="1:9" s="84" customFormat="1" ht="11.25" customHeight="1">
      <c r="A19" s="19"/>
      <c r="B19" s="27">
        <v>60016</v>
      </c>
      <c r="C19" s="20"/>
      <c r="D19" s="14" t="s">
        <v>13</v>
      </c>
      <c r="E19" s="21">
        <f>SUM(E21+E22+E23+E24+E25+E26+E27+E28+E31)</f>
        <v>11592337</v>
      </c>
      <c r="F19" s="21">
        <f>SUM(F21+F22+F23+F25+F24+F26+F27+F28+F31)</f>
        <v>727833.38</v>
      </c>
      <c r="G19" s="130">
        <f t="shared" si="2"/>
        <v>6.27857333685175</v>
      </c>
      <c r="H19" s="136" t="s">
        <v>122</v>
      </c>
      <c r="I19" s="21">
        <f>SUM(I20:I32)</f>
        <v>0</v>
      </c>
    </row>
    <row r="20" spans="1:9" s="84" customFormat="1" ht="15" customHeight="1" hidden="1">
      <c r="A20" s="19"/>
      <c r="B20" s="36"/>
      <c r="C20" s="30" t="s">
        <v>70</v>
      </c>
      <c r="D20" s="12" t="s">
        <v>284</v>
      </c>
      <c r="E20" s="25">
        <v>0</v>
      </c>
      <c r="F20" s="25">
        <v>555.96</v>
      </c>
      <c r="G20" s="131" t="e">
        <f t="shared" si="2"/>
        <v>#DIV/0!</v>
      </c>
      <c r="H20" s="143" t="e">
        <f t="shared" si="1"/>
        <v>#DIV/0!</v>
      </c>
      <c r="I20" s="43">
        <v>0</v>
      </c>
    </row>
    <row r="21" spans="1:9" ht="15" customHeight="1">
      <c r="A21" s="22"/>
      <c r="B21" s="23"/>
      <c r="C21" s="30" t="s">
        <v>17</v>
      </c>
      <c r="D21" s="10" t="s">
        <v>18</v>
      </c>
      <c r="E21" s="25">
        <v>14000</v>
      </c>
      <c r="F21" s="25">
        <v>113.65</v>
      </c>
      <c r="G21" s="131">
        <f t="shared" si="2"/>
        <v>0.8117857142857143</v>
      </c>
      <c r="H21" s="143" t="s">
        <v>122</v>
      </c>
      <c r="I21" s="25">
        <v>0</v>
      </c>
    </row>
    <row r="22" spans="1:9" ht="23.25" customHeight="1" hidden="1">
      <c r="A22" s="22"/>
      <c r="B22" s="23"/>
      <c r="C22" s="30" t="s">
        <v>20</v>
      </c>
      <c r="D22" s="85" t="s">
        <v>208</v>
      </c>
      <c r="E22" s="80"/>
      <c r="F22" s="80"/>
      <c r="G22" s="131" t="e">
        <f>F22*100/E22</f>
        <v>#DIV/0!</v>
      </c>
      <c r="H22" s="143" t="e">
        <f>(F22/I22)*100</f>
        <v>#DIV/0!</v>
      </c>
      <c r="I22" s="25"/>
    </row>
    <row r="23" spans="1:9" ht="12.75">
      <c r="A23" s="22"/>
      <c r="B23" s="23"/>
      <c r="C23" s="30" t="s">
        <v>25</v>
      </c>
      <c r="D23" s="12" t="s">
        <v>207</v>
      </c>
      <c r="E23" s="80">
        <v>10</v>
      </c>
      <c r="F23" s="80">
        <v>1.35</v>
      </c>
      <c r="G23" s="131">
        <f aca="true" t="shared" si="3" ref="G23:G40">F23*100/E23</f>
        <v>13.5</v>
      </c>
      <c r="H23" s="143" t="s">
        <v>122</v>
      </c>
      <c r="I23" s="43">
        <v>0</v>
      </c>
    </row>
    <row r="24" spans="1:9" ht="12.75" hidden="1">
      <c r="A24" s="22"/>
      <c r="B24" s="23"/>
      <c r="C24" s="30" t="s">
        <v>11</v>
      </c>
      <c r="D24" s="12" t="s">
        <v>12</v>
      </c>
      <c r="E24" s="80">
        <v>0</v>
      </c>
      <c r="F24" s="80">
        <v>0</v>
      </c>
      <c r="G24" s="131" t="e">
        <f t="shared" si="3"/>
        <v>#DIV/0!</v>
      </c>
      <c r="H24" s="143" t="e">
        <f>(F24/I24)*100</f>
        <v>#DIV/0!</v>
      </c>
      <c r="I24" s="43">
        <v>0</v>
      </c>
    </row>
    <row r="25" spans="1:9" ht="23.25" customHeight="1" hidden="1">
      <c r="A25" s="22"/>
      <c r="B25" s="23"/>
      <c r="C25" s="30" t="s">
        <v>126</v>
      </c>
      <c r="D25" s="85" t="s">
        <v>151</v>
      </c>
      <c r="E25" s="80"/>
      <c r="F25" s="80"/>
      <c r="G25" s="131" t="e">
        <f>F25*100/E25</f>
        <v>#DIV/0!</v>
      </c>
      <c r="H25" s="143" t="e">
        <f>(F25/I25)*100</f>
        <v>#DIV/0!</v>
      </c>
      <c r="I25" s="43"/>
    </row>
    <row r="26" spans="1:9" ht="45" customHeight="1" hidden="1">
      <c r="A26" s="22"/>
      <c r="B26" s="23"/>
      <c r="C26" s="30" t="s">
        <v>186</v>
      </c>
      <c r="D26" s="122" t="s">
        <v>243</v>
      </c>
      <c r="E26" s="80"/>
      <c r="F26" s="80"/>
      <c r="G26" s="131" t="e">
        <f>F26*100/E26</f>
        <v>#DIV/0!</v>
      </c>
      <c r="H26" s="143" t="e">
        <f>(F26/I26)*100</f>
        <v>#DIV/0!</v>
      </c>
      <c r="I26" s="43"/>
    </row>
    <row r="27" spans="1:9" ht="45">
      <c r="A27" s="22"/>
      <c r="B27" s="95"/>
      <c r="C27" s="30" t="s">
        <v>107</v>
      </c>
      <c r="D27" s="85" t="s">
        <v>229</v>
      </c>
      <c r="E27" s="80">
        <v>9928327</v>
      </c>
      <c r="F27" s="80">
        <v>727718.38</v>
      </c>
      <c r="G27" s="131">
        <f t="shared" si="3"/>
        <v>7.329718088455386</v>
      </c>
      <c r="H27" s="143" t="s">
        <v>122</v>
      </c>
      <c r="I27" s="25">
        <v>0</v>
      </c>
    </row>
    <row r="28" spans="1:9" ht="45">
      <c r="A28" s="22"/>
      <c r="B28" s="23"/>
      <c r="C28" s="30" t="s">
        <v>290</v>
      </c>
      <c r="D28" s="12" t="s">
        <v>291</v>
      </c>
      <c r="E28" s="80">
        <v>1350000</v>
      </c>
      <c r="F28" s="80">
        <v>0</v>
      </c>
      <c r="G28" s="131">
        <f t="shared" si="3"/>
        <v>0</v>
      </c>
      <c r="H28" s="143" t="s">
        <v>122</v>
      </c>
      <c r="I28" s="43">
        <v>0</v>
      </c>
    </row>
    <row r="29" spans="1:9" ht="38.25" customHeight="1" hidden="1">
      <c r="A29" s="22"/>
      <c r="B29" s="23"/>
      <c r="C29" s="30" t="s">
        <v>79</v>
      </c>
      <c r="D29" s="12" t="s">
        <v>209</v>
      </c>
      <c r="E29" s="80"/>
      <c r="F29" s="80"/>
      <c r="G29" s="131" t="e">
        <f>F29*100/E29</f>
        <v>#DIV/0!</v>
      </c>
      <c r="H29" s="143" t="e">
        <v>#DIV/0!</v>
      </c>
      <c r="I29" s="25"/>
    </row>
    <row r="30" spans="1:9" ht="47.25" customHeight="1" hidden="1">
      <c r="A30" s="22"/>
      <c r="B30" s="23"/>
      <c r="C30" s="30" t="s">
        <v>290</v>
      </c>
      <c r="D30" s="85" t="s">
        <v>291</v>
      </c>
      <c r="E30" s="80">
        <v>3911276</v>
      </c>
      <c r="F30" s="80">
        <v>0</v>
      </c>
      <c r="G30" s="131">
        <f>F30*100/E30</f>
        <v>0</v>
      </c>
      <c r="H30" s="143" t="e">
        <v>#DIV/0!</v>
      </c>
      <c r="I30" s="25"/>
    </row>
    <row r="31" spans="1:9" ht="38.25" customHeight="1">
      <c r="A31" s="22"/>
      <c r="B31" s="23"/>
      <c r="C31" s="30" t="s">
        <v>279</v>
      </c>
      <c r="D31" s="12" t="s">
        <v>280</v>
      </c>
      <c r="E31" s="80">
        <v>300000</v>
      </c>
      <c r="F31" s="80">
        <v>0</v>
      </c>
      <c r="G31" s="131">
        <f t="shared" si="3"/>
        <v>0</v>
      </c>
      <c r="H31" s="143" t="s">
        <v>122</v>
      </c>
      <c r="I31" s="25"/>
    </row>
    <row r="32" spans="1:9" ht="33.75" hidden="1">
      <c r="A32" s="22"/>
      <c r="B32" s="23"/>
      <c r="C32" s="30" t="s">
        <v>111</v>
      </c>
      <c r="D32" s="201" t="s">
        <v>112</v>
      </c>
      <c r="E32" s="80"/>
      <c r="F32" s="80"/>
      <c r="G32" s="131" t="e">
        <f t="shared" si="3"/>
        <v>#DIV/0!</v>
      </c>
      <c r="H32" s="131" t="e">
        <f aca="true" t="shared" si="4" ref="H32:H38">(F32/I32)*100</f>
        <v>#DIV/0!</v>
      </c>
      <c r="I32" s="25"/>
    </row>
    <row r="33" spans="1:9" s="84" customFormat="1" ht="12.75">
      <c r="A33" s="81"/>
      <c r="B33" s="27">
        <v>60017</v>
      </c>
      <c r="C33" s="20"/>
      <c r="D33" s="82" t="s">
        <v>108</v>
      </c>
      <c r="E33" s="83">
        <f>SUM(E34:E39)</f>
        <v>23510</v>
      </c>
      <c r="F33" s="83">
        <f>SUM(F34:F39)</f>
        <v>6769.72</v>
      </c>
      <c r="G33" s="132">
        <f t="shared" si="3"/>
        <v>28.795065929391747</v>
      </c>
      <c r="H33" s="130">
        <f t="shared" si="4"/>
        <v>48355.142857142855</v>
      </c>
      <c r="I33" s="83">
        <f>SUM(I34:I39)</f>
        <v>14</v>
      </c>
    </row>
    <row r="34" spans="1:9" s="84" customFormat="1" ht="22.5" hidden="1">
      <c r="A34" s="46"/>
      <c r="B34" s="103"/>
      <c r="C34" s="30" t="s">
        <v>70</v>
      </c>
      <c r="D34" s="12" t="s">
        <v>284</v>
      </c>
      <c r="E34" s="80"/>
      <c r="F34" s="80"/>
      <c r="G34" s="131" t="e">
        <f t="shared" si="3"/>
        <v>#DIV/0!</v>
      </c>
      <c r="H34" s="131" t="e">
        <f t="shared" si="4"/>
        <v>#DIV/0!</v>
      </c>
      <c r="I34" s="80"/>
    </row>
    <row r="35" spans="1:9" s="84" customFormat="1" ht="12.75" hidden="1">
      <c r="A35" s="46"/>
      <c r="B35" s="189"/>
      <c r="C35" s="30" t="s">
        <v>17</v>
      </c>
      <c r="D35" s="10" t="s">
        <v>18</v>
      </c>
      <c r="E35" s="80"/>
      <c r="F35" s="80"/>
      <c r="G35" s="131" t="e">
        <f t="shared" si="3"/>
        <v>#DIV/0!</v>
      </c>
      <c r="H35" s="131" t="e">
        <f t="shared" si="4"/>
        <v>#DIV/0!</v>
      </c>
      <c r="I35" s="80"/>
    </row>
    <row r="36" spans="1:9" ht="45">
      <c r="A36" s="22"/>
      <c r="B36" s="95"/>
      <c r="C36" s="30" t="s">
        <v>10</v>
      </c>
      <c r="D36" s="85" t="s">
        <v>206</v>
      </c>
      <c r="E36" s="80">
        <v>500</v>
      </c>
      <c r="F36" s="80">
        <v>28.52</v>
      </c>
      <c r="G36" s="133">
        <f t="shared" si="3"/>
        <v>5.704</v>
      </c>
      <c r="H36" s="131">
        <f t="shared" si="4"/>
        <v>204.44444444444449</v>
      </c>
      <c r="I36" s="80">
        <v>13.95</v>
      </c>
    </row>
    <row r="37" spans="1:9" ht="12.75">
      <c r="A37" s="22"/>
      <c r="B37" s="95"/>
      <c r="C37" s="30" t="s">
        <v>270</v>
      </c>
      <c r="D37" s="85" t="s">
        <v>271</v>
      </c>
      <c r="E37" s="80">
        <v>23000</v>
      </c>
      <c r="F37" s="80">
        <v>6741</v>
      </c>
      <c r="G37" s="131">
        <f t="shared" si="3"/>
        <v>29.308695652173913</v>
      </c>
      <c r="H37" s="143" t="s">
        <v>122</v>
      </c>
      <c r="I37" s="80">
        <v>0</v>
      </c>
    </row>
    <row r="38" spans="1:9" ht="12.75">
      <c r="A38" s="22"/>
      <c r="B38" s="95"/>
      <c r="C38" s="30" t="s">
        <v>25</v>
      </c>
      <c r="D38" s="12" t="s">
        <v>207</v>
      </c>
      <c r="E38" s="80">
        <v>10</v>
      </c>
      <c r="F38" s="80">
        <v>0.2</v>
      </c>
      <c r="G38" s="131">
        <f t="shared" si="3"/>
        <v>2</v>
      </c>
      <c r="H38" s="131">
        <f t="shared" si="4"/>
        <v>400</v>
      </c>
      <c r="I38" s="151">
        <v>0.05</v>
      </c>
    </row>
    <row r="39" spans="1:9" ht="22.5" hidden="1">
      <c r="A39" s="22"/>
      <c r="B39" s="31"/>
      <c r="C39" s="30" t="s">
        <v>11</v>
      </c>
      <c r="D39" s="85" t="s">
        <v>142</v>
      </c>
      <c r="E39" s="80"/>
      <c r="F39" s="80"/>
      <c r="G39" s="133" t="e">
        <f t="shared" si="3"/>
        <v>#DIV/0!</v>
      </c>
      <c r="H39" s="131" t="e">
        <f>(F39/I39)*100</f>
        <v>#DIV/0!</v>
      </c>
      <c r="I39" s="43"/>
    </row>
    <row r="40" spans="1:9" ht="12.75" hidden="1">
      <c r="A40" s="19"/>
      <c r="B40" s="27">
        <v>60095</v>
      </c>
      <c r="C40" s="62"/>
      <c r="D40" s="14" t="s">
        <v>5</v>
      </c>
      <c r="E40" s="21">
        <f>SUM(E41:E43)</f>
        <v>0</v>
      </c>
      <c r="F40" s="21">
        <f>SUM(F41:F43)</f>
        <v>4000</v>
      </c>
      <c r="G40" s="130" t="e">
        <f t="shared" si="3"/>
        <v>#DIV/0!</v>
      </c>
      <c r="H40" s="130" t="e">
        <f>(F40/I40)*100</f>
        <v>#DIV/0!</v>
      </c>
      <c r="I40" s="21">
        <f>SUM(I41:I43)</f>
        <v>0</v>
      </c>
    </row>
    <row r="41" spans="1:9" ht="51" customHeight="1" hidden="1">
      <c r="A41" s="22"/>
      <c r="B41" s="29"/>
      <c r="C41" s="30" t="s">
        <v>10</v>
      </c>
      <c r="D41" s="85" t="s">
        <v>283</v>
      </c>
      <c r="E41" s="25"/>
      <c r="F41" s="43"/>
      <c r="G41" s="131" t="e">
        <f aca="true" t="shared" si="5" ref="G41:G58">F41*100/E41</f>
        <v>#DIV/0!</v>
      </c>
      <c r="H41" s="131" t="e">
        <f>(F41/I41)*100</f>
        <v>#DIV/0!</v>
      </c>
      <c r="I41" s="25"/>
    </row>
    <row r="42" spans="1:9" ht="12.75" hidden="1">
      <c r="A42" s="22"/>
      <c r="B42" s="29"/>
      <c r="C42" s="34" t="s">
        <v>11</v>
      </c>
      <c r="D42" s="12" t="s">
        <v>12</v>
      </c>
      <c r="E42" s="25">
        <v>0</v>
      </c>
      <c r="F42" s="25">
        <v>4000</v>
      </c>
      <c r="G42" s="131" t="e">
        <f t="shared" si="5"/>
        <v>#DIV/0!</v>
      </c>
      <c r="H42" s="143" t="s">
        <v>122</v>
      </c>
      <c r="I42" s="43"/>
    </row>
    <row r="43" spans="1:9" ht="45" hidden="1">
      <c r="A43" s="22"/>
      <c r="B43" s="29"/>
      <c r="C43" s="30" t="s">
        <v>107</v>
      </c>
      <c r="D43" s="85" t="s">
        <v>229</v>
      </c>
      <c r="E43" s="25"/>
      <c r="F43" s="25"/>
      <c r="G43" s="131" t="e">
        <f t="shared" si="5"/>
        <v>#DIV/0!</v>
      </c>
      <c r="H43" s="131" t="e">
        <f aca="true" t="shared" si="6" ref="H43:H86">(F43/I43)*100</f>
        <v>#DIV/0!</v>
      </c>
      <c r="I43" s="43"/>
    </row>
    <row r="44" spans="1:9" ht="12.75">
      <c r="A44" s="26">
        <v>700</v>
      </c>
      <c r="B44" s="37"/>
      <c r="C44" s="38"/>
      <c r="D44" s="65" t="s">
        <v>14</v>
      </c>
      <c r="E44" s="18">
        <f>E45+E48+E63</f>
        <v>27059413</v>
      </c>
      <c r="F44" s="18">
        <f>F45+F48+F63</f>
        <v>1593236.03</v>
      </c>
      <c r="G44" s="129">
        <f t="shared" si="5"/>
        <v>5.887917930813947</v>
      </c>
      <c r="H44" s="129">
        <f t="shared" si="6"/>
        <v>106.61432507056648</v>
      </c>
      <c r="I44" s="18">
        <f>I45+I48+I63</f>
        <v>1494392.08</v>
      </c>
    </row>
    <row r="45" spans="1:9" ht="22.5">
      <c r="A45" s="47"/>
      <c r="B45" s="48">
        <v>70004</v>
      </c>
      <c r="C45" s="108"/>
      <c r="D45" s="110" t="s">
        <v>135</v>
      </c>
      <c r="E45" s="21">
        <f>SUM(E46:E47)</f>
        <v>3010</v>
      </c>
      <c r="F45" s="21">
        <f>SUM(F46:F47)</f>
        <v>0</v>
      </c>
      <c r="G45" s="130">
        <f t="shared" si="5"/>
        <v>0</v>
      </c>
      <c r="H45" s="136" t="s">
        <v>122</v>
      </c>
      <c r="I45" s="21">
        <f>SUM(I46:I47)</f>
        <v>0</v>
      </c>
    </row>
    <row r="46" spans="1:9" ht="12.75">
      <c r="A46" s="47"/>
      <c r="B46" s="159"/>
      <c r="C46" s="52" t="s">
        <v>25</v>
      </c>
      <c r="D46" s="12" t="s">
        <v>207</v>
      </c>
      <c r="E46" s="25">
        <v>10</v>
      </c>
      <c r="F46" s="25">
        <v>0</v>
      </c>
      <c r="G46" s="131">
        <f t="shared" si="5"/>
        <v>0</v>
      </c>
      <c r="H46" s="143" t="s">
        <v>122</v>
      </c>
      <c r="I46" s="25">
        <v>0</v>
      </c>
    </row>
    <row r="47" spans="1:9" ht="12.75">
      <c r="A47" s="47"/>
      <c r="B47" s="157"/>
      <c r="C47" s="30" t="s">
        <v>11</v>
      </c>
      <c r="D47" s="12" t="s">
        <v>12</v>
      </c>
      <c r="E47" s="53">
        <v>3000</v>
      </c>
      <c r="F47" s="53">
        <v>0</v>
      </c>
      <c r="G47" s="134">
        <f t="shared" si="5"/>
        <v>0</v>
      </c>
      <c r="H47" s="143" t="s">
        <v>122</v>
      </c>
      <c r="I47" s="145">
        <v>0</v>
      </c>
    </row>
    <row r="48" spans="1:9" ht="12.75">
      <c r="A48" s="19"/>
      <c r="B48" s="27">
        <v>70005</v>
      </c>
      <c r="C48" s="20"/>
      <c r="D48" s="14" t="s">
        <v>15</v>
      </c>
      <c r="E48" s="21">
        <f>SUM(E49+E50+E52+E53+E54+E55+E56+E57+E58+E59+E60+E61+E62)</f>
        <v>24240903</v>
      </c>
      <c r="F48" s="21">
        <f>SUM(F49+F50+F52+F53+F54+F55+F56+F57+F58+F59+F60+F61+F62)</f>
        <v>1593236.03</v>
      </c>
      <c r="G48" s="130">
        <f t="shared" si="5"/>
        <v>6.572511057034467</v>
      </c>
      <c r="H48" s="130">
        <f t="shared" si="6"/>
        <v>106.61432507056648</v>
      </c>
      <c r="I48" s="21">
        <f>SUM(I49:I62)</f>
        <v>1494392.08</v>
      </c>
    </row>
    <row r="49" spans="1:9" ht="22.5">
      <c r="A49" s="22"/>
      <c r="B49" s="29"/>
      <c r="C49" s="34" t="s">
        <v>16</v>
      </c>
      <c r="D49" s="12" t="s">
        <v>236</v>
      </c>
      <c r="E49" s="25">
        <v>9000</v>
      </c>
      <c r="F49" s="25">
        <v>18.93</v>
      </c>
      <c r="G49" s="131">
        <f t="shared" si="5"/>
        <v>0.21033333333333334</v>
      </c>
      <c r="H49" s="131">
        <f t="shared" si="6"/>
        <v>100</v>
      </c>
      <c r="I49" s="25">
        <v>18.93</v>
      </c>
    </row>
    <row r="50" spans="1:9" ht="22.5">
      <c r="A50" s="22"/>
      <c r="B50" s="29"/>
      <c r="C50" s="34" t="s">
        <v>205</v>
      </c>
      <c r="D50" s="12" t="s">
        <v>289</v>
      </c>
      <c r="E50" s="25">
        <v>998900</v>
      </c>
      <c r="F50" s="25">
        <v>2016.06</v>
      </c>
      <c r="G50" s="131">
        <f t="shared" si="5"/>
        <v>0.20182801081189308</v>
      </c>
      <c r="H50" s="131">
        <f t="shared" si="6"/>
        <v>18.609481137692217</v>
      </c>
      <c r="I50" s="25">
        <v>10833.51</v>
      </c>
    </row>
    <row r="51" spans="1:9" ht="22.5" hidden="1">
      <c r="A51" s="22"/>
      <c r="B51" s="29"/>
      <c r="C51" s="34" t="s">
        <v>27</v>
      </c>
      <c r="D51" s="12" t="s">
        <v>211</v>
      </c>
      <c r="E51" s="25">
        <v>78885</v>
      </c>
      <c r="F51" s="25">
        <v>67057.83</v>
      </c>
      <c r="G51" s="131">
        <f t="shared" si="5"/>
        <v>85.00707358813463</v>
      </c>
      <c r="H51" s="131" t="e">
        <f t="shared" si="6"/>
        <v>#DIV/0!</v>
      </c>
      <c r="I51" s="25"/>
    </row>
    <row r="52" spans="1:9" ht="24" customHeight="1">
      <c r="A52" s="22"/>
      <c r="B52" s="29"/>
      <c r="C52" s="34" t="s">
        <v>27</v>
      </c>
      <c r="D52" s="12" t="s">
        <v>211</v>
      </c>
      <c r="E52" s="25">
        <v>153000</v>
      </c>
      <c r="F52" s="25">
        <v>12750</v>
      </c>
      <c r="G52" s="131">
        <f t="shared" si="5"/>
        <v>8.333333333333334</v>
      </c>
      <c r="H52" s="143" t="s">
        <v>122</v>
      </c>
      <c r="I52" s="43"/>
    </row>
    <row r="53" spans="1:9" ht="24" customHeight="1">
      <c r="A53" s="22"/>
      <c r="B53" s="29"/>
      <c r="C53" s="34" t="s">
        <v>250</v>
      </c>
      <c r="D53" s="12" t="s">
        <v>257</v>
      </c>
      <c r="E53" s="25">
        <v>12</v>
      </c>
      <c r="F53" s="25">
        <v>0</v>
      </c>
      <c r="G53" s="131">
        <f t="shared" si="5"/>
        <v>0</v>
      </c>
      <c r="H53" s="131">
        <f t="shared" si="6"/>
        <v>0</v>
      </c>
      <c r="I53" s="43">
        <v>23.2</v>
      </c>
    </row>
    <row r="54" spans="1:9" ht="12.75" hidden="1">
      <c r="A54" s="22"/>
      <c r="B54" s="29"/>
      <c r="C54" s="35" t="s">
        <v>17</v>
      </c>
      <c r="D54" s="10" t="s">
        <v>18</v>
      </c>
      <c r="E54" s="25"/>
      <c r="F54" s="25"/>
      <c r="G54" s="131" t="e">
        <f t="shared" si="5"/>
        <v>#DIV/0!</v>
      </c>
      <c r="H54" s="131" t="e">
        <f t="shared" si="6"/>
        <v>#DIV/0!</v>
      </c>
      <c r="I54" s="25"/>
    </row>
    <row r="55" spans="1:9" ht="50.25" customHeight="1">
      <c r="A55" s="94"/>
      <c r="B55" s="95"/>
      <c r="C55" s="30" t="s">
        <v>10</v>
      </c>
      <c r="D55" s="85" t="s">
        <v>283</v>
      </c>
      <c r="E55" s="239">
        <v>18139400</v>
      </c>
      <c r="F55" s="240">
        <v>1364848.76</v>
      </c>
      <c r="G55" s="131">
        <f t="shared" si="5"/>
        <v>7.524222190370134</v>
      </c>
      <c r="H55" s="131">
        <f t="shared" si="6"/>
        <v>102.29939967808019</v>
      </c>
      <c r="I55" s="25">
        <v>1334170.84</v>
      </c>
    </row>
    <row r="56" spans="1:9" ht="45">
      <c r="A56" s="168"/>
      <c r="B56" s="169"/>
      <c r="C56" s="52" t="s">
        <v>10</v>
      </c>
      <c r="D56" s="85" t="s">
        <v>283</v>
      </c>
      <c r="E56" s="239">
        <v>279615</v>
      </c>
      <c r="F56" s="239">
        <v>10525.17</v>
      </c>
      <c r="G56" s="134">
        <f t="shared" si="5"/>
        <v>3.76416501260662</v>
      </c>
      <c r="H56" s="144" t="s">
        <v>122</v>
      </c>
      <c r="I56" s="53"/>
    </row>
    <row r="57" spans="1:9" ht="35.25" customHeight="1">
      <c r="A57" s="22"/>
      <c r="B57" s="169"/>
      <c r="C57" s="35" t="s">
        <v>75</v>
      </c>
      <c r="D57" s="12" t="s">
        <v>163</v>
      </c>
      <c r="E57" s="25">
        <v>224300</v>
      </c>
      <c r="F57" s="25">
        <v>24934.98</v>
      </c>
      <c r="G57" s="131">
        <f t="shared" si="5"/>
        <v>11.116798930004459</v>
      </c>
      <c r="H57" s="131">
        <f t="shared" si="6"/>
        <v>732.4683336075012</v>
      </c>
      <c r="I57" s="25">
        <v>3404.24</v>
      </c>
    </row>
    <row r="58" spans="1:9" ht="24.75" customHeight="1">
      <c r="A58" s="22"/>
      <c r="B58" s="29"/>
      <c r="C58" s="35" t="s">
        <v>19</v>
      </c>
      <c r="D58" s="12" t="s">
        <v>164</v>
      </c>
      <c r="E58" s="25">
        <v>4000000</v>
      </c>
      <c r="F58" s="25">
        <v>134167.6</v>
      </c>
      <c r="G58" s="131">
        <f t="shared" si="5"/>
        <v>3.35419</v>
      </c>
      <c r="H58" s="131">
        <f t="shared" si="6"/>
        <v>209.16060975531806</v>
      </c>
      <c r="I58" s="25">
        <v>64145.73</v>
      </c>
    </row>
    <row r="59" spans="1:9" ht="21.75" customHeight="1" hidden="1">
      <c r="A59" s="22"/>
      <c r="B59" s="29"/>
      <c r="C59" s="30" t="s">
        <v>20</v>
      </c>
      <c r="D59" s="12" t="s">
        <v>208</v>
      </c>
      <c r="E59" s="25"/>
      <c r="F59" s="25"/>
      <c r="G59" s="131" t="e">
        <f aca="true" t="shared" si="7" ref="G59:G92">F59*100/E59</f>
        <v>#DIV/0!</v>
      </c>
      <c r="H59" s="131" t="e">
        <f t="shared" si="6"/>
        <v>#DIV/0!</v>
      </c>
      <c r="I59" s="25"/>
    </row>
    <row r="60" spans="1:9" ht="12" customHeight="1">
      <c r="A60" s="22"/>
      <c r="B60" s="29"/>
      <c r="C60" s="30" t="s">
        <v>25</v>
      </c>
      <c r="D60" s="12" t="s">
        <v>207</v>
      </c>
      <c r="E60" s="25">
        <v>256676</v>
      </c>
      <c r="F60" s="25">
        <v>11957.76</v>
      </c>
      <c r="G60" s="131">
        <f t="shared" si="7"/>
        <v>4.658698125262977</v>
      </c>
      <c r="H60" s="131">
        <f t="shared" si="6"/>
        <v>37.354797413789065</v>
      </c>
      <c r="I60" s="43">
        <v>32011.31</v>
      </c>
    </row>
    <row r="61" spans="1:9" ht="12" customHeight="1" hidden="1">
      <c r="A61" s="22"/>
      <c r="B61" s="29"/>
      <c r="C61" s="30" t="s">
        <v>249</v>
      </c>
      <c r="D61" s="12" t="s">
        <v>258</v>
      </c>
      <c r="E61" s="25"/>
      <c r="F61" s="25"/>
      <c r="G61" s="131" t="e">
        <f t="shared" si="7"/>
        <v>#DIV/0!</v>
      </c>
      <c r="H61" s="131" t="e">
        <f t="shared" si="6"/>
        <v>#DIV/0!</v>
      </c>
      <c r="I61" s="43"/>
    </row>
    <row r="62" spans="1:9" ht="13.5" customHeight="1">
      <c r="A62" s="22"/>
      <c r="B62" s="29"/>
      <c r="C62" s="30" t="s">
        <v>11</v>
      </c>
      <c r="D62" s="12" t="s">
        <v>12</v>
      </c>
      <c r="E62" s="25">
        <v>180000</v>
      </c>
      <c r="F62" s="25">
        <v>32016.77</v>
      </c>
      <c r="G62" s="131">
        <f t="shared" si="7"/>
        <v>17.787094444444445</v>
      </c>
      <c r="H62" s="131">
        <f t="shared" si="6"/>
        <v>64.3109517213452</v>
      </c>
      <c r="I62" s="43">
        <v>49784.32</v>
      </c>
    </row>
    <row r="63" spans="1:9" ht="12.75">
      <c r="A63" s="19"/>
      <c r="B63" s="27">
        <v>70095</v>
      </c>
      <c r="C63" s="20"/>
      <c r="D63" s="14" t="s">
        <v>5</v>
      </c>
      <c r="E63" s="21">
        <f>SUM(E64:E69)</f>
        <v>2815500</v>
      </c>
      <c r="F63" s="21">
        <f>SUM(F64:F69)</f>
        <v>0</v>
      </c>
      <c r="G63" s="130">
        <f t="shared" si="7"/>
        <v>0</v>
      </c>
      <c r="H63" s="136" t="s">
        <v>122</v>
      </c>
      <c r="I63" s="21">
        <f>SUM(I64:I69)</f>
        <v>0</v>
      </c>
    </row>
    <row r="64" spans="1:9" ht="28.5" customHeight="1" hidden="1">
      <c r="A64" s="19"/>
      <c r="B64" s="36"/>
      <c r="C64" s="28" t="s">
        <v>70</v>
      </c>
      <c r="D64" s="12" t="s">
        <v>284</v>
      </c>
      <c r="E64" s="25"/>
      <c r="F64" s="25"/>
      <c r="G64" s="131" t="e">
        <f t="shared" si="7"/>
        <v>#DIV/0!</v>
      </c>
      <c r="H64" s="143" t="e">
        <f t="shared" si="6"/>
        <v>#DIV/0!</v>
      </c>
      <c r="I64" s="43"/>
    </row>
    <row r="65" spans="1:9" ht="12.75" hidden="1">
      <c r="A65" s="19"/>
      <c r="B65" s="36"/>
      <c r="C65" s="28" t="s">
        <v>249</v>
      </c>
      <c r="D65" s="12" t="s">
        <v>258</v>
      </c>
      <c r="E65" s="25"/>
      <c r="F65" s="25"/>
      <c r="G65" s="131" t="e">
        <f t="shared" si="7"/>
        <v>#DIV/0!</v>
      </c>
      <c r="H65" s="143" t="e">
        <f t="shared" si="6"/>
        <v>#DIV/0!</v>
      </c>
      <c r="I65" s="43"/>
    </row>
    <row r="66" spans="1:9" ht="12.75" hidden="1">
      <c r="A66" s="19"/>
      <c r="B66" s="36"/>
      <c r="C66" s="28" t="s">
        <v>11</v>
      </c>
      <c r="D66" s="12" t="s">
        <v>12</v>
      </c>
      <c r="E66" s="25"/>
      <c r="F66" s="25"/>
      <c r="G66" s="131" t="e">
        <f t="shared" si="7"/>
        <v>#DIV/0!</v>
      </c>
      <c r="H66" s="143" t="e">
        <f t="shared" si="6"/>
        <v>#DIV/0!</v>
      </c>
      <c r="I66" s="43"/>
    </row>
    <row r="67" spans="1:9" ht="45" hidden="1">
      <c r="A67" s="19"/>
      <c r="B67" s="36"/>
      <c r="C67" s="28" t="s">
        <v>119</v>
      </c>
      <c r="D67" s="12" t="s">
        <v>235</v>
      </c>
      <c r="E67" s="25"/>
      <c r="F67" s="25"/>
      <c r="G67" s="131" t="e">
        <f t="shared" si="7"/>
        <v>#DIV/0!</v>
      </c>
      <c r="H67" s="143" t="e">
        <f t="shared" si="6"/>
        <v>#DIV/0!</v>
      </c>
      <c r="I67" s="43"/>
    </row>
    <row r="68" spans="1:9" ht="45">
      <c r="A68" s="22"/>
      <c r="B68" s="23"/>
      <c r="C68" s="30" t="s">
        <v>107</v>
      </c>
      <c r="D68" s="85" t="s">
        <v>229</v>
      </c>
      <c r="E68" s="25">
        <v>2205500</v>
      </c>
      <c r="F68" s="25">
        <v>0</v>
      </c>
      <c r="G68" s="131">
        <f t="shared" si="7"/>
        <v>0</v>
      </c>
      <c r="H68" s="143" t="s">
        <v>122</v>
      </c>
      <c r="I68" s="43"/>
    </row>
    <row r="69" spans="1:9" ht="39" customHeight="1">
      <c r="A69" s="19"/>
      <c r="B69" s="36"/>
      <c r="C69" s="30">
        <v>6330</v>
      </c>
      <c r="D69" s="12" t="s">
        <v>209</v>
      </c>
      <c r="E69" s="25">
        <v>610000</v>
      </c>
      <c r="F69" s="25">
        <v>0</v>
      </c>
      <c r="G69" s="131">
        <f t="shared" si="7"/>
        <v>0</v>
      </c>
      <c r="H69" s="143" t="s">
        <v>122</v>
      </c>
      <c r="I69" s="25">
        <v>0</v>
      </c>
    </row>
    <row r="70" spans="1:9" ht="12.75">
      <c r="A70" s="26">
        <v>710</v>
      </c>
      <c r="B70" s="37"/>
      <c r="C70" s="38"/>
      <c r="D70" s="65" t="s">
        <v>21</v>
      </c>
      <c r="E70" s="18">
        <f>E71+E74</f>
        <v>52500</v>
      </c>
      <c r="F70" s="18">
        <f>F71+F74</f>
        <v>3300</v>
      </c>
      <c r="G70" s="129">
        <f t="shared" si="7"/>
        <v>6.285714285714286</v>
      </c>
      <c r="H70" s="129">
        <f t="shared" si="6"/>
        <v>60.550458715596335</v>
      </c>
      <c r="I70" s="18">
        <f>I71+I74</f>
        <v>5450</v>
      </c>
    </row>
    <row r="71" spans="1:9" ht="12.75">
      <c r="A71" s="19"/>
      <c r="B71" s="27">
        <v>71035</v>
      </c>
      <c r="C71" s="20"/>
      <c r="D71" s="14" t="s">
        <v>203</v>
      </c>
      <c r="E71" s="21">
        <f>SUM(E73:E73)</f>
        <v>7500</v>
      </c>
      <c r="F71" s="21">
        <f>SUM(F72:F73)</f>
        <v>0</v>
      </c>
      <c r="G71" s="130">
        <f t="shared" si="7"/>
        <v>0</v>
      </c>
      <c r="H71" s="136" t="s">
        <v>122</v>
      </c>
      <c r="I71" s="21">
        <f>SUM(I72:I73)</f>
        <v>0</v>
      </c>
    </row>
    <row r="72" spans="1:11" ht="33.75" hidden="1">
      <c r="A72" s="19"/>
      <c r="B72" s="36"/>
      <c r="C72" s="30" t="s">
        <v>41</v>
      </c>
      <c r="D72" s="12" t="s">
        <v>165</v>
      </c>
      <c r="E72" s="25"/>
      <c r="F72" s="25"/>
      <c r="G72" s="131" t="e">
        <f t="shared" si="7"/>
        <v>#DIV/0!</v>
      </c>
      <c r="H72" s="143" t="e">
        <f t="shared" si="6"/>
        <v>#DIV/0!</v>
      </c>
      <c r="I72" s="43"/>
      <c r="J72" s="113"/>
      <c r="K72" s="113"/>
    </row>
    <row r="73" spans="1:9" ht="33.75">
      <c r="A73" s="22"/>
      <c r="B73" s="23"/>
      <c r="C73" s="24">
        <v>2020</v>
      </c>
      <c r="D73" s="12" t="s">
        <v>237</v>
      </c>
      <c r="E73" s="25">
        <v>7500</v>
      </c>
      <c r="F73" s="25">
        <v>0</v>
      </c>
      <c r="G73" s="131">
        <f t="shared" si="7"/>
        <v>0</v>
      </c>
      <c r="H73" s="143" t="s">
        <v>122</v>
      </c>
      <c r="I73" s="25">
        <v>0</v>
      </c>
    </row>
    <row r="74" spans="1:9" ht="12.75">
      <c r="A74" s="22"/>
      <c r="B74" s="27">
        <v>71095</v>
      </c>
      <c r="C74" s="20"/>
      <c r="D74" s="13" t="s">
        <v>5</v>
      </c>
      <c r="E74" s="21">
        <f>SUM(E75:E75)</f>
        <v>45000</v>
      </c>
      <c r="F74" s="21">
        <f>SUM(F75:F75)</f>
        <v>3300</v>
      </c>
      <c r="G74" s="130">
        <f t="shared" si="7"/>
        <v>7.333333333333333</v>
      </c>
      <c r="H74" s="136">
        <f t="shared" si="6"/>
        <v>60.550458715596335</v>
      </c>
      <c r="I74" s="21">
        <f>SUM(I75:I75)</f>
        <v>5450</v>
      </c>
    </row>
    <row r="75" spans="1:9" ht="12.75">
      <c r="A75" s="22"/>
      <c r="B75" s="23"/>
      <c r="C75" s="30" t="s">
        <v>56</v>
      </c>
      <c r="D75" s="10" t="s">
        <v>57</v>
      </c>
      <c r="E75" s="25">
        <v>45000</v>
      </c>
      <c r="F75" s="25">
        <v>3300</v>
      </c>
      <c r="G75" s="131">
        <f t="shared" si="7"/>
        <v>7.333333333333333</v>
      </c>
      <c r="H75" s="143">
        <f t="shared" si="6"/>
        <v>60.550458715596335</v>
      </c>
      <c r="I75" s="25">
        <v>5450</v>
      </c>
    </row>
    <row r="76" spans="1:9" ht="12.75">
      <c r="A76" s="26">
        <v>750</v>
      </c>
      <c r="B76" s="16"/>
      <c r="C76" s="32"/>
      <c r="D76" s="65" t="s">
        <v>22</v>
      </c>
      <c r="E76" s="39">
        <f>E77+E80+E82+E84+E98+E100+E105+E107</f>
        <v>2501867</v>
      </c>
      <c r="F76" s="39">
        <f>F77+F84+F100+F105</f>
        <v>123576.23999999999</v>
      </c>
      <c r="G76" s="135">
        <f t="shared" si="7"/>
        <v>4.939360885290864</v>
      </c>
      <c r="H76" s="135">
        <f t="shared" si="6"/>
        <v>70.34061363949299</v>
      </c>
      <c r="I76" s="39">
        <f>I77+I80+I82+I84+I98+I100+I105+I107</f>
        <v>175682.62999999998</v>
      </c>
    </row>
    <row r="77" spans="1:9" ht="12.75">
      <c r="A77" s="19"/>
      <c r="B77" s="27">
        <v>75011</v>
      </c>
      <c r="C77" s="20"/>
      <c r="D77" s="14" t="s">
        <v>23</v>
      </c>
      <c r="E77" s="40">
        <f>SUM(E78:E79)</f>
        <v>1151100</v>
      </c>
      <c r="F77" s="40">
        <f>SUM(F78:F79)</f>
        <v>95976.15</v>
      </c>
      <c r="G77" s="136">
        <f t="shared" si="7"/>
        <v>8.337776909043523</v>
      </c>
      <c r="H77" s="136">
        <f t="shared" si="6"/>
        <v>113.55631396894528</v>
      </c>
      <c r="I77" s="21">
        <f>SUM(I78:I79)</f>
        <v>84518.55</v>
      </c>
    </row>
    <row r="78" spans="1:9" ht="45">
      <c r="A78" s="22"/>
      <c r="B78" s="29"/>
      <c r="C78" s="30">
        <v>2010</v>
      </c>
      <c r="D78" s="12" t="s">
        <v>235</v>
      </c>
      <c r="E78" s="25">
        <v>1151100</v>
      </c>
      <c r="F78" s="25">
        <v>95925</v>
      </c>
      <c r="G78" s="131">
        <f t="shared" si="7"/>
        <v>8.333333333333334</v>
      </c>
      <c r="H78" s="131">
        <f t="shared" si="6"/>
        <v>113.497876166925</v>
      </c>
      <c r="I78" s="25">
        <v>84517</v>
      </c>
    </row>
    <row r="79" spans="1:9" ht="44.25" customHeight="1">
      <c r="A79" s="19"/>
      <c r="B79" s="36"/>
      <c r="C79" s="174" t="s">
        <v>76</v>
      </c>
      <c r="D79" s="12" t="s">
        <v>169</v>
      </c>
      <c r="E79" s="25">
        <v>0</v>
      </c>
      <c r="F79" s="25">
        <v>51.15</v>
      </c>
      <c r="G79" s="143" t="s">
        <v>122</v>
      </c>
      <c r="H79" s="131">
        <f t="shared" si="6"/>
        <v>3300</v>
      </c>
      <c r="I79" s="25">
        <v>1.55</v>
      </c>
    </row>
    <row r="80" spans="1:9" ht="12.75" hidden="1">
      <c r="A80" s="19"/>
      <c r="B80" s="182">
        <v>75014</v>
      </c>
      <c r="C80" s="44"/>
      <c r="D80" s="13" t="s">
        <v>187</v>
      </c>
      <c r="E80" s="21">
        <f>SUM(E81:E81)</f>
        <v>0</v>
      </c>
      <c r="F80" s="40">
        <f>SUM(F81:F81)</f>
        <v>0</v>
      </c>
      <c r="G80" s="130" t="e">
        <f t="shared" si="7"/>
        <v>#DIV/0!</v>
      </c>
      <c r="H80" s="130" t="e">
        <f t="shared" si="6"/>
        <v>#DIV/0!</v>
      </c>
      <c r="I80" s="21">
        <f>SUM(I81)</f>
        <v>0</v>
      </c>
    </row>
    <row r="81" spans="1:9" ht="12.75" hidden="1">
      <c r="A81" s="19"/>
      <c r="B81" s="103"/>
      <c r="C81" s="44" t="s">
        <v>17</v>
      </c>
      <c r="D81" s="10" t="s">
        <v>18</v>
      </c>
      <c r="E81" s="43"/>
      <c r="F81" s="25"/>
      <c r="G81" s="131" t="e">
        <f t="shared" si="7"/>
        <v>#DIV/0!</v>
      </c>
      <c r="H81" s="131" t="e">
        <f t="shared" si="6"/>
        <v>#DIV/0!</v>
      </c>
      <c r="I81" s="25"/>
    </row>
    <row r="82" spans="1:9" ht="12.75" hidden="1">
      <c r="A82" s="19"/>
      <c r="B82" s="27">
        <v>75022</v>
      </c>
      <c r="C82" s="44"/>
      <c r="D82" s="14" t="s">
        <v>199</v>
      </c>
      <c r="E82" s="40">
        <f>SUM(E83:E83)</f>
        <v>0</v>
      </c>
      <c r="F82" s="21">
        <f>SUM(F83:F83)</f>
        <v>0</v>
      </c>
      <c r="G82" s="130" t="e">
        <f t="shared" si="7"/>
        <v>#DIV/0!</v>
      </c>
      <c r="H82" s="130" t="e">
        <f t="shared" si="6"/>
        <v>#DIV/0!</v>
      </c>
      <c r="I82" s="21">
        <f>SUM(I83)</f>
        <v>0</v>
      </c>
    </row>
    <row r="83" spans="1:9" ht="12.75" hidden="1">
      <c r="A83" s="19"/>
      <c r="B83" s="164"/>
      <c r="C83" s="30" t="s">
        <v>11</v>
      </c>
      <c r="D83" s="11" t="s">
        <v>12</v>
      </c>
      <c r="E83" s="43"/>
      <c r="F83" s="25"/>
      <c r="G83" s="131" t="e">
        <f t="shared" si="7"/>
        <v>#DIV/0!</v>
      </c>
      <c r="H83" s="131" t="e">
        <f t="shared" si="6"/>
        <v>#DIV/0!</v>
      </c>
      <c r="I83" s="25"/>
    </row>
    <row r="84" spans="1:9" ht="12.75">
      <c r="A84" s="19"/>
      <c r="B84" s="27">
        <v>75023</v>
      </c>
      <c r="C84" s="20"/>
      <c r="D84" s="14" t="s">
        <v>24</v>
      </c>
      <c r="E84" s="21">
        <f>SUM(E85+E86+E88+E89+E90+E91+E92+E93+E95+E96)</f>
        <v>1350767</v>
      </c>
      <c r="F84" s="21">
        <f>SUM(F85+F86+F88+F89+F90+F91+F92+F93+F95+F96)</f>
        <v>22759.86</v>
      </c>
      <c r="G84" s="130">
        <f t="shared" si="7"/>
        <v>1.684958249646312</v>
      </c>
      <c r="H84" s="130">
        <f t="shared" si="6"/>
        <v>27.300147536854226</v>
      </c>
      <c r="I84" s="21">
        <f>SUM(I85:I96)</f>
        <v>83369</v>
      </c>
    </row>
    <row r="85" spans="1:9" ht="22.5" hidden="1">
      <c r="A85" s="19"/>
      <c r="B85" s="36"/>
      <c r="C85" s="30" t="s">
        <v>70</v>
      </c>
      <c r="D85" s="12" t="s">
        <v>284</v>
      </c>
      <c r="E85" s="25"/>
      <c r="F85" s="25"/>
      <c r="G85" s="131" t="e">
        <f t="shared" si="7"/>
        <v>#DIV/0!</v>
      </c>
      <c r="H85" s="131">
        <f t="shared" si="6"/>
        <v>0</v>
      </c>
      <c r="I85" s="43">
        <v>2619.5</v>
      </c>
    </row>
    <row r="86" spans="1:9" ht="12.75">
      <c r="A86" s="22"/>
      <c r="B86" s="29"/>
      <c r="C86" s="34" t="s">
        <v>17</v>
      </c>
      <c r="D86" s="10" t="s">
        <v>18</v>
      </c>
      <c r="E86" s="25">
        <v>61200</v>
      </c>
      <c r="F86" s="25">
        <v>387</v>
      </c>
      <c r="G86" s="131">
        <f t="shared" si="7"/>
        <v>0.6323529411764706</v>
      </c>
      <c r="H86" s="131">
        <f t="shared" si="6"/>
        <v>5.990712074303406</v>
      </c>
      <c r="I86" s="25">
        <v>6460</v>
      </c>
    </row>
    <row r="87" spans="1:9" ht="33.75" hidden="1">
      <c r="A87" s="22"/>
      <c r="B87" s="29"/>
      <c r="C87" s="30" t="s">
        <v>133</v>
      </c>
      <c r="D87" s="12" t="s">
        <v>140</v>
      </c>
      <c r="E87" s="25"/>
      <c r="F87" s="25"/>
      <c r="G87" s="131" t="e">
        <f t="shared" si="7"/>
        <v>#DIV/0!</v>
      </c>
      <c r="H87" s="143" t="s">
        <v>122</v>
      </c>
      <c r="I87" s="43"/>
    </row>
    <row r="88" spans="1:9" ht="12.75">
      <c r="A88" s="22"/>
      <c r="B88" s="29"/>
      <c r="C88" s="30" t="s">
        <v>56</v>
      </c>
      <c r="D88" s="10" t="s">
        <v>57</v>
      </c>
      <c r="E88" s="25">
        <v>0</v>
      </c>
      <c r="F88" s="25">
        <v>3.2</v>
      </c>
      <c r="G88" s="143" t="s">
        <v>122</v>
      </c>
      <c r="H88" s="131">
        <f aca="true" t="shared" si="8" ref="H88:H103">(F88/I88)*100</f>
        <v>12.030075187969924</v>
      </c>
      <c r="I88" s="43">
        <v>26.6</v>
      </c>
    </row>
    <row r="89" spans="1:9" ht="12.75">
      <c r="A89" s="22"/>
      <c r="B89" s="29"/>
      <c r="C89" s="30" t="s">
        <v>25</v>
      </c>
      <c r="D89" s="10" t="s">
        <v>207</v>
      </c>
      <c r="E89" s="25">
        <v>200100</v>
      </c>
      <c r="F89" s="25">
        <v>20324.31</v>
      </c>
      <c r="G89" s="131">
        <f t="shared" si="7"/>
        <v>10.157076461769117</v>
      </c>
      <c r="H89" s="131">
        <f t="shared" si="8"/>
        <v>31.88009039979069</v>
      </c>
      <c r="I89" s="25">
        <v>63752.36</v>
      </c>
    </row>
    <row r="90" spans="1:9" ht="12.75">
      <c r="A90" s="22"/>
      <c r="B90" s="29"/>
      <c r="C90" s="203" t="s">
        <v>249</v>
      </c>
      <c r="D90" s="200" t="s">
        <v>258</v>
      </c>
      <c r="E90" s="25">
        <v>0</v>
      </c>
      <c r="F90" s="25">
        <v>1090</v>
      </c>
      <c r="G90" s="139" t="s">
        <v>122</v>
      </c>
      <c r="H90" s="196">
        <f t="shared" si="8"/>
        <v>139.74358974358972</v>
      </c>
      <c r="I90" s="25">
        <v>780</v>
      </c>
    </row>
    <row r="91" spans="1:9" s="113" customFormat="1" ht="22.5" hidden="1">
      <c r="A91" s="194"/>
      <c r="B91" s="195"/>
      <c r="C91" s="99" t="s">
        <v>146</v>
      </c>
      <c r="D91" s="250" t="s">
        <v>210</v>
      </c>
      <c r="E91" s="152"/>
      <c r="F91" s="152"/>
      <c r="G91" s="196" t="e">
        <f t="shared" si="7"/>
        <v>#DIV/0!</v>
      </c>
      <c r="H91" s="196" t="e">
        <f t="shared" si="8"/>
        <v>#DIV/0!</v>
      </c>
      <c r="I91" s="102"/>
    </row>
    <row r="92" spans="1:9" ht="12.75">
      <c r="A92" s="22"/>
      <c r="B92" s="29"/>
      <c r="C92" s="28" t="s">
        <v>11</v>
      </c>
      <c r="D92" s="11" t="s">
        <v>12</v>
      </c>
      <c r="E92" s="25">
        <v>69467</v>
      </c>
      <c r="F92" s="25">
        <v>955.35</v>
      </c>
      <c r="G92" s="131">
        <f t="shared" si="7"/>
        <v>1.3752573164236257</v>
      </c>
      <c r="H92" s="131">
        <f t="shared" si="8"/>
        <v>9.818057373999798</v>
      </c>
      <c r="I92" s="25">
        <v>9730.54</v>
      </c>
    </row>
    <row r="93" spans="1:9" ht="45" hidden="1">
      <c r="A93" s="22"/>
      <c r="B93" s="29"/>
      <c r="C93" s="30" t="s">
        <v>246</v>
      </c>
      <c r="D93" s="202" t="s">
        <v>247</v>
      </c>
      <c r="E93" s="25"/>
      <c r="F93" s="25"/>
      <c r="G93" s="131" t="e">
        <f>F93*100/E93</f>
        <v>#DIV/0!</v>
      </c>
      <c r="H93" s="196" t="e">
        <f t="shared" si="8"/>
        <v>#DIV/0!</v>
      </c>
      <c r="I93" s="25"/>
    </row>
    <row r="94" spans="1:9" ht="33.75" hidden="1">
      <c r="A94" s="22"/>
      <c r="B94" s="29"/>
      <c r="C94" s="30" t="s">
        <v>126</v>
      </c>
      <c r="D94" s="85" t="s">
        <v>151</v>
      </c>
      <c r="E94" s="25">
        <v>5000</v>
      </c>
      <c r="F94" s="25">
        <v>4586.9</v>
      </c>
      <c r="G94" s="131">
        <f>F94*100/E94</f>
        <v>91.73799999999999</v>
      </c>
      <c r="H94" s="196" t="e">
        <f t="shared" si="8"/>
        <v>#DIV/0!</v>
      </c>
      <c r="I94" s="25"/>
    </row>
    <row r="95" spans="1:9" ht="36.75" customHeight="1" hidden="1">
      <c r="A95" s="22"/>
      <c r="B95" s="29"/>
      <c r="C95" s="30" t="s">
        <v>265</v>
      </c>
      <c r="D95" s="220" t="s">
        <v>266</v>
      </c>
      <c r="E95" s="25"/>
      <c r="F95" s="25"/>
      <c r="G95" s="172" t="e">
        <f>F95*100/E95</f>
        <v>#DIV/0!</v>
      </c>
      <c r="H95" s="196" t="e">
        <f t="shared" si="8"/>
        <v>#DIV/0!</v>
      </c>
      <c r="I95" s="25"/>
    </row>
    <row r="96" spans="1:9" ht="45">
      <c r="A96" s="22"/>
      <c r="B96" s="29"/>
      <c r="C96" s="30" t="s">
        <v>107</v>
      </c>
      <c r="D96" s="85" t="s">
        <v>229</v>
      </c>
      <c r="E96" s="25">
        <v>1020000</v>
      </c>
      <c r="F96" s="25">
        <v>0</v>
      </c>
      <c r="G96" s="172">
        <f>F96*100/E96</f>
        <v>0</v>
      </c>
      <c r="H96" s="139" t="s">
        <v>122</v>
      </c>
      <c r="I96" s="25"/>
    </row>
    <row r="97" spans="1:9" ht="48.75" customHeight="1" hidden="1">
      <c r="A97" s="22"/>
      <c r="B97" s="29"/>
      <c r="C97" s="30" t="s">
        <v>290</v>
      </c>
      <c r="D97" s="85" t="s">
        <v>291</v>
      </c>
      <c r="E97" s="25">
        <v>13000</v>
      </c>
      <c r="F97" s="25">
        <v>10455</v>
      </c>
      <c r="G97" s="172">
        <f>F97*100/E97</f>
        <v>80.42307692307692</v>
      </c>
      <c r="H97" s="196" t="e">
        <f t="shared" si="8"/>
        <v>#DIV/0!</v>
      </c>
      <c r="I97" s="25"/>
    </row>
    <row r="98" spans="1:9" ht="12.75" customHeight="1" hidden="1">
      <c r="A98" s="22"/>
      <c r="B98" s="27">
        <v>75056</v>
      </c>
      <c r="C98" s="42"/>
      <c r="D98" s="14" t="s">
        <v>120</v>
      </c>
      <c r="E98" s="21">
        <f>SUM(E99)</f>
        <v>0</v>
      </c>
      <c r="F98" s="21">
        <f>SUM(F99)</f>
        <v>0</v>
      </c>
      <c r="G98" s="136" t="s">
        <v>122</v>
      </c>
      <c r="H98" s="130" t="e">
        <f t="shared" si="8"/>
        <v>#DIV/0!</v>
      </c>
      <c r="I98" s="21">
        <f>SUM(I99)</f>
        <v>0</v>
      </c>
    </row>
    <row r="99" spans="1:10" ht="51.75" customHeight="1" hidden="1">
      <c r="A99" s="22"/>
      <c r="B99" s="29"/>
      <c r="C99" s="30" t="s">
        <v>119</v>
      </c>
      <c r="D99" s="12" t="s">
        <v>235</v>
      </c>
      <c r="E99" s="25"/>
      <c r="F99" s="25"/>
      <c r="G99" s="143" t="s">
        <v>122</v>
      </c>
      <c r="H99" s="131" t="e">
        <f t="shared" si="8"/>
        <v>#DIV/0!</v>
      </c>
      <c r="I99" s="25"/>
      <c r="J99" s="244"/>
    </row>
    <row r="100" spans="1:9" s="180" customFormat="1" ht="17.25" customHeight="1">
      <c r="A100" s="94"/>
      <c r="B100" s="175">
        <v>75075</v>
      </c>
      <c r="C100" s="176"/>
      <c r="D100" s="177" t="s">
        <v>191</v>
      </c>
      <c r="E100" s="178">
        <f>SUM(E102:E104)</f>
        <v>0</v>
      </c>
      <c r="F100" s="178">
        <f>SUM(F102:F104)</f>
        <v>4840.23</v>
      </c>
      <c r="G100" s="255" t="s">
        <v>122</v>
      </c>
      <c r="H100" s="179">
        <f t="shared" si="8"/>
        <v>62.093397373728045</v>
      </c>
      <c r="I100" s="178">
        <f>SUM(I102:I104)</f>
        <v>7795.08</v>
      </c>
    </row>
    <row r="101" spans="1:9" ht="33.75" customHeight="1" hidden="1">
      <c r="A101" s="22"/>
      <c r="B101" s="36"/>
      <c r="C101" s="30" t="s">
        <v>117</v>
      </c>
      <c r="D101" s="12" t="s">
        <v>118</v>
      </c>
      <c r="E101" s="21"/>
      <c r="F101" s="21"/>
      <c r="G101" s="143" t="e">
        <f>F101*100/E101</f>
        <v>#DIV/0!</v>
      </c>
      <c r="H101" s="131" t="e">
        <f t="shared" si="8"/>
        <v>#DIV/0!</v>
      </c>
      <c r="I101" s="25"/>
    </row>
    <row r="102" spans="1:9" ht="45" customHeight="1" hidden="1">
      <c r="A102" s="22"/>
      <c r="B102" s="36"/>
      <c r="C102" s="30" t="s">
        <v>124</v>
      </c>
      <c r="D102" s="85" t="s">
        <v>168</v>
      </c>
      <c r="E102" s="25"/>
      <c r="F102" s="25"/>
      <c r="G102" s="143" t="e">
        <f>F102*100/E102</f>
        <v>#DIV/0!</v>
      </c>
      <c r="H102" s="131" t="e">
        <f t="shared" si="8"/>
        <v>#DIV/0!</v>
      </c>
      <c r="I102" s="25"/>
    </row>
    <row r="103" spans="1:9" ht="13.5" customHeight="1">
      <c r="A103" s="22"/>
      <c r="B103" s="36"/>
      <c r="C103" s="30" t="s">
        <v>11</v>
      </c>
      <c r="D103" s="11" t="s">
        <v>12</v>
      </c>
      <c r="E103" s="25">
        <v>0</v>
      </c>
      <c r="F103" s="25">
        <v>4840.23</v>
      </c>
      <c r="G103" s="143" t="s">
        <v>122</v>
      </c>
      <c r="H103" s="131">
        <f t="shared" si="8"/>
        <v>62.093397373728045</v>
      </c>
      <c r="I103" s="43">
        <v>7795.08</v>
      </c>
    </row>
    <row r="104" spans="1:9" ht="33.75" hidden="1">
      <c r="A104" s="22"/>
      <c r="B104" s="29"/>
      <c r="C104" s="30" t="s">
        <v>117</v>
      </c>
      <c r="D104" s="85" t="s">
        <v>118</v>
      </c>
      <c r="E104" s="25"/>
      <c r="F104" s="25"/>
      <c r="G104" s="143" t="s">
        <v>122</v>
      </c>
      <c r="H104" s="143" t="s">
        <v>122</v>
      </c>
      <c r="I104" s="43"/>
    </row>
    <row r="105" spans="1:9" ht="16.5" customHeight="1" hidden="1">
      <c r="A105" s="22"/>
      <c r="B105" s="27">
        <v>75085</v>
      </c>
      <c r="C105" s="96"/>
      <c r="D105" s="88" t="s">
        <v>267</v>
      </c>
      <c r="E105" s="21">
        <f>SUM(E106:E106)</f>
        <v>0</v>
      </c>
      <c r="F105" s="21">
        <f>SUM(F106:F106)</f>
        <v>0</v>
      </c>
      <c r="G105" s="136" t="e">
        <f>F105*100/E105</f>
        <v>#DIV/0!</v>
      </c>
      <c r="H105" s="221" t="e">
        <f>(F105/I105)*100</f>
        <v>#DIV/0!</v>
      </c>
      <c r="I105" s="43"/>
    </row>
    <row r="106" spans="1:9" ht="12.75" hidden="1">
      <c r="A106" s="22"/>
      <c r="B106" s="29"/>
      <c r="C106" s="30" t="s">
        <v>11</v>
      </c>
      <c r="D106" s="11" t="s">
        <v>12</v>
      </c>
      <c r="E106" s="25"/>
      <c r="F106" s="25"/>
      <c r="G106" s="131" t="e">
        <f>F106*100/E106</f>
        <v>#DIV/0!</v>
      </c>
      <c r="H106" s="131" t="e">
        <f>(F106/I106)*100</f>
        <v>#DIV/0!</v>
      </c>
      <c r="I106" s="43">
        <v>0</v>
      </c>
    </row>
    <row r="107" spans="1:9" ht="12.75" hidden="1">
      <c r="A107" s="22"/>
      <c r="B107" s="27">
        <v>75095</v>
      </c>
      <c r="C107" s="96"/>
      <c r="D107" s="14" t="s">
        <v>5</v>
      </c>
      <c r="E107" s="21">
        <f>SUM(E108:E111)</f>
        <v>0</v>
      </c>
      <c r="F107" s="21">
        <f>SUM(F108:F111)</f>
        <v>0</v>
      </c>
      <c r="G107" s="130" t="e">
        <f>F107*100/E107</f>
        <v>#DIV/0!</v>
      </c>
      <c r="H107" s="130" t="e">
        <f aca="true" t="shared" si="9" ref="H107:H117">(F107/I107)*100</f>
        <v>#DIV/0!</v>
      </c>
      <c r="I107" s="21">
        <f>SUM(I108:I111)</f>
        <v>0</v>
      </c>
    </row>
    <row r="108" spans="1:9" ht="12.75" hidden="1">
      <c r="A108" s="22"/>
      <c r="B108" s="36"/>
      <c r="C108" s="30" t="s">
        <v>11</v>
      </c>
      <c r="D108" s="11" t="s">
        <v>12</v>
      </c>
      <c r="E108" s="25"/>
      <c r="F108" s="25"/>
      <c r="G108" s="131" t="e">
        <f>F108*100/E108</f>
        <v>#DIV/0!</v>
      </c>
      <c r="H108" s="131" t="e">
        <f t="shared" si="9"/>
        <v>#DIV/0!</v>
      </c>
      <c r="I108" s="25"/>
    </row>
    <row r="109" spans="1:9" ht="22.5" hidden="1">
      <c r="A109" s="22"/>
      <c r="B109" s="23"/>
      <c r="C109" s="30" t="s">
        <v>113</v>
      </c>
      <c r="D109" s="12" t="s">
        <v>114</v>
      </c>
      <c r="E109" s="25"/>
      <c r="F109" s="25"/>
      <c r="G109" s="131" t="e">
        <f>F109*100/E109</f>
        <v>#DIV/0!</v>
      </c>
      <c r="H109" s="131" t="e">
        <f t="shared" si="9"/>
        <v>#DIV/0!</v>
      </c>
      <c r="I109" s="43"/>
    </row>
    <row r="110" spans="1:9" ht="12.75" hidden="1">
      <c r="A110" s="22"/>
      <c r="B110" s="23"/>
      <c r="C110" s="30" t="s">
        <v>141</v>
      </c>
      <c r="D110" s="12" t="s">
        <v>105</v>
      </c>
      <c r="E110" s="25"/>
      <c r="F110" s="25"/>
      <c r="G110" s="143">
        <v>0</v>
      </c>
      <c r="H110" s="163" t="e">
        <f t="shared" si="9"/>
        <v>#DIV/0!</v>
      </c>
      <c r="I110" s="25"/>
    </row>
    <row r="111" spans="1:9" ht="22.5" hidden="1">
      <c r="A111" s="22"/>
      <c r="B111" s="29"/>
      <c r="C111" s="30" t="s">
        <v>88</v>
      </c>
      <c r="D111" s="12" t="s">
        <v>114</v>
      </c>
      <c r="E111" s="25"/>
      <c r="F111" s="25"/>
      <c r="G111" s="131" t="e">
        <f>F111*100/E111</f>
        <v>#DIV/0!</v>
      </c>
      <c r="H111" s="131" t="e">
        <f t="shared" si="9"/>
        <v>#DIV/0!</v>
      </c>
      <c r="I111" s="25"/>
    </row>
    <row r="112" spans="1:9" ht="33.75">
      <c r="A112" s="41">
        <v>751</v>
      </c>
      <c r="B112" s="37"/>
      <c r="C112" s="38"/>
      <c r="D112" s="66" t="s">
        <v>184</v>
      </c>
      <c r="E112" s="18">
        <f>E113+E115+E118+E121+E124+E126</f>
        <v>271604</v>
      </c>
      <c r="F112" s="18">
        <f>F113+F115+F118</f>
        <v>1377</v>
      </c>
      <c r="G112" s="129">
        <f>F112*100/E112</f>
        <v>0.506988115049852</v>
      </c>
      <c r="H112" s="129">
        <f t="shared" si="9"/>
        <v>112.77641277641277</v>
      </c>
      <c r="I112" s="18">
        <f>I113+I115+I118+I121+I124+I126</f>
        <v>1221</v>
      </c>
    </row>
    <row r="113" spans="1:9" ht="22.5">
      <c r="A113" s="19"/>
      <c r="B113" s="27">
        <v>75101</v>
      </c>
      <c r="C113" s="20"/>
      <c r="D113" s="13" t="s">
        <v>188</v>
      </c>
      <c r="E113" s="21">
        <f>SUM(E114)</f>
        <v>10604</v>
      </c>
      <c r="F113" s="21">
        <f>SUM(F114)</f>
        <v>891</v>
      </c>
      <c r="G113" s="130">
        <f>F113*100/E113</f>
        <v>8.402489626556017</v>
      </c>
      <c r="H113" s="130">
        <f t="shared" si="9"/>
        <v>98.23594266813672</v>
      </c>
      <c r="I113" s="21">
        <f>SUM(I114)</f>
        <v>907</v>
      </c>
    </row>
    <row r="114" spans="1:9" ht="45">
      <c r="A114" s="22"/>
      <c r="B114" s="23"/>
      <c r="C114" s="30">
        <v>2010</v>
      </c>
      <c r="D114" s="12" t="s">
        <v>235</v>
      </c>
      <c r="E114" s="25">
        <v>10604</v>
      </c>
      <c r="F114" s="25">
        <v>891</v>
      </c>
      <c r="G114" s="131">
        <f aca="true" t="shared" si="10" ref="G114:G128">F114*100/E114</f>
        <v>8.402489626556017</v>
      </c>
      <c r="H114" s="131">
        <f t="shared" si="9"/>
        <v>98.23594266813672</v>
      </c>
      <c r="I114" s="25">
        <v>907</v>
      </c>
    </row>
    <row r="115" spans="1:9" ht="12.75">
      <c r="A115" s="22"/>
      <c r="B115" s="27">
        <v>75107</v>
      </c>
      <c r="C115" s="96"/>
      <c r="D115" s="14" t="s">
        <v>189</v>
      </c>
      <c r="E115" s="21">
        <f>SUM(E116:E117)</f>
        <v>261000</v>
      </c>
      <c r="F115" s="21">
        <f>SUM(F116:F117)</f>
        <v>0</v>
      </c>
      <c r="G115" s="130">
        <f t="shared" si="10"/>
        <v>0</v>
      </c>
      <c r="H115" s="136" t="s">
        <v>122</v>
      </c>
      <c r="I115" s="21">
        <f>SUM(I117:I117)</f>
        <v>0</v>
      </c>
    </row>
    <row r="116" spans="1:9" ht="12.75">
      <c r="A116" s="22"/>
      <c r="B116" s="36"/>
      <c r="C116" s="30" t="s">
        <v>11</v>
      </c>
      <c r="D116" s="10" t="s">
        <v>12</v>
      </c>
      <c r="E116" s="25">
        <v>261000</v>
      </c>
      <c r="F116" s="25">
        <v>0</v>
      </c>
      <c r="G116" s="131">
        <f t="shared" si="10"/>
        <v>0</v>
      </c>
      <c r="H116" s="143" t="s">
        <v>122</v>
      </c>
      <c r="I116" s="25"/>
    </row>
    <row r="117" spans="1:9" ht="46.5" customHeight="1" hidden="1">
      <c r="A117" s="22"/>
      <c r="B117" s="105"/>
      <c r="C117" s="28">
        <v>2010</v>
      </c>
      <c r="D117" s="12" t="s">
        <v>235</v>
      </c>
      <c r="E117" s="25">
        <v>0</v>
      </c>
      <c r="F117" s="25"/>
      <c r="G117" s="131" t="e">
        <f t="shared" si="10"/>
        <v>#DIV/0!</v>
      </c>
      <c r="H117" s="131" t="e">
        <f t="shared" si="9"/>
        <v>#DIV/0!</v>
      </c>
      <c r="I117" s="43"/>
    </row>
    <row r="118" spans="1:9" s="84" customFormat="1" ht="12.75">
      <c r="A118" s="19"/>
      <c r="B118" s="27">
        <v>75108</v>
      </c>
      <c r="C118" s="20"/>
      <c r="D118" s="14" t="s">
        <v>86</v>
      </c>
      <c r="E118" s="21">
        <f>SUM(E119:E120)</f>
        <v>0</v>
      </c>
      <c r="F118" s="21">
        <f>SUM(F119:F120)</f>
        <v>486</v>
      </c>
      <c r="G118" s="136" t="s">
        <v>122</v>
      </c>
      <c r="H118" s="136" t="s">
        <v>122</v>
      </c>
      <c r="I118" s="21">
        <f>SUM(I119:I120)</f>
        <v>0</v>
      </c>
    </row>
    <row r="119" spans="1:9" ht="12.75" hidden="1">
      <c r="A119" s="22"/>
      <c r="B119" s="29"/>
      <c r="C119" s="30" t="s">
        <v>11</v>
      </c>
      <c r="D119" s="10" t="s">
        <v>12</v>
      </c>
      <c r="E119" s="25">
        <v>0</v>
      </c>
      <c r="F119" s="25">
        <v>0</v>
      </c>
      <c r="G119" s="143" t="e">
        <f t="shared" si="10"/>
        <v>#DIV/0!</v>
      </c>
      <c r="H119" s="143" t="s">
        <v>122</v>
      </c>
      <c r="I119" s="153"/>
    </row>
    <row r="120" spans="1:9" ht="45">
      <c r="A120" s="22"/>
      <c r="B120" s="29"/>
      <c r="C120" s="30" t="s">
        <v>119</v>
      </c>
      <c r="D120" s="12" t="s">
        <v>235</v>
      </c>
      <c r="E120" s="25">
        <v>0</v>
      </c>
      <c r="F120" s="25">
        <v>486</v>
      </c>
      <c r="G120" s="143" t="s">
        <v>122</v>
      </c>
      <c r="H120" s="143" t="s">
        <v>122</v>
      </c>
      <c r="I120" s="43"/>
    </row>
    <row r="121" spans="1:9" ht="45" hidden="1">
      <c r="A121" s="22"/>
      <c r="B121" s="27">
        <v>75109</v>
      </c>
      <c r="C121" s="96"/>
      <c r="D121" s="13" t="s">
        <v>139</v>
      </c>
      <c r="E121" s="21">
        <f>SUM(E122:E123)</f>
        <v>0</v>
      </c>
      <c r="F121" s="21">
        <f>SUM(F123)</f>
        <v>1630.71</v>
      </c>
      <c r="G121" s="130" t="e">
        <f t="shared" si="10"/>
        <v>#DIV/0!</v>
      </c>
      <c r="H121" s="130">
        <f aca="true" t="shared" si="11" ref="H121:H128">(F121/I121)*100</f>
        <v>519.3343949044587</v>
      </c>
      <c r="I121" s="21">
        <f>SUM(I123)</f>
        <v>314</v>
      </c>
    </row>
    <row r="122" spans="1:9" ht="12.75" hidden="1">
      <c r="A122" s="22"/>
      <c r="B122" s="103"/>
      <c r="C122" s="30" t="s">
        <v>11</v>
      </c>
      <c r="D122" s="11" t="s">
        <v>12</v>
      </c>
      <c r="E122" s="25"/>
      <c r="F122" s="25"/>
      <c r="G122" s="131" t="e">
        <f t="shared" si="10"/>
        <v>#DIV/0!</v>
      </c>
      <c r="H122" s="131" t="e">
        <f t="shared" si="11"/>
        <v>#DIV/0!</v>
      </c>
      <c r="I122" s="25"/>
    </row>
    <row r="123" spans="1:9" ht="45" hidden="1">
      <c r="A123" s="22"/>
      <c r="B123" s="36"/>
      <c r="C123" s="30" t="s">
        <v>119</v>
      </c>
      <c r="D123" s="12" t="s">
        <v>235</v>
      </c>
      <c r="E123" s="25">
        <v>0</v>
      </c>
      <c r="F123" s="25">
        <v>1630.71</v>
      </c>
      <c r="G123" s="131" t="e">
        <f t="shared" si="10"/>
        <v>#DIV/0!</v>
      </c>
      <c r="H123" s="131">
        <f t="shared" si="11"/>
        <v>519.3343949044587</v>
      </c>
      <c r="I123" s="25">
        <v>314</v>
      </c>
    </row>
    <row r="124" spans="1:9" ht="12.75" hidden="1">
      <c r="A124" s="22"/>
      <c r="B124" s="27">
        <v>75110</v>
      </c>
      <c r="C124" s="96"/>
      <c r="D124" s="14" t="s">
        <v>198</v>
      </c>
      <c r="E124" s="21">
        <f>SUM(E125)</f>
        <v>0</v>
      </c>
      <c r="F124" s="21">
        <f>SUM(F125)</f>
        <v>0</v>
      </c>
      <c r="G124" s="130" t="e">
        <f t="shared" si="10"/>
        <v>#DIV/0!</v>
      </c>
      <c r="H124" s="130" t="e">
        <f t="shared" si="11"/>
        <v>#DIV/0!</v>
      </c>
      <c r="I124" s="21">
        <f>SUM(I125)</f>
        <v>0</v>
      </c>
    </row>
    <row r="125" spans="1:9" ht="45" hidden="1">
      <c r="A125" s="22"/>
      <c r="B125" s="150"/>
      <c r="C125" s="30" t="s">
        <v>119</v>
      </c>
      <c r="D125" s="12" t="s">
        <v>235</v>
      </c>
      <c r="E125" s="25"/>
      <c r="F125" s="25"/>
      <c r="G125" s="131" t="e">
        <f t="shared" si="10"/>
        <v>#DIV/0!</v>
      </c>
      <c r="H125" s="131" t="e">
        <f t="shared" si="11"/>
        <v>#DIV/0!</v>
      </c>
      <c r="I125" s="25"/>
    </row>
    <row r="126" spans="1:9" ht="12.75" hidden="1">
      <c r="A126" s="22"/>
      <c r="B126" s="27">
        <v>75113</v>
      </c>
      <c r="C126" s="96"/>
      <c r="D126" s="14" t="s">
        <v>179</v>
      </c>
      <c r="E126" s="21">
        <f>SUM(E127:E128)</f>
        <v>0</v>
      </c>
      <c r="F126" s="21">
        <f>SUM(F127:F128)</f>
        <v>256907.4</v>
      </c>
      <c r="G126" s="130" t="e">
        <f>F126*100/E126</f>
        <v>#DIV/0!</v>
      </c>
      <c r="H126" s="130" t="e">
        <f t="shared" si="11"/>
        <v>#DIV/0!</v>
      </c>
      <c r="I126" s="21">
        <f>SUM(I127:I128)</f>
        <v>0</v>
      </c>
    </row>
    <row r="127" spans="1:9" ht="12.75" hidden="1">
      <c r="A127" s="22"/>
      <c r="B127" s="117"/>
      <c r="C127" s="30" t="s">
        <v>11</v>
      </c>
      <c r="D127" s="11" t="s">
        <v>12</v>
      </c>
      <c r="E127" s="25"/>
      <c r="F127" s="25"/>
      <c r="G127" s="131" t="e">
        <f t="shared" si="10"/>
        <v>#DIV/0!</v>
      </c>
      <c r="H127" s="131" t="e">
        <f t="shared" si="11"/>
        <v>#DIV/0!</v>
      </c>
      <c r="I127" s="25"/>
    </row>
    <row r="128" spans="1:9" ht="45" hidden="1">
      <c r="A128" s="22"/>
      <c r="B128" s="164"/>
      <c r="C128" s="30" t="s">
        <v>119</v>
      </c>
      <c r="D128" s="12" t="s">
        <v>235</v>
      </c>
      <c r="E128" s="25">
        <v>0</v>
      </c>
      <c r="F128" s="25">
        <v>256907.4</v>
      </c>
      <c r="G128" s="131" t="e">
        <f t="shared" si="10"/>
        <v>#DIV/0!</v>
      </c>
      <c r="H128" s="131" t="e">
        <f t="shared" si="11"/>
        <v>#DIV/0!</v>
      </c>
      <c r="I128" s="25"/>
    </row>
    <row r="129" spans="1:9" ht="25.5" customHeight="1">
      <c r="A129" s="26">
        <v>754</v>
      </c>
      <c r="B129" s="16"/>
      <c r="C129" s="32"/>
      <c r="D129" s="66" t="s">
        <v>98</v>
      </c>
      <c r="E129" s="18">
        <f>E130+E133+E138</f>
        <v>51000</v>
      </c>
      <c r="F129" s="18">
        <f>F130+F133+F138</f>
        <v>6763.490000000001</v>
      </c>
      <c r="G129" s="129">
        <f>F129*100/E129</f>
        <v>13.261745098039217</v>
      </c>
      <c r="H129" s="129">
        <f>(F129/I129)*100</f>
        <v>119.20018470019707</v>
      </c>
      <c r="I129" s="18">
        <f>I130+I133+I138</f>
        <v>5674.0599999999995</v>
      </c>
    </row>
    <row r="130" spans="1:9" ht="12.75" hidden="1">
      <c r="A130" s="228"/>
      <c r="B130" s="229">
        <v>75412</v>
      </c>
      <c r="C130" s="230"/>
      <c r="D130" s="232" t="s">
        <v>278</v>
      </c>
      <c r="E130" s="231">
        <f>SUM(E131:E132)</f>
        <v>0</v>
      </c>
      <c r="F130" s="231">
        <f>SUM(F131:F132)</f>
        <v>0</v>
      </c>
      <c r="G130" s="212" t="e">
        <f>F130*100/E130</f>
        <v>#DIV/0!</v>
      </c>
      <c r="H130" s="212" t="e">
        <f>(F130/I130)*100</f>
        <v>#DIV/0!</v>
      </c>
      <c r="I130" s="231">
        <f>SUM(I131:I132)</f>
        <v>0</v>
      </c>
    </row>
    <row r="131" spans="1:9" ht="12.75" hidden="1">
      <c r="A131" s="228"/>
      <c r="B131" s="234"/>
      <c r="C131" s="186" t="s">
        <v>25</v>
      </c>
      <c r="D131" s="10" t="s">
        <v>207</v>
      </c>
      <c r="E131" s="185"/>
      <c r="F131" s="185"/>
      <c r="G131" s="131" t="e">
        <f aca="true" t="shared" si="12" ref="G131:G144">F131*100/E131</f>
        <v>#DIV/0!</v>
      </c>
      <c r="H131" s="131" t="e">
        <f>(F131/I131)*100</f>
        <v>#DIV/0!</v>
      </c>
      <c r="I131" s="185"/>
    </row>
    <row r="132" spans="1:9" ht="33.75" hidden="1">
      <c r="A132" s="228"/>
      <c r="B132" s="233"/>
      <c r="C132" s="186" t="s">
        <v>126</v>
      </c>
      <c r="D132" s="85" t="s">
        <v>151</v>
      </c>
      <c r="E132" s="185"/>
      <c r="F132" s="185"/>
      <c r="G132" s="131" t="e">
        <f t="shared" si="12"/>
        <v>#DIV/0!</v>
      </c>
      <c r="H132" s="131" t="e">
        <f aca="true" t="shared" si="13" ref="H132:H177">(F132/I132)*100</f>
        <v>#DIV/0!</v>
      </c>
      <c r="I132" s="185"/>
    </row>
    <row r="133" spans="1:9" ht="12.75">
      <c r="A133" s="47"/>
      <c r="B133" s="48">
        <v>75416</v>
      </c>
      <c r="C133" s="49"/>
      <c r="D133" s="154" t="s">
        <v>160</v>
      </c>
      <c r="E133" s="50">
        <f>SUM(E134:E138)</f>
        <v>51000</v>
      </c>
      <c r="F133" s="50">
        <f>SUM(F134:F138)</f>
        <v>6763.490000000001</v>
      </c>
      <c r="G133" s="130">
        <f t="shared" si="12"/>
        <v>13.261745098039217</v>
      </c>
      <c r="H133" s="131">
        <f t="shared" si="13"/>
        <v>119.20018470019707</v>
      </c>
      <c r="I133" s="21">
        <f>SUM(I134:I137)</f>
        <v>5674.0599999999995</v>
      </c>
    </row>
    <row r="134" spans="1:9" ht="26.25" customHeight="1">
      <c r="A134" s="47"/>
      <c r="B134" s="155"/>
      <c r="C134" s="52" t="s">
        <v>27</v>
      </c>
      <c r="D134" s="12" t="s">
        <v>211</v>
      </c>
      <c r="E134" s="53">
        <v>50000</v>
      </c>
      <c r="F134" s="53">
        <v>6577.89</v>
      </c>
      <c r="G134" s="131">
        <f t="shared" si="12"/>
        <v>13.15578</v>
      </c>
      <c r="H134" s="131">
        <f t="shared" si="13"/>
        <v>123.2354627308596</v>
      </c>
      <c r="I134" s="145">
        <v>5337.66</v>
      </c>
    </row>
    <row r="135" spans="1:9" ht="24" customHeight="1">
      <c r="A135" s="47"/>
      <c r="B135" s="57"/>
      <c r="C135" s="216" t="s">
        <v>250</v>
      </c>
      <c r="D135" s="12" t="s">
        <v>257</v>
      </c>
      <c r="E135" s="53">
        <v>1000</v>
      </c>
      <c r="F135" s="53">
        <v>185.6</v>
      </c>
      <c r="G135" s="131">
        <f t="shared" si="12"/>
        <v>18.56</v>
      </c>
      <c r="H135" s="131">
        <f t="shared" si="13"/>
        <v>55.172413793103445</v>
      </c>
      <c r="I135" s="145">
        <v>336.4</v>
      </c>
    </row>
    <row r="136" spans="1:9" ht="14.25" customHeight="1" hidden="1">
      <c r="A136" s="47"/>
      <c r="B136" s="57"/>
      <c r="C136" s="52" t="s">
        <v>17</v>
      </c>
      <c r="D136" s="10" t="s">
        <v>18</v>
      </c>
      <c r="E136" s="53"/>
      <c r="F136" s="53"/>
      <c r="G136" s="131" t="e">
        <f t="shared" si="12"/>
        <v>#DIV/0!</v>
      </c>
      <c r="H136" s="131" t="e">
        <f t="shared" si="13"/>
        <v>#DIV/0!</v>
      </c>
      <c r="I136" s="145"/>
    </row>
    <row r="137" spans="1:9" ht="45" hidden="1">
      <c r="A137" s="47"/>
      <c r="B137" s="157"/>
      <c r="C137" s="52" t="s">
        <v>107</v>
      </c>
      <c r="D137" s="85" t="s">
        <v>229</v>
      </c>
      <c r="E137" s="53"/>
      <c r="F137" s="53"/>
      <c r="G137" s="131" t="e">
        <f t="shared" si="12"/>
        <v>#DIV/0!</v>
      </c>
      <c r="H137" s="131" t="e">
        <f t="shared" si="13"/>
        <v>#DIV/0!</v>
      </c>
      <c r="I137" s="145"/>
    </row>
    <row r="138" spans="1:9" ht="12.75" hidden="1">
      <c r="A138" s="19"/>
      <c r="B138" s="27">
        <v>75495</v>
      </c>
      <c r="C138" s="62"/>
      <c r="D138" s="14" t="s">
        <v>5</v>
      </c>
      <c r="E138" s="21">
        <f>SUM(E139:E140)</f>
        <v>0</v>
      </c>
      <c r="F138" s="21">
        <f>SUM(F139:F140)</f>
        <v>0</v>
      </c>
      <c r="G138" s="130" t="e">
        <f t="shared" si="12"/>
        <v>#DIV/0!</v>
      </c>
      <c r="H138" s="130" t="e">
        <f t="shared" si="13"/>
        <v>#DIV/0!</v>
      </c>
      <c r="I138" s="21">
        <f>SUM(I139:I140)</f>
        <v>0</v>
      </c>
    </row>
    <row r="139" spans="1:9" ht="24" customHeight="1" hidden="1">
      <c r="A139" s="22"/>
      <c r="B139" s="29"/>
      <c r="C139" s="30" t="s">
        <v>27</v>
      </c>
      <c r="D139" s="12" t="s">
        <v>211</v>
      </c>
      <c r="E139" s="25"/>
      <c r="F139" s="25"/>
      <c r="G139" s="131" t="e">
        <f t="shared" si="12"/>
        <v>#DIV/0!</v>
      </c>
      <c r="H139" s="131" t="e">
        <f t="shared" si="13"/>
        <v>#DIV/0!</v>
      </c>
      <c r="I139" s="25"/>
    </row>
    <row r="140" spans="1:9" ht="45" hidden="1">
      <c r="A140" s="22"/>
      <c r="B140" s="29"/>
      <c r="C140" s="30" t="s">
        <v>107</v>
      </c>
      <c r="D140" s="85" t="s">
        <v>229</v>
      </c>
      <c r="E140" s="25"/>
      <c r="F140" s="25"/>
      <c r="G140" s="131" t="e">
        <f t="shared" si="12"/>
        <v>#DIV/0!</v>
      </c>
      <c r="H140" s="131" t="e">
        <f t="shared" si="13"/>
        <v>#DIV/0!</v>
      </c>
      <c r="I140" s="25"/>
    </row>
    <row r="141" spans="1:9" ht="52.5" customHeight="1">
      <c r="A141" s="41">
        <v>756</v>
      </c>
      <c r="B141" s="37"/>
      <c r="C141" s="38"/>
      <c r="D141" s="66" t="s">
        <v>196</v>
      </c>
      <c r="E141" s="18">
        <f>E142+E147+E157+E173+E185+E191</f>
        <v>132744068</v>
      </c>
      <c r="F141" s="18">
        <f>F142+F147+F157+F173+F185+F191</f>
        <v>12407758.38</v>
      </c>
      <c r="G141" s="129">
        <f t="shared" si="12"/>
        <v>9.34712832516177</v>
      </c>
      <c r="H141" s="129">
        <f t="shared" si="13"/>
        <v>96.18785092141056</v>
      </c>
      <c r="I141" s="18">
        <f>SUM(I142,I145,I147,I157,I173,I185,I191)</f>
        <v>12899506.809999999</v>
      </c>
    </row>
    <row r="142" spans="1:9" ht="13.5" customHeight="1">
      <c r="A142" s="19"/>
      <c r="B142" s="27">
        <v>75601</v>
      </c>
      <c r="C142" s="20"/>
      <c r="D142" s="13" t="s">
        <v>28</v>
      </c>
      <c r="E142" s="21">
        <f>SUM(E143:E144)</f>
        <v>65100</v>
      </c>
      <c r="F142" s="21">
        <f>SUM(F143:F144)</f>
        <v>-2955.12</v>
      </c>
      <c r="G142" s="130">
        <f t="shared" si="12"/>
        <v>-4.539354838709677</v>
      </c>
      <c r="H142" s="130">
        <f t="shared" si="13"/>
        <v>-239.70798182998055</v>
      </c>
      <c r="I142" s="21">
        <f>SUM(I143:I144)</f>
        <v>1232.8</v>
      </c>
    </row>
    <row r="143" spans="1:9" ht="22.5">
      <c r="A143" s="22"/>
      <c r="B143" s="95"/>
      <c r="C143" s="34" t="s">
        <v>29</v>
      </c>
      <c r="D143" s="12" t="s">
        <v>212</v>
      </c>
      <c r="E143" s="25">
        <v>65000</v>
      </c>
      <c r="F143" s="25">
        <v>-3027.89</v>
      </c>
      <c r="G143" s="131">
        <f t="shared" si="12"/>
        <v>-4.6582923076923075</v>
      </c>
      <c r="H143" s="131">
        <f t="shared" si="13"/>
        <v>-245.61080467229073</v>
      </c>
      <c r="I143" s="25">
        <v>1232.8</v>
      </c>
    </row>
    <row r="144" spans="1:9" ht="23.25" customHeight="1">
      <c r="A144" s="22"/>
      <c r="B144" s="23"/>
      <c r="C144" s="30" t="s">
        <v>20</v>
      </c>
      <c r="D144" s="12" t="s">
        <v>208</v>
      </c>
      <c r="E144" s="25">
        <v>100</v>
      </c>
      <c r="F144" s="25">
        <v>72.77</v>
      </c>
      <c r="G144" s="131">
        <f t="shared" si="12"/>
        <v>72.77</v>
      </c>
      <c r="H144" s="143" t="s">
        <v>122</v>
      </c>
      <c r="I144" s="25">
        <v>0</v>
      </c>
    </row>
    <row r="145" spans="1:9" ht="12.75" customHeight="1" hidden="1">
      <c r="A145" s="22"/>
      <c r="B145" s="27">
        <v>75605</v>
      </c>
      <c r="C145" s="44"/>
      <c r="D145" s="13" t="s">
        <v>131</v>
      </c>
      <c r="E145" s="21">
        <f>E146</f>
        <v>0</v>
      </c>
      <c r="F145" s="21">
        <f>F146</f>
        <v>0</v>
      </c>
      <c r="G145" s="136" t="s">
        <v>122</v>
      </c>
      <c r="H145" s="130" t="e">
        <f t="shared" si="13"/>
        <v>#DIV/0!</v>
      </c>
      <c r="I145" s="21">
        <v>0</v>
      </c>
    </row>
    <row r="146" spans="1:9" ht="3.75" customHeight="1" hidden="1">
      <c r="A146" s="19"/>
      <c r="B146" s="107"/>
      <c r="C146" s="30" t="s">
        <v>43</v>
      </c>
      <c r="D146" s="12" t="s">
        <v>131</v>
      </c>
      <c r="E146" s="25">
        <v>0</v>
      </c>
      <c r="F146" s="25">
        <v>0</v>
      </c>
      <c r="G146" s="143" t="s">
        <v>122</v>
      </c>
      <c r="H146" s="131" t="e">
        <f t="shared" si="13"/>
        <v>#DIV/0!</v>
      </c>
      <c r="I146" s="25">
        <v>0</v>
      </c>
    </row>
    <row r="147" spans="1:9" ht="35.25" customHeight="1">
      <c r="A147" s="19"/>
      <c r="B147" s="27">
        <v>75615</v>
      </c>
      <c r="C147" s="20"/>
      <c r="D147" s="13" t="s">
        <v>99</v>
      </c>
      <c r="E147" s="21">
        <f>SUM(E148:E155)</f>
        <v>34486335</v>
      </c>
      <c r="F147" s="21">
        <f>SUM(F148:F155)</f>
        <v>2880548.9000000004</v>
      </c>
      <c r="G147" s="130">
        <f aca="true" t="shared" si="14" ref="G147:G167">F147*100/E147</f>
        <v>8.352725507074036</v>
      </c>
      <c r="H147" s="130">
        <f t="shared" si="13"/>
        <v>87.07435818400283</v>
      </c>
      <c r="I147" s="21">
        <f>SUM(I148:I156)</f>
        <v>3308148.3</v>
      </c>
    </row>
    <row r="148" spans="1:9" ht="12.75">
      <c r="A148" s="22"/>
      <c r="B148" s="29"/>
      <c r="C148" s="30" t="s">
        <v>30</v>
      </c>
      <c r="D148" s="10" t="s">
        <v>213</v>
      </c>
      <c r="E148" s="25">
        <v>33700000</v>
      </c>
      <c r="F148" s="25">
        <v>2843283.87</v>
      </c>
      <c r="G148" s="131">
        <f t="shared" si="14"/>
        <v>8.43704412462908</v>
      </c>
      <c r="H148" s="131">
        <f t="shared" si="13"/>
        <v>86.5221271637216</v>
      </c>
      <c r="I148" s="25">
        <v>3286192.75</v>
      </c>
    </row>
    <row r="149" spans="1:9" ht="12.75">
      <c r="A149" s="22"/>
      <c r="B149" s="29"/>
      <c r="C149" s="30" t="s">
        <v>31</v>
      </c>
      <c r="D149" s="10" t="s">
        <v>214</v>
      </c>
      <c r="E149" s="25">
        <v>4200</v>
      </c>
      <c r="F149" s="25">
        <v>517</v>
      </c>
      <c r="G149" s="131">
        <f t="shared" si="14"/>
        <v>12.30952380952381</v>
      </c>
      <c r="H149" s="131">
        <f t="shared" si="13"/>
        <v>90.91708432251825</v>
      </c>
      <c r="I149" s="25">
        <v>568.65</v>
      </c>
    </row>
    <row r="150" spans="1:9" ht="12.75">
      <c r="A150" s="22"/>
      <c r="B150" s="29"/>
      <c r="C150" s="30" t="s">
        <v>32</v>
      </c>
      <c r="D150" s="10" t="s">
        <v>215</v>
      </c>
      <c r="E150" s="25">
        <v>561000</v>
      </c>
      <c r="F150" s="25">
        <v>34369.87</v>
      </c>
      <c r="G150" s="131">
        <f t="shared" si="14"/>
        <v>6.126536541889484</v>
      </c>
      <c r="H150" s="131">
        <f t="shared" si="13"/>
        <v>207.19719074029422</v>
      </c>
      <c r="I150" s="25">
        <v>16588</v>
      </c>
    </row>
    <row r="151" spans="1:9" ht="33.75" hidden="1">
      <c r="A151" s="22"/>
      <c r="B151" s="29"/>
      <c r="C151" s="30" t="s">
        <v>41</v>
      </c>
      <c r="D151" s="12" t="s">
        <v>165</v>
      </c>
      <c r="E151" s="25"/>
      <c r="F151" s="25"/>
      <c r="G151" s="131" t="e">
        <f t="shared" si="14"/>
        <v>#DIV/0!</v>
      </c>
      <c r="H151" s="131" t="e">
        <f t="shared" si="13"/>
        <v>#DIV/0!</v>
      </c>
      <c r="I151" s="43"/>
    </row>
    <row r="152" spans="1:9" ht="12.75">
      <c r="A152" s="22"/>
      <c r="B152" s="29"/>
      <c r="C152" s="30" t="s">
        <v>33</v>
      </c>
      <c r="D152" s="10" t="s">
        <v>216</v>
      </c>
      <c r="E152" s="25">
        <v>200000</v>
      </c>
      <c r="F152" s="25">
        <v>2082</v>
      </c>
      <c r="G152" s="131">
        <f t="shared" si="14"/>
        <v>1.041</v>
      </c>
      <c r="H152" s="131">
        <f t="shared" si="13"/>
        <v>74.51682176091626</v>
      </c>
      <c r="I152" s="25">
        <v>2794</v>
      </c>
    </row>
    <row r="153" spans="1:9" ht="22.5">
      <c r="A153" s="22"/>
      <c r="B153" s="29"/>
      <c r="C153" s="203" t="s">
        <v>250</v>
      </c>
      <c r="D153" s="12" t="s">
        <v>257</v>
      </c>
      <c r="E153" s="25">
        <v>1024</v>
      </c>
      <c r="F153" s="25">
        <v>139.2</v>
      </c>
      <c r="G153" s="131">
        <f t="shared" si="14"/>
        <v>13.593749999999998</v>
      </c>
      <c r="H153" s="131">
        <f t="shared" si="13"/>
        <v>109.95260663507109</v>
      </c>
      <c r="I153" s="25">
        <v>126.6</v>
      </c>
    </row>
    <row r="154" spans="1:9" ht="12.75" hidden="1">
      <c r="A154" s="22"/>
      <c r="B154" s="29"/>
      <c r="C154" s="30" t="s">
        <v>17</v>
      </c>
      <c r="D154" s="10" t="s">
        <v>18</v>
      </c>
      <c r="E154" s="25"/>
      <c r="F154" s="25"/>
      <c r="G154" s="131" t="e">
        <f t="shared" si="14"/>
        <v>#DIV/0!</v>
      </c>
      <c r="H154" s="131" t="e">
        <f t="shared" si="13"/>
        <v>#DIV/0!</v>
      </c>
      <c r="I154" s="25"/>
    </row>
    <row r="155" spans="1:9" ht="27" customHeight="1">
      <c r="A155" s="22"/>
      <c r="B155" s="29"/>
      <c r="C155" s="30" t="s">
        <v>20</v>
      </c>
      <c r="D155" s="12" t="s">
        <v>208</v>
      </c>
      <c r="E155" s="25">
        <v>20111</v>
      </c>
      <c r="F155" s="25">
        <v>156.96</v>
      </c>
      <c r="G155" s="131">
        <f t="shared" si="14"/>
        <v>0.7804684003779027</v>
      </c>
      <c r="H155" s="131">
        <f t="shared" si="13"/>
        <v>8.356492573071394</v>
      </c>
      <c r="I155" s="25">
        <v>1878.3</v>
      </c>
    </row>
    <row r="156" spans="1:9" ht="22.5" hidden="1">
      <c r="A156" s="22"/>
      <c r="B156" s="29"/>
      <c r="C156" s="30">
        <v>2680</v>
      </c>
      <c r="D156" s="12" t="s">
        <v>90</v>
      </c>
      <c r="E156" s="25"/>
      <c r="F156" s="25"/>
      <c r="G156" s="131" t="e">
        <f t="shared" si="14"/>
        <v>#DIV/0!</v>
      </c>
      <c r="H156" s="131" t="e">
        <f t="shared" si="13"/>
        <v>#DIV/0!</v>
      </c>
      <c r="I156" s="25"/>
    </row>
    <row r="157" spans="1:9" ht="45">
      <c r="A157" s="19"/>
      <c r="B157" s="27">
        <v>75616</v>
      </c>
      <c r="C157" s="42"/>
      <c r="D157" s="13" t="s">
        <v>185</v>
      </c>
      <c r="E157" s="21">
        <f>SUM(E158:E172)</f>
        <v>18737463</v>
      </c>
      <c r="F157" s="21">
        <f>SUM(F158:F172)</f>
        <v>523860.7400000001</v>
      </c>
      <c r="G157" s="130">
        <f t="shared" si="14"/>
        <v>2.7957933259161076</v>
      </c>
      <c r="H157" s="130">
        <f t="shared" si="13"/>
        <v>105.5813466687657</v>
      </c>
      <c r="I157" s="21">
        <f>SUM(I158:I172)</f>
        <v>496167.88999999996</v>
      </c>
    </row>
    <row r="158" spans="1:9" ht="12.75">
      <c r="A158" s="22"/>
      <c r="B158" s="23"/>
      <c r="C158" s="30" t="s">
        <v>30</v>
      </c>
      <c r="D158" s="10" t="s">
        <v>213</v>
      </c>
      <c r="E158" s="25">
        <v>10800000</v>
      </c>
      <c r="F158" s="25">
        <v>172046.69</v>
      </c>
      <c r="G158" s="131">
        <f t="shared" si="14"/>
        <v>1.5930249074074074</v>
      </c>
      <c r="H158" s="131">
        <f t="shared" si="13"/>
        <v>91.20132774300758</v>
      </c>
      <c r="I158" s="25">
        <v>188644.94</v>
      </c>
    </row>
    <row r="159" spans="1:9" ht="12.75">
      <c r="A159" s="22"/>
      <c r="B159" s="23"/>
      <c r="C159" s="30" t="s">
        <v>31</v>
      </c>
      <c r="D159" s="10" t="s">
        <v>214</v>
      </c>
      <c r="E159" s="25">
        <v>135800</v>
      </c>
      <c r="F159" s="25">
        <v>-579.47</v>
      </c>
      <c r="G159" s="131">
        <f t="shared" si="14"/>
        <v>-0.4267083946980854</v>
      </c>
      <c r="H159" s="131">
        <f t="shared" si="13"/>
        <v>-9.175158812091887</v>
      </c>
      <c r="I159" s="25">
        <v>6315.64</v>
      </c>
    </row>
    <row r="160" spans="1:9" ht="12.75">
      <c r="A160" s="22"/>
      <c r="B160" s="23"/>
      <c r="C160" s="30" t="s">
        <v>32</v>
      </c>
      <c r="D160" s="10" t="s">
        <v>215</v>
      </c>
      <c r="E160" s="25">
        <v>830000</v>
      </c>
      <c r="F160" s="25">
        <v>14660.7</v>
      </c>
      <c r="G160" s="131">
        <f t="shared" si="14"/>
        <v>1.7663493975903615</v>
      </c>
      <c r="H160" s="131">
        <f t="shared" si="13"/>
        <v>59.21689596298192</v>
      </c>
      <c r="I160" s="25">
        <v>24757.63</v>
      </c>
    </row>
    <row r="161" spans="1:9" ht="12.75">
      <c r="A161" s="22"/>
      <c r="B161" s="23"/>
      <c r="C161" s="35" t="s">
        <v>34</v>
      </c>
      <c r="D161" s="10" t="s">
        <v>217</v>
      </c>
      <c r="E161" s="25">
        <v>552000</v>
      </c>
      <c r="F161" s="25">
        <v>46706.86</v>
      </c>
      <c r="G161" s="131">
        <f t="shared" si="14"/>
        <v>8.46138768115942</v>
      </c>
      <c r="H161" s="131">
        <f t="shared" si="13"/>
        <v>83.01986531783051</v>
      </c>
      <c r="I161" s="25">
        <v>56259.86</v>
      </c>
    </row>
    <row r="162" spans="1:9" ht="12.75">
      <c r="A162" s="22"/>
      <c r="B162" s="23"/>
      <c r="C162" s="35" t="s">
        <v>35</v>
      </c>
      <c r="D162" s="10" t="s">
        <v>218</v>
      </c>
      <c r="E162" s="25">
        <v>103000</v>
      </c>
      <c r="F162" s="25">
        <v>5074.48</v>
      </c>
      <c r="G162" s="131">
        <f t="shared" si="14"/>
        <v>4.926679611650485</v>
      </c>
      <c r="H162" s="131">
        <f t="shared" si="13"/>
        <v>125.77592488858704</v>
      </c>
      <c r="I162" s="25">
        <v>4034.54</v>
      </c>
    </row>
    <row r="163" spans="1:9" ht="22.5">
      <c r="A163" s="22"/>
      <c r="B163" s="23"/>
      <c r="C163" s="30" t="s">
        <v>36</v>
      </c>
      <c r="D163" s="12" t="s">
        <v>166</v>
      </c>
      <c r="E163" s="25">
        <v>2250000</v>
      </c>
      <c r="F163" s="25">
        <v>5636.7</v>
      </c>
      <c r="G163" s="131">
        <f t="shared" si="14"/>
        <v>0.25052</v>
      </c>
      <c r="H163" s="131">
        <f t="shared" si="13"/>
        <v>2532.210242587601</v>
      </c>
      <c r="I163" s="25">
        <v>222.6</v>
      </c>
    </row>
    <row r="164" spans="1:9" ht="12.75" hidden="1">
      <c r="A164" s="22"/>
      <c r="B164" s="23"/>
      <c r="C164" s="35" t="s">
        <v>37</v>
      </c>
      <c r="D164" s="10" t="s">
        <v>38</v>
      </c>
      <c r="E164" s="25">
        <v>0</v>
      </c>
      <c r="F164" s="25">
        <v>0</v>
      </c>
      <c r="G164" s="131" t="e">
        <f t="shared" si="14"/>
        <v>#DIV/0!</v>
      </c>
      <c r="H164" s="131">
        <f t="shared" si="13"/>
        <v>0</v>
      </c>
      <c r="I164" s="25">
        <v>2764.9</v>
      </c>
    </row>
    <row r="165" spans="1:9" ht="33.75" hidden="1">
      <c r="A165" s="22"/>
      <c r="B165" s="23"/>
      <c r="C165" s="35" t="s">
        <v>41</v>
      </c>
      <c r="D165" s="12" t="s">
        <v>165</v>
      </c>
      <c r="E165" s="25"/>
      <c r="F165" s="25"/>
      <c r="G165" s="131" t="e">
        <f t="shared" si="14"/>
        <v>#DIV/0!</v>
      </c>
      <c r="H165" s="131" t="e">
        <f t="shared" si="13"/>
        <v>#DIV/0!</v>
      </c>
      <c r="I165" s="25"/>
    </row>
    <row r="166" spans="1:9" ht="12.75">
      <c r="A166" s="22"/>
      <c r="B166" s="23"/>
      <c r="C166" s="30" t="s">
        <v>33</v>
      </c>
      <c r="D166" s="10" t="s">
        <v>216</v>
      </c>
      <c r="E166" s="25">
        <v>4000000</v>
      </c>
      <c r="F166" s="25">
        <v>275097.51</v>
      </c>
      <c r="G166" s="131">
        <f t="shared" si="14"/>
        <v>6.87743775</v>
      </c>
      <c r="H166" s="131">
        <f t="shared" si="13"/>
        <v>132.80303842199018</v>
      </c>
      <c r="I166" s="25">
        <v>207147</v>
      </c>
    </row>
    <row r="167" spans="1:9" ht="12.75" hidden="1">
      <c r="A167" s="22"/>
      <c r="B167" s="23"/>
      <c r="C167" s="30" t="s">
        <v>121</v>
      </c>
      <c r="D167" s="10" t="s">
        <v>219</v>
      </c>
      <c r="E167" s="25"/>
      <c r="F167" s="25"/>
      <c r="G167" s="131" t="e">
        <f t="shared" si="14"/>
        <v>#DIV/0!</v>
      </c>
      <c r="H167" s="131" t="e">
        <f t="shared" si="13"/>
        <v>#DIV/0!</v>
      </c>
      <c r="I167" s="25"/>
    </row>
    <row r="168" spans="1:9" ht="12.75" hidden="1">
      <c r="A168" s="22"/>
      <c r="B168" s="23"/>
      <c r="C168" s="30" t="s">
        <v>27</v>
      </c>
      <c r="D168" s="12" t="s">
        <v>138</v>
      </c>
      <c r="E168" s="25">
        <v>0</v>
      </c>
      <c r="F168" s="25">
        <v>0</v>
      </c>
      <c r="G168" s="143" t="s">
        <v>122</v>
      </c>
      <c r="H168" s="143" t="e">
        <f t="shared" si="13"/>
        <v>#DIV/0!</v>
      </c>
      <c r="I168" s="25">
        <v>0</v>
      </c>
    </row>
    <row r="169" spans="1:9" ht="22.5">
      <c r="A169" s="22"/>
      <c r="B169" s="23"/>
      <c r="C169" s="203" t="s">
        <v>250</v>
      </c>
      <c r="D169" s="12" t="s">
        <v>257</v>
      </c>
      <c r="E169" s="25">
        <v>31512</v>
      </c>
      <c r="F169" s="25">
        <v>2325</v>
      </c>
      <c r="G169" s="131">
        <f aca="true" t="shared" si="15" ref="G169:G177">F169*100/E169</f>
        <v>7.378141660319878</v>
      </c>
      <c r="H169" s="131">
        <f t="shared" si="13"/>
        <v>95.41201575837162</v>
      </c>
      <c r="I169" s="25">
        <v>2436.8</v>
      </c>
    </row>
    <row r="170" spans="1:9" ht="12.75" hidden="1">
      <c r="A170" s="22"/>
      <c r="B170" s="23"/>
      <c r="C170" s="30" t="s">
        <v>17</v>
      </c>
      <c r="D170" s="10" t="s">
        <v>18</v>
      </c>
      <c r="E170" s="25"/>
      <c r="F170" s="25"/>
      <c r="G170" s="131" t="e">
        <f t="shared" si="15"/>
        <v>#DIV/0!</v>
      </c>
      <c r="H170" s="131" t="e">
        <f t="shared" si="13"/>
        <v>#DIV/0!</v>
      </c>
      <c r="I170" s="25"/>
    </row>
    <row r="171" spans="1:9" ht="23.25" customHeight="1">
      <c r="A171" s="22"/>
      <c r="B171" s="23"/>
      <c r="C171" s="30" t="s">
        <v>20</v>
      </c>
      <c r="D171" s="12" t="s">
        <v>208</v>
      </c>
      <c r="E171" s="25">
        <v>35151</v>
      </c>
      <c r="F171" s="25">
        <v>2892.27</v>
      </c>
      <c r="G171" s="131">
        <f t="shared" si="15"/>
        <v>8.228130067423402</v>
      </c>
      <c r="H171" s="131">
        <f t="shared" si="13"/>
        <v>80.69994810238896</v>
      </c>
      <c r="I171" s="25">
        <v>3583.98</v>
      </c>
    </row>
    <row r="172" spans="1:9" ht="22.5" hidden="1">
      <c r="A172" s="22"/>
      <c r="B172" s="23"/>
      <c r="C172" s="30">
        <v>2680</v>
      </c>
      <c r="D172" s="12" t="s">
        <v>90</v>
      </c>
      <c r="E172" s="25"/>
      <c r="F172" s="25"/>
      <c r="G172" s="131" t="e">
        <f t="shared" si="15"/>
        <v>#DIV/0!</v>
      </c>
      <c r="H172" s="131" t="e">
        <f t="shared" si="13"/>
        <v>#DIV/0!</v>
      </c>
      <c r="I172" s="25"/>
    </row>
    <row r="173" spans="1:9" ht="24.75" customHeight="1">
      <c r="A173" s="19"/>
      <c r="B173" s="27">
        <v>75618</v>
      </c>
      <c r="C173" s="20"/>
      <c r="D173" s="13" t="s">
        <v>100</v>
      </c>
      <c r="E173" s="21">
        <f>SUM(E174:E184)</f>
        <v>4486913</v>
      </c>
      <c r="F173" s="21">
        <f>SUM(F174:F184)</f>
        <v>1296969.28</v>
      </c>
      <c r="G173" s="130">
        <f t="shared" si="15"/>
        <v>28.90560347392517</v>
      </c>
      <c r="H173" s="130">
        <f t="shared" si="13"/>
        <v>96.40130603747585</v>
      </c>
      <c r="I173" s="21">
        <f>SUM(I174:I184)</f>
        <v>1345385.59</v>
      </c>
    </row>
    <row r="174" spans="1:9" ht="12.75">
      <c r="A174" s="22"/>
      <c r="B174" s="29"/>
      <c r="C174" s="34" t="s">
        <v>39</v>
      </c>
      <c r="D174" s="10" t="s">
        <v>95</v>
      </c>
      <c r="E174" s="25">
        <v>820000</v>
      </c>
      <c r="F174" s="25">
        <v>63676.26</v>
      </c>
      <c r="G174" s="131">
        <f t="shared" si="15"/>
        <v>7.76539756097561</v>
      </c>
      <c r="H174" s="131">
        <f t="shared" si="13"/>
        <v>95.06670661852736</v>
      </c>
      <c r="I174" s="25">
        <v>66980.61</v>
      </c>
    </row>
    <row r="175" spans="1:9" ht="12.75">
      <c r="A175" s="22"/>
      <c r="B175" s="29"/>
      <c r="C175" s="34" t="s">
        <v>171</v>
      </c>
      <c r="D175" s="10" t="s">
        <v>172</v>
      </c>
      <c r="E175" s="25">
        <v>21800</v>
      </c>
      <c r="F175" s="25">
        <v>9589</v>
      </c>
      <c r="G175" s="131">
        <f t="shared" si="15"/>
        <v>43.98623853211009</v>
      </c>
      <c r="H175" s="131">
        <f t="shared" si="13"/>
        <v>99.22084372380824</v>
      </c>
      <c r="I175" s="53">
        <v>9664.3</v>
      </c>
    </row>
    <row r="176" spans="1:9" ht="24" customHeight="1">
      <c r="A176" s="22"/>
      <c r="B176" s="29"/>
      <c r="C176" s="35" t="s">
        <v>40</v>
      </c>
      <c r="D176" s="12" t="s">
        <v>192</v>
      </c>
      <c r="E176" s="25">
        <v>1650000</v>
      </c>
      <c r="F176" s="25">
        <v>769455.57</v>
      </c>
      <c r="G176" s="131">
        <f t="shared" si="15"/>
        <v>46.63367090909091</v>
      </c>
      <c r="H176" s="131">
        <f t="shared" si="13"/>
        <v>85.41555189419839</v>
      </c>
      <c r="I176" s="25">
        <v>900837.79</v>
      </c>
    </row>
    <row r="177" spans="1:9" ht="24" customHeight="1">
      <c r="A177" s="22"/>
      <c r="B177" s="29"/>
      <c r="C177" s="35" t="s">
        <v>41</v>
      </c>
      <c r="D177" s="12" t="s">
        <v>165</v>
      </c>
      <c r="E177" s="25">
        <v>1933000</v>
      </c>
      <c r="F177" s="25">
        <v>440287.17</v>
      </c>
      <c r="G177" s="131">
        <f t="shared" si="15"/>
        <v>22.77740144852561</v>
      </c>
      <c r="H177" s="131">
        <f t="shared" si="13"/>
        <v>123.12901505830915</v>
      </c>
      <c r="I177" s="25">
        <v>357581.98</v>
      </c>
    </row>
    <row r="178" spans="1:9" ht="22.5" customHeight="1" hidden="1">
      <c r="A178" s="22"/>
      <c r="B178" s="29"/>
      <c r="C178" s="30" t="s">
        <v>70</v>
      </c>
      <c r="D178" s="12" t="s">
        <v>84</v>
      </c>
      <c r="E178" s="43"/>
      <c r="F178" s="43"/>
      <c r="G178" s="143" t="s">
        <v>122</v>
      </c>
      <c r="H178" s="143" t="s">
        <v>122</v>
      </c>
      <c r="I178" s="25">
        <v>0</v>
      </c>
    </row>
    <row r="179" spans="1:9" ht="22.5" customHeight="1">
      <c r="A179" s="22"/>
      <c r="B179" s="29"/>
      <c r="C179" s="203" t="s">
        <v>27</v>
      </c>
      <c r="D179" s="12" t="s">
        <v>220</v>
      </c>
      <c r="E179" s="43">
        <v>33000</v>
      </c>
      <c r="F179" s="43">
        <v>6560</v>
      </c>
      <c r="G179" s="131">
        <f aca="true" t="shared" si="16" ref="G179:G210">F179*100/E179</f>
        <v>19.87878787878788</v>
      </c>
      <c r="H179" s="256" t="s">
        <v>122</v>
      </c>
      <c r="I179" s="25">
        <v>0</v>
      </c>
    </row>
    <row r="180" spans="1:9" ht="22.5" customHeight="1">
      <c r="A180" s="22"/>
      <c r="B180" s="29"/>
      <c r="C180" s="30" t="s">
        <v>70</v>
      </c>
      <c r="D180" s="12" t="s">
        <v>284</v>
      </c>
      <c r="E180" s="43">
        <v>500</v>
      </c>
      <c r="F180" s="43">
        <v>2760</v>
      </c>
      <c r="G180" s="131">
        <f t="shared" si="16"/>
        <v>552</v>
      </c>
      <c r="H180" s="131">
        <f aca="true" t="shared" si="17" ref="H180:H206">(F180/I180)*100</f>
        <v>126.02739726027397</v>
      </c>
      <c r="I180" s="25">
        <v>2190</v>
      </c>
    </row>
    <row r="181" spans="1:9" ht="12.75" customHeight="1">
      <c r="A181" s="22"/>
      <c r="B181" s="29"/>
      <c r="C181" s="30" t="s">
        <v>8</v>
      </c>
      <c r="D181" s="10" t="s">
        <v>9</v>
      </c>
      <c r="E181" s="43">
        <v>7000</v>
      </c>
      <c r="F181" s="43">
        <v>1295</v>
      </c>
      <c r="G181" s="131">
        <f t="shared" si="16"/>
        <v>18.5</v>
      </c>
      <c r="H181" s="131">
        <f t="shared" si="17"/>
        <v>287.77777777777777</v>
      </c>
      <c r="I181" s="43">
        <v>450</v>
      </c>
    </row>
    <row r="182" spans="1:9" ht="24" customHeight="1">
      <c r="A182" s="22"/>
      <c r="B182" s="29"/>
      <c r="C182" s="203" t="s">
        <v>250</v>
      </c>
      <c r="D182" s="12" t="s">
        <v>257</v>
      </c>
      <c r="E182" s="43">
        <v>21312</v>
      </c>
      <c r="F182" s="43">
        <v>1811.98</v>
      </c>
      <c r="G182" s="131">
        <f t="shared" si="16"/>
        <v>8.502158408408409</v>
      </c>
      <c r="H182" s="131">
        <f t="shared" si="17"/>
        <v>117.66103896103897</v>
      </c>
      <c r="I182" s="43">
        <v>1540</v>
      </c>
    </row>
    <row r="183" spans="1:9" ht="12.75" hidden="1">
      <c r="A183" s="22"/>
      <c r="B183" s="29"/>
      <c r="C183" s="30" t="s">
        <v>17</v>
      </c>
      <c r="D183" s="10" t="s">
        <v>18</v>
      </c>
      <c r="E183" s="25">
        <v>0</v>
      </c>
      <c r="F183" s="25">
        <v>0</v>
      </c>
      <c r="G183" s="131" t="e">
        <f t="shared" si="16"/>
        <v>#DIV/0!</v>
      </c>
      <c r="H183" s="131" t="e">
        <f t="shared" si="17"/>
        <v>#DIV/0!</v>
      </c>
      <c r="I183" s="25"/>
    </row>
    <row r="184" spans="1:9" ht="21.75" customHeight="1">
      <c r="A184" s="22"/>
      <c r="B184" s="29"/>
      <c r="C184" s="28" t="s">
        <v>20</v>
      </c>
      <c r="D184" s="12" t="s">
        <v>208</v>
      </c>
      <c r="E184" s="25">
        <v>301</v>
      </c>
      <c r="F184" s="25">
        <v>1534.3</v>
      </c>
      <c r="G184" s="131">
        <f t="shared" si="16"/>
        <v>509.734219269103</v>
      </c>
      <c r="H184" s="131">
        <f t="shared" si="17"/>
        <v>24.984896375292912</v>
      </c>
      <c r="I184" s="25">
        <v>6140.91</v>
      </c>
    </row>
    <row r="185" spans="1:9" ht="12.75">
      <c r="A185" s="19"/>
      <c r="B185" s="27">
        <v>75619</v>
      </c>
      <c r="C185" s="20"/>
      <c r="D185" s="14" t="s">
        <v>42</v>
      </c>
      <c r="E185" s="21">
        <f>SUM(E186:E190)</f>
        <v>303200</v>
      </c>
      <c r="F185" s="21">
        <f>SUM(F186:F190)</f>
        <v>289.29</v>
      </c>
      <c r="G185" s="130">
        <f t="shared" si="16"/>
        <v>0.09541226912928762</v>
      </c>
      <c r="H185" s="130">
        <f t="shared" si="17"/>
        <v>7.602191651227877</v>
      </c>
      <c r="I185" s="21">
        <f>SUM(I186:I190)</f>
        <v>3805.35</v>
      </c>
    </row>
    <row r="186" spans="1:9" ht="25.5" customHeight="1">
      <c r="A186" s="19"/>
      <c r="B186" s="36"/>
      <c r="C186" s="30" t="s">
        <v>27</v>
      </c>
      <c r="D186" s="12" t="s">
        <v>220</v>
      </c>
      <c r="E186" s="25">
        <v>100</v>
      </c>
      <c r="F186" s="25">
        <v>0</v>
      </c>
      <c r="G186" s="131">
        <f t="shared" si="16"/>
        <v>0</v>
      </c>
      <c r="H186" s="143" t="s">
        <v>122</v>
      </c>
      <c r="I186" s="25">
        <v>0</v>
      </c>
    </row>
    <row r="187" spans="1:9" ht="22.5">
      <c r="A187" s="19"/>
      <c r="B187" s="36"/>
      <c r="C187" s="30" t="s">
        <v>70</v>
      </c>
      <c r="D187" s="12" t="s">
        <v>284</v>
      </c>
      <c r="E187" s="25">
        <v>100</v>
      </c>
      <c r="F187" s="25">
        <v>0</v>
      </c>
      <c r="G187" s="131">
        <f t="shared" si="16"/>
        <v>0</v>
      </c>
      <c r="H187" s="131">
        <f t="shared" si="17"/>
        <v>0</v>
      </c>
      <c r="I187" s="43">
        <v>3805.35</v>
      </c>
    </row>
    <row r="188" spans="1:9" ht="22.5">
      <c r="A188" s="22"/>
      <c r="B188" s="29"/>
      <c r="C188" s="35" t="s">
        <v>43</v>
      </c>
      <c r="D188" s="12" t="s">
        <v>193</v>
      </c>
      <c r="E188" s="25">
        <v>300000</v>
      </c>
      <c r="F188" s="25">
        <v>0</v>
      </c>
      <c r="G188" s="131">
        <f t="shared" si="16"/>
        <v>0</v>
      </c>
      <c r="H188" s="143" t="s">
        <v>122</v>
      </c>
      <c r="I188" s="25">
        <v>0</v>
      </c>
    </row>
    <row r="189" spans="1:9" ht="12.75">
      <c r="A189" s="22"/>
      <c r="B189" s="29"/>
      <c r="C189" s="217" t="s">
        <v>249</v>
      </c>
      <c r="D189" s="200" t="s">
        <v>258</v>
      </c>
      <c r="E189" s="25">
        <v>3000</v>
      </c>
      <c r="F189" s="25">
        <v>289.29</v>
      </c>
      <c r="G189" s="131">
        <f t="shared" si="16"/>
        <v>9.643</v>
      </c>
      <c r="H189" s="143" t="s">
        <v>122</v>
      </c>
      <c r="I189" s="25">
        <v>0</v>
      </c>
    </row>
    <row r="190" spans="1:9" ht="12.75" hidden="1">
      <c r="A190" s="22"/>
      <c r="B190" s="29"/>
      <c r="C190" s="30" t="s">
        <v>11</v>
      </c>
      <c r="D190" s="11" t="s">
        <v>12</v>
      </c>
      <c r="E190" s="25"/>
      <c r="F190" s="25"/>
      <c r="G190" s="131" t="e">
        <f t="shared" si="16"/>
        <v>#DIV/0!</v>
      </c>
      <c r="H190" s="131" t="e">
        <f t="shared" si="17"/>
        <v>#DIV/0!</v>
      </c>
      <c r="I190" s="25"/>
    </row>
    <row r="191" spans="1:9" ht="22.5">
      <c r="A191" s="19"/>
      <c r="B191" s="27">
        <v>75621</v>
      </c>
      <c r="C191" s="20"/>
      <c r="D191" s="13" t="s">
        <v>96</v>
      </c>
      <c r="E191" s="21">
        <f>SUM(E192:E193)</f>
        <v>74665057</v>
      </c>
      <c r="F191" s="21">
        <f>SUM(F192:F193)</f>
        <v>7709045.29</v>
      </c>
      <c r="G191" s="130">
        <f t="shared" si="16"/>
        <v>10.324836810879285</v>
      </c>
      <c r="H191" s="130">
        <f t="shared" si="17"/>
        <v>99.53876481302171</v>
      </c>
      <c r="I191" s="21">
        <f>SUM(I192:I193)</f>
        <v>7744766.88</v>
      </c>
    </row>
    <row r="192" spans="1:9" ht="12.75">
      <c r="A192" s="22"/>
      <c r="B192" s="29"/>
      <c r="C192" s="34" t="s">
        <v>44</v>
      </c>
      <c r="D192" s="10" t="s">
        <v>221</v>
      </c>
      <c r="E192" s="25">
        <v>70234057</v>
      </c>
      <c r="F192" s="25">
        <v>7079216</v>
      </c>
      <c r="G192" s="131">
        <f t="shared" si="16"/>
        <v>10.07946330083139</v>
      </c>
      <c r="H192" s="131">
        <f t="shared" si="17"/>
        <v>93.80136209891336</v>
      </c>
      <c r="I192" s="25">
        <v>7547029</v>
      </c>
    </row>
    <row r="193" spans="1:9" ht="12.75">
      <c r="A193" s="22"/>
      <c r="B193" s="29"/>
      <c r="C193" s="28" t="s">
        <v>45</v>
      </c>
      <c r="D193" s="10" t="s">
        <v>222</v>
      </c>
      <c r="E193" s="25">
        <v>4431000</v>
      </c>
      <c r="F193" s="25">
        <v>629829.29</v>
      </c>
      <c r="G193" s="131">
        <f t="shared" si="16"/>
        <v>14.214156849469646</v>
      </c>
      <c r="H193" s="131">
        <f t="shared" si="17"/>
        <v>318.5172663932677</v>
      </c>
      <c r="I193" s="25">
        <v>197737.88</v>
      </c>
    </row>
    <row r="194" spans="1:9" ht="12.75">
      <c r="A194" s="26">
        <v>758</v>
      </c>
      <c r="B194" s="37"/>
      <c r="C194" s="38"/>
      <c r="D194" s="65" t="s">
        <v>46</v>
      </c>
      <c r="E194" s="18">
        <f>E195+E197+E199+E201+E203+E211</f>
        <v>64205780</v>
      </c>
      <c r="F194" s="18">
        <f>F195+F197+F199+F201+F203+F211</f>
        <v>8765101</v>
      </c>
      <c r="G194" s="129">
        <f t="shared" si="16"/>
        <v>13.651576228806814</v>
      </c>
      <c r="H194" s="129">
        <f t="shared" si="17"/>
        <v>102.59416871530756</v>
      </c>
      <c r="I194" s="18">
        <f>I195+I197+I201+I203+I211</f>
        <v>8543469</v>
      </c>
    </row>
    <row r="195" spans="1:9" ht="22.5">
      <c r="A195" s="19"/>
      <c r="B195" s="27">
        <v>75801</v>
      </c>
      <c r="C195" s="20"/>
      <c r="D195" s="13" t="s">
        <v>264</v>
      </c>
      <c r="E195" s="21">
        <f>SUM(E196)</f>
        <v>50953556</v>
      </c>
      <c r="F195" s="21">
        <f>SUM(F196)</f>
        <v>7839008</v>
      </c>
      <c r="G195" s="130">
        <f t="shared" si="16"/>
        <v>15.384614176879039</v>
      </c>
      <c r="H195" s="130">
        <f t="shared" si="17"/>
        <v>100.78019398014122</v>
      </c>
      <c r="I195" s="21">
        <f>SUM(I196)</f>
        <v>7778322</v>
      </c>
    </row>
    <row r="196" spans="1:9" ht="12.75">
      <c r="A196" s="22"/>
      <c r="B196" s="29"/>
      <c r="C196" s="30">
        <v>2920</v>
      </c>
      <c r="D196" s="10" t="s">
        <v>97</v>
      </c>
      <c r="E196" s="25">
        <v>50953556</v>
      </c>
      <c r="F196" s="25">
        <v>7839008</v>
      </c>
      <c r="G196" s="131">
        <f t="shared" si="16"/>
        <v>15.384614176879039</v>
      </c>
      <c r="H196" s="131">
        <f t="shared" si="17"/>
        <v>100.78019398014122</v>
      </c>
      <c r="I196" s="25">
        <v>7778322</v>
      </c>
    </row>
    <row r="197" spans="1:9" ht="45" customHeight="1" hidden="1">
      <c r="A197" s="22"/>
      <c r="B197" s="27">
        <v>75802</v>
      </c>
      <c r="C197" s="44"/>
      <c r="D197" s="13" t="s">
        <v>175</v>
      </c>
      <c r="E197" s="21">
        <f>SUM(E198)</f>
        <v>0</v>
      </c>
      <c r="F197" s="21">
        <f>SUM(F198)</f>
        <v>0</v>
      </c>
      <c r="G197" s="130" t="e">
        <f t="shared" si="16"/>
        <v>#DIV/0!</v>
      </c>
      <c r="H197" s="130" t="e">
        <f t="shared" si="17"/>
        <v>#DIV/0!</v>
      </c>
      <c r="I197" s="21">
        <f>SUM(I198)</f>
        <v>0</v>
      </c>
    </row>
    <row r="198" spans="1:9" ht="12.75" customHeight="1" hidden="1">
      <c r="A198" s="22"/>
      <c r="B198" s="107"/>
      <c r="C198" s="30" t="s">
        <v>158</v>
      </c>
      <c r="D198" s="201" t="s">
        <v>176</v>
      </c>
      <c r="E198" s="25"/>
      <c r="F198" s="25"/>
      <c r="G198" s="131" t="e">
        <f t="shared" si="16"/>
        <v>#DIV/0!</v>
      </c>
      <c r="H198" s="131" t="e">
        <f t="shared" si="17"/>
        <v>#DIV/0!</v>
      </c>
      <c r="I198" s="25"/>
    </row>
    <row r="199" spans="1:9" ht="12.75" customHeight="1" hidden="1">
      <c r="A199" s="22"/>
      <c r="B199" s="27">
        <v>75805</v>
      </c>
      <c r="C199" s="44"/>
      <c r="D199" s="13" t="s">
        <v>180</v>
      </c>
      <c r="E199" s="21">
        <f>SUM(E200)</f>
        <v>0</v>
      </c>
      <c r="F199" s="21">
        <f>SUM(F200)</f>
        <v>0</v>
      </c>
      <c r="G199" s="130" t="e">
        <f t="shared" si="16"/>
        <v>#DIV/0!</v>
      </c>
      <c r="H199" s="130" t="e">
        <f t="shared" si="17"/>
        <v>#DIV/0!</v>
      </c>
      <c r="I199" s="25"/>
    </row>
    <row r="200" spans="1:9" ht="12.75" customHeight="1" hidden="1">
      <c r="A200" s="22"/>
      <c r="B200" s="150"/>
      <c r="C200" s="30" t="s">
        <v>77</v>
      </c>
      <c r="D200" s="10" t="s">
        <v>97</v>
      </c>
      <c r="E200" s="25"/>
      <c r="F200" s="25"/>
      <c r="G200" s="131" t="e">
        <f t="shared" si="16"/>
        <v>#DIV/0!</v>
      </c>
      <c r="H200" s="131" t="e">
        <f t="shared" si="17"/>
        <v>#DIV/0!</v>
      </c>
      <c r="I200" s="25"/>
    </row>
    <row r="201" spans="1:9" ht="12.75">
      <c r="A201" s="19"/>
      <c r="B201" s="27">
        <v>75807</v>
      </c>
      <c r="C201" s="20"/>
      <c r="D201" s="14" t="s">
        <v>81</v>
      </c>
      <c r="E201" s="100">
        <f>SUM(E202)</f>
        <v>8555596</v>
      </c>
      <c r="F201" s="21">
        <f>SUM(F202)</f>
        <v>712966</v>
      </c>
      <c r="G201" s="130">
        <f t="shared" si="16"/>
        <v>8.333329437247855</v>
      </c>
      <c r="H201" s="130">
        <f t="shared" si="17"/>
        <v>135.25558453877164</v>
      </c>
      <c r="I201" s="21">
        <f>SUM(I202)</f>
        <v>527125</v>
      </c>
    </row>
    <row r="202" spans="1:9" ht="12.75">
      <c r="A202" s="22"/>
      <c r="B202" s="29"/>
      <c r="C202" s="30" t="s">
        <v>77</v>
      </c>
      <c r="D202" s="10" t="s">
        <v>97</v>
      </c>
      <c r="E202" s="25">
        <v>8555596</v>
      </c>
      <c r="F202" s="25">
        <v>712966</v>
      </c>
      <c r="G202" s="131">
        <f t="shared" si="16"/>
        <v>8.333329437247855</v>
      </c>
      <c r="H202" s="131">
        <f t="shared" si="17"/>
        <v>135.25558453877164</v>
      </c>
      <c r="I202" s="25">
        <v>527125</v>
      </c>
    </row>
    <row r="203" spans="1:9" ht="12.75">
      <c r="A203" s="19"/>
      <c r="B203" s="27">
        <v>75814</v>
      </c>
      <c r="C203" s="20"/>
      <c r="D203" s="14" t="s">
        <v>47</v>
      </c>
      <c r="E203" s="21">
        <f>SUM(E204:E210)</f>
        <v>2139100</v>
      </c>
      <c r="F203" s="21">
        <f>SUM(F204:F210)</f>
        <v>0</v>
      </c>
      <c r="G203" s="130">
        <f t="shared" si="16"/>
        <v>0</v>
      </c>
      <c r="H203" s="136" t="s">
        <v>122</v>
      </c>
      <c r="I203" s="21">
        <f>SUM(I204:I210)</f>
        <v>0</v>
      </c>
    </row>
    <row r="204" spans="1:9" ht="12.75" hidden="1">
      <c r="A204" s="19"/>
      <c r="B204" s="36"/>
      <c r="C204" s="30" t="s">
        <v>11</v>
      </c>
      <c r="D204" s="10" t="s">
        <v>149</v>
      </c>
      <c r="E204" s="21"/>
      <c r="F204" s="21"/>
      <c r="G204" s="131" t="e">
        <f t="shared" si="16"/>
        <v>#DIV/0!</v>
      </c>
      <c r="H204" s="143" t="e">
        <f t="shared" si="17"/>
        <v>#DIV/0!</v>
      </c>
      <c r="I204" s="25">
        <v>0</v>
      </c>
    </row>
    <row r="205" spans="1:9" ht="12.75" hidden="1">
      <c r="A205" s="19"/>
      <c r="B205" s="36"/>
      <c r="C205" s="30" t="s">
        <v>11</v>
      </c>
      <c r="D205" s="10" t="s">
        <v>12</v>
      </c>
      <c r="E205" s="21"/>
      <c r="F205" s="21"/>
      <c r="G205" s="131" t="e">
        <f t="shared" si="16"/>
        <v>#DIV/0!</v>
      </c>
      <c r="H205" s="143" t="e">
        <f t="shared" si="17"/>
        <v>#DIV/0!</v>
      </c>
      <c r="I205" s="25">
        <v>0</v>
      </c>
    </row>
    <row r="206" spans="1:9" ht="12.75" hidden="1">
      <c r="A206" s="19"/>
      <c r="B206" s="36"/>
      <c r="C206" s="30" t="s">
        <v>51</v>
      </c>
      <c r="D206" s="10" t="s">
        <v>105</v>
      </c>
      <c r="E206" s="21"/>
      <c r="F206" s="21"/>
      <c r="G206" s="131" t="e">
        <f t="shared" si="16"/>
        <v>#DIV/0!</v>
      </c>
      <c r="H206" s="143" t="e">
        <f t="shared" si="17"/>
        <v>#DIV/0!</v>
      </c>
      <c r="I206" s="25">
        <v>0</v>
      </c>
    </row>
    <row r="207" spans="1:9" ht="12.75">
      <c r="A207" s="19"/>
      <c r="B207" s="36"/>
      <c r="C207" s="30" t="s">
        <v>115</v>
      </c>
      <c r="D207" s="10" t="s">
        <v>116</v>
      </c>
      <c r="E207" s="25">
        <v>2139100</v>
      </c>
      <c r="F207" s="25">
        <v>0</v>
      </c>
      <c r="G207" s="131">
        <f t="shared" si="16"/>
        <v>0</v>
      </c>
      <c r="H207" s="143" t="s">
        <v>122</v>
      </c>
      <c r="I207" s="25">
        <v>0</v>
      </c>
    </row>
    <row r="208" spans="1:9" ht="12.75" hidden="1">
      <c r="A208" s="22"/>
      <c r="B208" s="29"/>
      <c r="C208" s="30" t="s">
        <v>77</v>
      </c>
      <c r="D208" s="10" t="s">
        <v>97</v>
      </c>
      <c r="E208" s="25"/>
      <c r="F208" s="25">
        <v>0</v>
      </c>
      <c r="G208" s="131" t="e">
        <f t="shared" si="16"/>
        <v>#DIV/0!</v>
      </c>
      <c r="H208" s="143" t="s">
        <v>122</v>
      </c>
      <c r="I208" s="25"/>
    </row>
    <row r="209" spans="1:9" ht="33.75" hidden="1">
      <c r="A209" s="22"/>
      <c r="B209" s="29"/>
      <c r="C209" s="30" t="s">
        <v>132</v>
      </c>
      <c r="D209" s="12" t="s">
        <v>167</v>
      </c>
      <c r="E209" s="25">
        <v>0</v>
      </c>
      <c r="F209" s="25"/>
      <c r="G209" s="131" t="e">
        <f t="shared" si="16"/>
        <v>#DIV/0!</v>
      </c>
      <c r="H209" s="131" t="e">
        <f aca="true" t="shared" si="18" ref="H209:H242">(F209/I209)*100</f>
        <v>#DIV/0!</v>
      </c>
      <c r="I209" s="25"/>
    </row>
    <row r="210" spans="1:9" ht="33.75" hidden="1">
      <c r="A210" s="22"/>
      <c r="B210" s="29"/>
      <c r="C210" s="30" t="s">
        <v>130</v>
      </c>
      <c r="D210" s="12" t="s">
        <v>167</v>
      </c>
      <c r="E210" s="25">
        <v>0</v>
      </c>
      <c r="F210" s="25"/>
      <c r="G210" s="131" t="e">
        <f t="shared" si="16"/>
        <v>#DIV/0!</v>
      </c>
      <c r="H210" s="131" t="e">
        <f t="shared" si="18"/>
        <v>#DIV/0!</v>
      </c>
      <c r="I210" s="43"/>
    </row>
    <row r="211" spans="1:9" ht="12.75">
      <c r="A211" s="19"/>
      <c r="B211" s="27">
        <v>75831</v>
      </c>
      <c r="C211" s="20"/>
      <c r="D211" s="14" t="s">
        <v>48</v>
      </c>
      <c r="E211" s="100">
        <f>SUM(E212)</f>
        <v>2557528</v>
      </c>
      <c r="F211" s="21">
        <f>SUM(F212)</f>
        <v>213127</v>
      </c>
      <c r="G211" s="130">
        <f aca="true" t="shared" si="19" ref="G211:G244">F211*100/E211</f>
        <v>8.333320299914606</v>
      </c>
      <c r="H211" s="130">
        <f t="shared" si="18"/>
        <v>89.54088277554175</v>
      </c>
      <c r="I211" s="21">
        <f>SUM(I212)</f>
        <v>238022</v>
      </c>
    </row>
    <row r="212" spans="1:9" ht="12.75">
      <c r="A212" s="22"/>
      <c r="B212" s="29"/>
      <c r="C212" s="30">
        <v>2920</v>
      </c>
      <c r="D212" s="10" t="s">
        <v>97</v>
      </c>
      <c r="E212" s="53">
        <v>2557528</v>
      </c>
      <c r="F212" s="25">
        <v>213127</v>
      </c>
      <c r="G212" s="131">
        <f t="shared" si="19"/>
        <v>8.333320299914606</v>
      </c>
      <c r="H212" s="131">
        <f t="shared" si="18"/>
        <v>89.54088277554175</v>
      </c>
      <c r="I212" s="25">
        <v>238022</v>
      </c>
    </row>
    <row r="213" spans="1:9" ht="12.75">
      <c r="A213" s="26">
        <v>801</v>
      </c>
      <c r="B213" s="146"/>
      <c r="C213" s="147"/>
      <c r="D213" s="65" t="s">
        <v>49</v>
      </c>
      <c r="E213" s="18">
        <f>SUM(E214+E236+E241+E268+E271+E273+E279+E281)</f>
        <v>8625684.14</v>
      </c>
      <c r="F213" s="18">
        <f>SUM(F214,F236,F241,F268,F271,F273,F279,F281,)</f>
        <v>573698.22</v>
      </c>
      <c r="G213" s="129">
        <f t="shared" si="19"/>
        <v>6.651046000392961</v>
      </c>
      <c r="H213" s="129">
        <f t="shared" si="18"/>
        <v>79.0669029079676</v>
      </c>
      <c r="I213" s="18">
        <f>SUM(I214,I236,I241,I252,I265,I268,I271,I273,I276,I279,I281,)</f>
        <v>725585.7999999999</v>
      </c>
    </row>
    <row r="214" spans="1:9" ht="12.75">
      <c r="A214" s="19"/>
      <c r="B214" s="27">
        <v>80101</v>
      </c>
      <c r="C214" s="20"/>
      <c r="D214" s="14" t="s">
        <v>50</v>
      </c>
      <c r="E214" s="21">
        <f>SUM(E215+E216+E217+E218+E219+E220+E221+E222+E223+E224+E225+E226+E227+E228+E229+E230+E231+E233+E234+E235)</f>
        <v>3043358.9</v>
      </c>
      <c r="F214" s="21">
        <f>SUM(F215+F216+F217+F218+F219+F220+F221+F222+F223+F224+F225+F226+F227+F228+F229+F230+F231+F233+F234+F235)</f>
        <v>334853.89999999997</v>
      </c>
      <c r="G214" s="130">
        <f t="shared" si="19"/>
        <v>11.00277394164717</v>
      </c>
      <c r="H214" s="130">
        <f t="shared" si="18"/>
        <v>68.56675346704974</v>
      </c>
      <c r="I214" s="21">
        <f>SUM(I215:I235)</f>
        <v>488361.9</v>
      </c>
    </row>
    <row r="215" spans="1:9" ht="22.5" hidden="1">
      <c r="A215" s="19"/>
      <c r="B215" s="36"/>
      <c r="C215" s="30" t="s">
        <v>27</v>
      </c>
      <c r="D215" s="12" t="s">
        <v>220</v>
      </c>
      <c r="E215" s="25"/>
      <c r="F215" s="25"/>
      <c r="G215" s="131" t="e">
        <f t="shared" si="19"/>
        <v>#DIV/0!</v>
      </c>
      <c r="H215" s="131" t="e">
        <f t="shared" si="18"/>
        <v>#DIV/0!</v>
      </c>
      <c r="I215" s="25"/>
    </row>
    <row r="216" spans="1:9" ht="26.25" customHeight="1" hidden="1">
      <c r="A216" s="19"/>
      <c r="B216" s="36"/>
      <c r="C216" s="30" t="s">
        <v>70</v>
      </c>
      <c r="D216" s="12" t="s">
        <v>284</v>
      </c>
      <c r="E216" s="25"/>
      <c r="F216" s="25"/>
      <c r="G216" s="131" t="e">
        <f t="shared" si="19"/>
        <v>#DIV/0!</v>
      </c>
      <c r="H216" s="131" t="e">
        <f t="shared" si="18"/>
        <v>#DIV/0!</v>
      </c>
      <c r="I216" s="43"/>
    </row>
    <row r="217" spans="1:9" ht="33.75">
      <c r="A217" s="19"/>
      <c r="B217" s="36"/>
      <c r="C217" s="30" t="s">
        <v>261</v>
      </c>
      <c r="D217" s="12" t="s">
        <v>262</v>
      </c>
      <c r="E217" s="25">
        <v>766</v>
      </c>
      <c r="F217" s="25">
        <v>26</v>
      </c>
      <c r="G217" s="131">
        <f t="shared" si="19"/>
        <v>3.3942558746736293</v>
      </c>
      <c r="H217" s="143" t="s">
        <v>122</v>
      </c>
      <c r="I217" s="43">
        <v>0</v>
      </c>
    </row>
    <row r="218" spans="1:9" ht="22.5" hidden="1">
      <c r="A218" s="19"/>
      <c r="B218" s="36"/>
      <c r="C218" s="30" t="s">
        <v>250</v>
      </c>
      <c r="D218" s="12" t="s">
        <v>257</v>
      </c>
      <c r="E218" s="25"/>
      <c r="F218" s="25"/>
      <c r="G218" s="131" t="e">
        <f t="shared" si="19"/>
        <v>#DIV/0!</v>
      </c>
      <c r="H218" s="131" t="e">
        <f t="shared" si="18"/>
        <v>#DIV/0!</v>
      </c>
      <c r="I218" s="43"/>
    </row>
    <row r="219" spans="1:9" ht="12.75">
      <c r="A219" s="19"/>
      <c r="B219" s="36"/>
      <c r="C219" s="203" t="s">
        <v>17</v>
      </c>
      <c r="D219" s="10" t="s">
        <v>18</v>
      </c>
      <c r="E219" s="25">
        <v>1350</v>
      </c>
      <c r="F219" s="25">
        <v>72</v>
      </c>
      <c r="G219" s="131">
        <f t="shared" si="19"/>
        <v>5.333333333333333</v>
      </c>
      <c r="H219" s="131">
        <f t="shared" si="18"/>
        <v>96</v>
      </c>
      <c r="I219" s="43">
        <v>75</v>
      </c>
    </row>
    <row r="220" spans="1:9" ht="12.75">
      <c r="A220" s="19"/>
      <c r="B220" s="36"/>
      <c r="C220" s="30" t="s">
        <v>133</v>
      </c>
      <c r="D220" s="10" t="s">
        <v>134</v>
      </c>
      <c r="E220" s="25">
        <v>100</v>
      </c>
      <c r="F220" s="25">
        <v>0</v>
      </c>
      <c r="G220" s="131">
        <f t="shared" si="19"/>
        <v>0</v>
      </c>
      <c r="H220" s="143" t="s">
        <v>122</v>
      </c>
      <c r="I220" s="25">
        <v>0</v>
      </c>
    </row>
    <row r="221" spans="1:9" ht="56.25" hidden="1">
      <c r="A221" s="19"/>
      <c r="B221" s="36"/>
      <c r="C221" s="30" t="s">
        <v>78</v>
      </c>
      <c r="D221" s="85" t="s">
        <v>268</v>
      </c>
      <c r="E221" s="25">
        <v>0</v>
      </c>
      <c r="F221" s="25"/>
      <c r="G221" s="131" t="e">
        <f t="shared" si="19"/>
        <v>#DIV/0!</v>
      </c>
      <c r="H221" s="131" t="e">
        <f t="shared" si="18"/>
        <v>#DIV/0!</v>
      </c>
      <c r="I221" s="25"/>
    </row>
    <row r="222" spans="1:9" ht="12.75" hidden="1">
      <c r="A222" s="22"/>
      <c r="B222" s="29"/>
      <c r="C222" s="30" t="s">
        <v>25</v>
      </c>
      <c r="D222" s="10" t="s">
        <v>207</v>
      </c>
      <c r="E222" s="25"/>
      <c r="F222" s="25"/>
      <c r="G222" s="131" t="e">
        <f t="shared" si="19"/>
        <v>#DIV/0!</v>
      </c>
      <c r="H222" s="131" t="e">
        <f t="shared" si="18"/>
        <v>#DIV/0!</v>
      </c>
      <c r="I222" s="25"/>
    </row>
    <row r="223" spans="1:9" ht="12.75">
      <c r="A223" s="22"/>
      <c r="B223" s="29"/>
      <c r="C223" s="28" t="s">
        <v>85</v>
      </c>
      <c r="D223" s="10" t="s">
        <v>207</v>
      </c>
      <c r="E223" s="33">
        <v>2800</v>
      </c>
      <c r="F223" s="25">
        <v>623.58</v>
      </c>
      <c r="G223" s="131">
        <f t="shared" si="19"/>
        <v>22.270714285714288</v>
      </c>
      <c r="H223" s="131">
        <f t="shared" si="18"/>
        <v>97.04316972205795</v>
      </c>
      <c r="I223" s="43">
        <v>642.58</v>
      </c>
    </row>
    <row r="224" spans="1:9" ht="12.75" hidden="1">
      <c r="A224" s="22"/>
      <c r="B224" s="29"/>
      <c r="C224" s="28" t="s">
        <v>255</v>
      </c>
      <c r="D224" s="200" t="s">
        <v>259</v>
      </c>
      <c r="E224" s="33"/>
      <c r="F224" s="25"/>
      <c r="G224" s="131" t="e">
        <f t="shared" si="19"/>
        <v>#DIV/0!</v>
      </c>
      <c r="H224" s="131" t="e">
        <f t="shared" si="18"/>
        <v>#DIV/0!</v>
      </c>
      <c r="I224" s="43"/>
    </row>
    <row r="225" spans="1:9" ht="22.5" hidden="1">
      <c r="A225" s="22"/>
      <c r="B225" s="29"/>
      <c r="C225" s="28" t="s">
        <v>146</v>
      </c>
      <c r="D225" s="12" t="s">
        <v>248</v>
      </c>
      <c r="E225" s="33"/>
      <c r="F225" s="25"/>
      <c r="G225" s="131" t="e">
        <f t="shared" si="19"/>
        <v>#DIV/0!</v>
      </c>
      <c r="H225" s="131" t="e">
        <f t="shared" si="18"/>
        <v>#DIV/0!</v>
      </c>
      <c r="I225" s="43"/>
    </row>
    <row r="226" spans="1:10" ht="12.75">
      <c r="A226" s="22"/>
      <c r="B226" s="29"/>
      <c r="C226" s="30" t="s">
        <v>11</v>
      </c>
      <c r="D226" s="11" t="s">
        <v>12</v>
      </c>
      <c r="E226" s="25">
        <v>82250</v>
      </c>
      <c r="F226" s="25">
        <v>5138.15</v>
      </c>
      <c r="G226" s="131">
        <f t="shared" si="19"/>
        <v>6.246990881458966</v>
      </c>
      <c r="H226" s="131">
        <f t="shared" si="18"/>
        <v>7227.669151779433</v>
      </c>
      <c r="I226" s="25">
        <v>71.09</v>
      </c>
      <c r="J226" s="156"/>
    </row>
    <row r="227" spans="1:9" ht="18.75" customHeight="1">
      <c r="A227" s="22"/>
      <c r="B227" s="29"/>
      <c r="C227" s="30" t="s">
        <v>300</v>
      </c>
      <c r="D227" s="12" t="s">
        <v>12</v>
      </c>
      <c r="E227" s="25">
        <v>70</v>
      </c>
      <c r="F227" s="25">
        <v>0</v>
      </c>
      <c r="G227" s="131">
        <f t="shared" si="19"/>
        <v>0</v>
      </c>
      <c r="H227" s="143" t="s">
        <v>122</v>
      </c>
      <c r="I227" s="43"/>
    </row>
    <row r="228" spans="1:9" ht="33.75" customHeight="1" hidden="1">
      <c r="A228" s="22"/>
      <c r="B228" s="29"/>
      <c r="C228" s="30" t="s">
        <v>51</v>
      </c>
      <c r="D228" s="12" t="s">
        <v>223</v>
      </c>
      <c r="E228" s="25"/>
      <c r="F228" s="25"/>
      <c r="G228" s="131" t="e">
        <f t="shared" si="19"/>
        <v>#DIV/0!</v>
      </c>
      <c r="H228" s="131" t="e">
        <f t="shared" si="18"/>
        <v>#DIV/0!</v>
      </c>
      <c r="I228" s="43"/>
    </row>
    <row r="229" spans="1:9" ht="33.75">
      <c r="A229" s="22"/>
      <c r="B229" s="29"/>
      <c r="C229" s="30" t="s">
        <v>152</v>
      </c>
      <c r="D229" s="12" t="s">
        <v>182</v>
      </c>
      <c r="E229" s="25">
        <v>91439.9</v>
      </c>
      <c r="F229" s="25">
        <v>91439.9</v>
      </c>
      <c r="G229" s="131">
        <f t="shared" si="19"/>
        <v>100</v>
      </c>
      <c r="H229" s="131">
        <f t="shared" si="18"/>
        <v>72.51503495103206</v>
      </c>
      <c r="I229" s="43">
        <v>126097.85</v>
      </c>
    </row>
    <row r="230" spans="1:9" ht="45">
      <c r="A230" s="22"/>
      <c r="B230" s="29"/>
      <c r="C230" s="30" t="s">
        <v>82</v>
      </c>
      <c r="D230" s="12" t="s">
        <v>224</v>
      </c>
      <c r="E230" s="25">
        <v>314583</v>
      </c>
      <c r="F230" s="25">
        <v>237554.27</v>
      </c>
      <c r="G230" s="131">
        <f t="shared" si="19"/>
        <v>75.51402014730611</v>
      </c>
      <c r="H230" s="131">
        <f t="shared" si="18"/>
        <v>65.71796673953286</v>
      </c>
      <c r="I230" s="25">
        <v>361475.38</v>
      </c>
    </row>
    <row r="231" spans="1:9" ht="45.75" customHeight="1" hidden="1">
      <c r="A231" s="22"/>
      <c r="B231" s="29"/>
      <c r="C231" s="30" t="s">
        <v>275</v>
      </c>
      <c r="D231" s="12" t="s">
        <v>292</v>
      </c>
      <c r="E231" s="25"/>
      <c r="F231" s="25"/>
      <c r="G231" s="134" t="e">
        <f t="shared" si="19"/>
        <v>#DIV/0!</v>
      </c>
      <c r="H231" s="134" t="e">
        <f t="shared" si="18"/>
        <v>#DIV/0!</v>
      </c>
      <c r="I231" s="25"/>
    </row>
    <row r="232" spans="1:9" ht="45.75" customHeight="1" hidden="1">
      <c r="A232" s="22"/>
      <c r="B232" s="29"/>
      <c r="C232" s="30" t="s">
        <v>67</v>
      </c>
      <c r="D232" s="12" t="s">
        <v>202</v>
      </c>
      <c r="E232" s="25">
        <v>0</v>
      </c>
      <c r="F232" s="25">
        <v>3392.76</v>
      </c>
      <c r="G232" s="134" t="e">
        <f t="shared" si="19"/>
        <v>#DIV/0!</v>
      </c>
      <c r="H232" s="134" t="e">
        <f t="shared" si="18"/>
        <v>#DIV/0!</v>
      </c>
      <c r="I232" s="25"/>
    </row>
    <row r="233" spans="1:9" ht="46.5" customHeight="1" hidden="1">
      <c r="A233" s="22"/>
      <c r="B233" s="29"/>
      <c r="C233" s="30" t="s">
        <v>186</v>
      </c>
      <c r="D233" s="122" t="s">
        <v>243</v>
      </c>
      <c r="E233" s="25"/>
      <c r="F233" s="25"/>
      <c r="G233" s="134" t="e">
        <f t="shared" si="19"/>
        <v>#DIV/0!</v>
      </c>
      <c r="H233" s="134" t="e">
        <f t="shared" si="18"/>
        <v>#DIV/0!</v>
      </c>
      <c r="I233" s="25"/>
    </row>
    <row r="234" spans="1:9" ht="45.75" customHeight="1">
      <c r="A234" s="22"/>
      <c r="B234" s="95"/>
      <c r="C234" s="44" t="s">
        <v>107</v>
      </c>
      <c r="D234" s="85" t="s">
        <v>229</v>
      </c>
      <c r="E234" s="25">
        <v>2550000</v>
      </c>
      <c r="F234" s="25">
        <v>0</v>
      </c>
      <c r="G234" s="134">
        <f t="shared" si="19"/>
        <v>0</v>
      </c>
      <c r="H234" s="144" t="s">
        <v>122</v>
      </c>
      <c r="I234" s="43"/>
    </row>
    <row r="235" spans="1:9" ht="33.75" hidden="1">
      <c r="A235" s="22"/>
      <c r="B235" s="29"/>
      <c r="C235" s="30" t="s">
        <v>79</v>
      </c>
      <c r="D235" s="12" t="s">
        <v>225</v>
      </c>
      <c r="E235" s="25"/>
      <c r="F235" s="25"/>
      <c r="G235" s="131" t="e">
        <f t="shared" si="19"/>
        <v>#DIV/0!</v>
      </c>
      <c r="H235" s="131" t="e">
        <f t="shared" si="18"/>
        <v>#DIV/0!</v>
      </c>
      <c r="I235" s="43"/>
    </row>
    <row r="236" spans="1:9" ht="12.75">
      <c r="A236" s="22"/>
      <c r="B236" s="27">
        <v>80103</v>
      </c>
      <c r="C236" s="44"/>
      <c r="D236" s="13" t="s">
        <v>173</v>
      </c>
      <c r="E236" s="21">
        <f>SUM(E237:E240)</f>
        <v>153527.82</v>
      </c>
      <c r="F236" s="21">
        <f>SUM(F237+F238+F239+F240)</f>
        <v>36403.85</v>
      </c>
      <c r="G236" s="130">
        <f t="shared" si="19"/>
        <v>23.711565760524703</v>
      </c>
      <c r="H236" s="130">
        <f t="shared" si="18"/>
        <v>119.11015149601579</v>
      </c>
      <c r="I236" s="40">
        <f>SUM(I237:I240)</f>
        <v>30563.18</v>
      </c>
    </row>
    <row r="237" spans="1:9" ht="12.75">
      <c r="A237" s="22"/>
      <c r="B237" s="117"/>
      <c r="C237" s="30" t="s">
        <v>11</v>
      </c>
      <c r="D237" s="11" t="s">
        <v>12</v>
      </c>
      <c r="E237" s="25">
        <v>103464</v>
      </c>
      <c r="F237" s="25">
        <v>0</v>
      </c>
      <c r="G237" s="131">
        <f t="shared" si="19"/>
        <v>0</v>
      </c>
      <c r="H237" s="143" t="s">
        <v>122</v>
      </c>
      <c r="I237" s="43">
        <v>0</v>
      </c>
    </row>
    <row r="238" spans="1:9" ht="33.75" hidden="1">
      <c r="A238" s="22"/>
      <c r="B238" s="189"/>
      <c r="C238" s="52" t="s">
        <v>51</v>
      </c>
      <c r="D238" s="12" t="s">
        <v>244</v>
      </c>
      <c r="E238" s="25"/>
      <c r="F238" s="25"/>
      <c r="G238" s="131" t="e">
        <f t="shared" si="19"/>
        <v>#DIV/0!</v>
      </c>
      <c r="H238" s="131" t="e">
        <f t="shared" si="18"/>
        <v>#DIV/0!</v>
      </c>
      <c r="I238" s="43"/>
    </row>
    <row r="239" spans="1:9" ht="33.75">
      <c r="A239" s="22"/>
      <c r="B239" s="36"/>
      <c r="C239" s="52" t="s">
        <v>129</v>
      </c>
      <c r="D239" s="165" t="s">
        <v>204</v>
      </c>
      <c r="E239" s="25">
        <v>17980</v>
      </c>
      <c r="F239" s="25">
        <v>4320.03</v>
      </c>
      <c r="G239" s="131">
        <f t="shared" si="19"/>
        <v>24.02686318131257</v>
      </c>
      <c r="H239" s="131">
        <f t="shared" si="18"/>
        <v>677.9388917659244</v>
      </c>
      <c r="I239" s="43">
        <v>637.23</v>
      </c>
    </row>
    <row r="240" spans="1:9" ht="33.75">
      <c r="A240" s="22"/>
      <c r="B240" s="188"/>
      <c r="C240" s="52" t="s">
        <v>152</v>
      </c>
      <c r="D240" s="12" t="s">
        <v>182</v>
      </c>
      <c r="E240" s="25">
        <v>32083.82</v>
      </c>
      <c r="F240" s="25">
        <v>32083.82</v>
      </c>
      <c r="G240" s="131">
        <f t="shared" si="19"/>
        <v>100</v>
      </c>
      <c r="H240" s="131">
        <f t="shared" si="18"/>
        <v>107.21069840723518</v>
      </c>
      <c r="I240" s="43">
        <v>29925.95</v>
      </c>
    </row>
    <row r="241" spans="1:9" ht="12.75">
      <c r="A241" s="19"/>
      <c r="B241" s="27">
        <v>80104</v>
      </c>
      <c r="C241" s="20"/>
      <c r="D241" s="14" t="s">
        <v>52</v>
      </c>
      <c r="E241" s="21">
        <f>SUM(E242+E243+E244+E245+E246+E247+E248+E249+E250+E251)</f>
        <v>4712065.37</v>
      </c>
      <c r="F241" s="21">
        <f>SUM(F242+F243+F244+F245+F246+F247+F248+F249+F250+F251)</f>
        <v>96796.78</v>
      </c>
      <c r="G241" s="130">
        <f t="shared" si="19"/>
        <v>2.054232537100817</v>
      </c>
      <c r="H241" s="130">
        <f t="shared" si="18"/>
        <v>83.67169488620141</v>
      </c>
      <c r="I241" s="21">
        <f>SUM(I242:I250)</f>
        <v>115686.41</v>
      </c>
    </row>
    <row r="242" spans="1:9" ht="30" customHeight="1" hidden="1">
      <c r="A242" s="19"/>
      <c r="B242" s="36"/>
      <c r="C242" s="30" t="s">
        <v>70</v>
      </c>
      <c r="D242" s="12" t="s">
        <v>284</v>
      </c>
      <c r="E242" s="25"/>
      <c r="F242" s="25"/>
      <c r="G242" s="131" t="e">
        <f t="shared" si="19"/>
        <v>#DIV/0!</v>
      </c>
      <c r="H242" s="131" t="e">
        <f t="shared" si="18"/>
        <v>#DIV/0!</v>
      </c>
      <c r="I242" s="25"/>
    </row>
    <row r="243" spans="1:9" ht="44.25" customHeight="1">
      <c r="A243" s="22"/>
      <c r="B243" s="23"/>
      <c r="C243" s="45" t="s">
        <v>10</v>
      </c>
      <c r="D243" s="85" t="s">
        <v>283</v>
      </c>
      <c r="E243" s="25">
        <v>97200</v>
      </c>
      <c r="F243" s="25">
        <v>10100</v>
      </c>
      <c r="G243" s="131">
        <f t="shared" si="19"/>
        <v>10.390946502057613</v>
      </c>
      <c r="H243" s="131">
        <f aca="true" t="shared" si="20" ref="H243:H275">(F243/I243)*100</f>
        <v>124.69135802469135</v>
      </c>
      <c r="I243" s="25">
        <v>8100</v>
      </c>
    </row>
    <row r="244" spans="1:9" s="113" customFormat="1" ht="51.75" customHeight="1" hidden="1">
      <c r="A244" s="194"/>
      <c r="B244" s="222"/>
      <c r="C244" s="223" t="s">
        <v>78</v>
      </c>
      <c r="D244" s="85" t="s">
        <v>268</v>
      </c>
      <c r="E244" s="152"/>
      <c r="F244" s="152"/>
      <c r="G244" s="131" t="e">
        <f t="shared" si="19"/>
        <v>#DIV/0!</v>
      </c>
      <c r="H244" s="131" t="e">
        <f t="shared" si="20"/>
        <v>#DIV/0!</v>
      </c>
      <c r="I244" s="152"/>
    </row>
    <row r="245" spans="1:9" ht="12.75" hidden="1">
      <c r="A245" s="22"/>
      <c r="B245" s="23"/>
      <c r="C245" s="35" t="s">
        <v>25</v>
      </c>
      <c r="D245" s="10" t="s">
        <v>207</v>
      </c>
      <c r="E245" s="25"/>
      <c r="F245" s="25"/>
      <c r="G245" s="131" t="e">
        <f aca="true" t="shared" si="21" ref="G245:G277">F245*100/E245</f>
        <v>#DIV/0!</v>
      </c>
      <c r="H245" s="131" t="e">
        <f t="shared" si="20"/>
        <v>#DIV/0!</v>
      </c>
      <c r="I245" s="25"/>
    </row>
    <row r="246" spans="1:9" ht="12.75">
      <c r="A246" s="22"/>
      <c r="B246" s="23"/>
      <c r="C246" s="30" t="s">
        <v>11</v>
      </c>
      <c r="D246" s="10" t="s">
        <v>12</v>
      </c>
      <c r="E246" s="25">
        <v>2145441</v>
      </c>
      <c r="F246" s="25">
        <v>2112.84</v>
      </c>
      <c r="G246" s="131">
        <f t="shared" si="21"/>
        <v>0.09848045227065205</v>
      </c>
      <c r="H246" s="143" t="s">
        <v>122</v>
      </c>
      <c r="I246" s="25">
        <v>0</v>
      </c>
    </row>
    <row r="247" spans="1:9" ht="33.75" hidden="1">
      <c r="A247" s="22"/>
      <c r="B247" s="23"/>
      <c r="C247" s="28" t="s">
        <v>51</v>
      </c>
      <c r="D247" s="12" t="s">
        <v>244</v>
      </c>
      <c r="E247" s="25"/>
      <c r="F247" s="25"/>
      <c r="G247" s="131" t="e">
        <f t="shared" si="21"/>
        <v>#DIV/0!</v>
      </c>
      <c r="H247" s="131" t="e">
        <f t="shared" si="20"/>
        <v>#DIV/0!</v>
      </c>
      <c r="I247" s="25"/>
    </row>
    <row r="248" spans="1:9" s="173" customFormat="1" ht="36" customHeight="1">
      <c r="A248" s="94"/>
      <c r="B248" s="170"/>
      <c r="C248" s="171">
        <v>2310</v>
      </c>
      <c r="D248" s="165" t="s">
        <v>204</v>
      </c>
      <c r="E248" s="33">
        <v>1289322</v>
      </c>
      <c r="F248" s="33">
        <v>60481.57</v>
      </c>
      <c r="G248" s="172">
        <f t="shared" si="21"/>
        <v>4.69095927937319</v>
      </c>
      <c r="H248" s="172">
        <f t="shared" si="20"/>
        <v>68.47761945003755</v>
      </c>
      <c r="I248" s="33">
        <v>88323.12</v>
      </c>
    </row>
    <row r="249" spans="1:9" ht="33.75">
      <c r="A249" s="22"/>
      <c r="B249" s="29"/>
      <c r="C249" s="30" t="s">
        <v>152</v>
      </c>
      <c r="D249" s="12" t="s">
        <v>182</v>
      </c>
      <c r="E249" s="25">
        <v>24102.37</v>
      </c>
      <c r="F249" s="25">
        <v>24102.37</v>
      </c>
      <c r="G249" s="131">
        <f t="shared" si="21"/>
        <v>100</v>
      </c>
      <c r="H249" s="131">
        <f t="shared" si="20"/>
        <v>125.12073482774748</v>
      </c>
      <c r="I249" s="43">
        <v>19263.29</v>
      </c>
    </row>
    <row r="250" spans="1:9" s="113" customFormat="1" ht="57" customHeight="1">
      <c r="A250" s="194"/>
      <c r="B250" s="195"/>
      <c r="C250" s="99" t="s">
        <v>67</v>
      </c>
      <c r="D250" s="12" t="s">
        <v>202</v>
      </c>
      <c r="E250" s="152">
        <v>5000</v>
      </c>
      <c r="F250" s="152">
        <v>0</v>
      </c>
      <c r="G250" s="196">
        <f t="shared" si="21"/>
        <v>0</v>
      </c>
      <c r="H250" s="143" t="s">
        <v>122</v>
      </c>
      <c r="I250" s="152">
        <v>0</v>
      </c>
    </row>
    <row r="251" spans="1:9" s="113" customFormat="1" ht="57" customHeight="1">
      <c r="A251" s="194"/>
      <c r="B251" s="195"/>
      <c r="C251" s="30" t="s">
        <v>107</v>
      </c>
      <c r="D251" s="12" t="s">
        <v>229</v>
      </c>
      <c r="E251" s="152">
        <v>1151000</v>
      </c>
      <c r="F251" s="152">
        <v>0</v>
      </c>
      <c r="G251" s="196">
        <f t="shared" si="21"/>
        <v>0</v>
      </c>
      <c r="H251" s="143" t="s">
        <v>122</v>
      </c>
      <c r="I251" s="152"/>
    </row>
    <row r="252" spans="1:11" ht="12.75" hidden="1">
      <c r="A252" s="19"/>
      <c r="B252" s="27">
        <v>80110</v>
      </c>
      <c r="C252" s="20"/>
      <c r="D252" s="14" t="s">
        <v>53</v>
      </c>
      <c r="E252" s="21">
        <f>SUM(E253:E264)</f>
        <v>0</v>
      </c>
      <c r="F252" s="21">
        <f>SUM(F253:F264)</f>
        <v>4488.9800000000005</v>
      </c>
      <c r="G252" s="130" t="e">
        <f t="shared" si="21"/>
        <v>#DIV/0!</v>
      </c>
      <c r="H252" s="136">
        <f t="shared" si="20"/>
        <v>101.24955453606341</v>
      </c>
      <c r="I252" s="21">
        <f>SUM(I253:I264)</f>
        <v>4433.58</v>
      </c>
      <c r="J252" s="156"/>
      <c r="K252" s="156"/>
    </row>
    <row r="253" spans="1:11" ht="24.75" customHeight="1" hidden="1">
      <c r="A253" s="19"/>
      <c r="B253" s="36"/>
      <c r="C253" s="30" t="s">
        <v>70</v>
      </c>
      <c r="D253" s="12" t="s">
        <v>284</v>
      </c>
      <c r="E253" s="25"/>
      <c r="F253" s="25"/>
      <c r="G253" s="131" t="e">
        <f t="shared" si="21"/>
        <v>#DIV/0!</v>
      </c>
      <c r="H253" s="143" t="e">
        <f t="shared" si="20"/>
        <v>#DIV/0!</v>
      </c>
      <c r="I253" s="25"/>
      <c r="J253" s="156"/>
      <c r="K253" s="156"/>
    </row>
    <row r="254" spans="1:11" ht="33.75" hidden="1">
      <c r="A254" s="19"/>
      <c r="B254" s="36"/>
      <c r="C254" s="30" t="s">
        <v>261</v>
      </c>
      <c r="D254" s="12" t="s">
        <v>262</v>
      </c>
      <c r="E254" s="25"/>
      <c r="F254" s="25"/>
      <c r="G254" s="131" t="e">
        <f t="shared" si="21"/>
        <v>#DIV/0!</v>
      </c>
      <c r="H254" s="143" t="e">
        <f t="shared" si="20"/>
        <v>#DIV/0!</v>
      </c>
      <c r="I254" s="25"/>
      <c r="J254" s="156"/>
      <c r="K254" s="156"/>
    </row>
    <row r="255" spans="1:11" ht="22.5" customHeight="1" hidden="1">
      <c r="A255" s="19"/>
      <c r="B255" s="36"/>
      <c r="C255" s="30" t="s">
        <v>250</v>
      </c>
      <c r="D255" s="12" t="s">
        <v>257</v>
      </c>
      <c r="E255" s="25">
        <v>0</v>
      </c>
      <c r="F255" s="25">
        <v>69.6</v>
      </c>
      <c r="G255" s="131" t="e">
        <f t="shared" si="21"/>
        <v>#DIV/0!</v>
      </c>
      <c r="H255" s="143">
        <f t="shared" si="20"/>
        <v>300</v>
      </c>
      <c r="I255" s="25">
        <v>23.2</v>
      </c>
      <c r="J255" s="156"/>
      <c r="K255" s="156"/>
    </row>
    <row r="256" spans="1:11" ht="12.75" hidden="1">
      <c r="A256" s="19"/>
      <c r="B256" s="36"/>
      <c r="C256" s="203" t="s">
        <v>17</v>
      </c>
      <c r="D256" s="10" t="s">
        <v>18</v>
      </c>
      <c r="E256" s="25">
        <v>0</v>
      </c>
      <c r="F256" s="25">
        <v>9</v>
      </c>
      <c r="G256" s="131" t="e">
        <f t="shared" si="21"/>
        <v>#DIV/0!</v>
      </c>
      <c r="H256" s="143" t="e">
        <f t="shared" si="20"/>
        <v>#DIV/0!</v>
      </c>
      <c r="I256" s="25">
        <v>0</v>
      </c>
      <c r="J256" s="156"/>
      <c r="K256" s="156"/>
    </row>
    <row r="257" spans="1:11" ht="12.75" hidden="1">
      <c r="A257" s="19"/>
      <c r="B257" s="36"/>
      <c r="C257" s="30" t="s">
        <v>133</v>
      </c>
      <c r="D257" s="10" t="s">
        <v>134</v>
      </c>
      <c r="E257" s="25"/>
      <c r="F257" s="25"/>
      <c r="G257" s="131" t="e">
        <f t="shared" si="21"/>
        <v>#DIV/0!</v>
      </c>
      <c r="H257" s="143" t="e">
        <f t="shared" si="20"/>
        <v>#DIV/0!</v>
      </c>
      <c r="I257" s="25"/>
      <c r="J257" s="156"/>
      <c r="K257" s="156"/>
    </row>
    <row r="258" spans="1:9" ht="12.75" hidden="1">
      <c r="A258" s="22"/>
      <c r="B258" s="29"/>
      <c r="C258" s="34" t="s">
        <v>25</v>
      </c>
      <c r="D258" s="10" t="s">
        <v>207</v>
      </c>
      <c r="E258" s="25"/>
      <c r="F258" s="25"/>
      <c r="G258" s="131" t="e">
        <f t="shared" si="21"/>
        <v>#DIV/0!</v>
      </c>
      <c r="H258" s="143" t="e">
        <f t="shared" si="20"/>
        <v>#DIV/0!</v>
      </c>
      <c r="I258" s="25"/>
    </row>
    <row r="259" spans="1:9" ht="12.75" hidden="1">
      <c r="A259" s="22"/>
      <c r="B259" s="29"/>
      <c r="C259" s="24" t="s">
        <v>85</v>
      </c>
      <c r="D259" s="200" t="s">
        <v>26</v>
      </c>
      <c r="E259" s="25"/>
      <c r="F259" s="25"/>
      <c r="G259" s="131" t="e">
        <f t="shared" si="21"/>
        <v>#DIV/0!</v>
      </c>
      <c r="H259" s="143" t="e">
        <f t="shared" si="20"/>
        <v>#DIV/0!</v>
      </c>
      <c r="I259" s="25"/>
    </row>
    <row r="260" spans="1:9" ht="12.75" hidden="1">
      <c r="A260" s="22"/>
      <c r="B260" s="29"/>
      <c r="C260" s="28" t="s">
        <v>11</v>
      </c>
      <c r="D260" s="10" t="s">
        <v>12</v>
      </c>
      <c r="E260" s="25">
        <v>0</v>
      </c>
      <c r="F260" s="25">
        <v>0</v>
      </c>
      <c r="G260" s="131" t="e">
        <f t="shared" si="21"/>
        <v>#DIV/0!</v>
      </c>
      <c r="H260" s="143" t="e">
        <f t="shared" si="20"/>
        <v>#DIV/0!</v>
      </c>
      <c r="I260" s="25">
        <v>0</v>
      </c>
    </row>
    <row r="261" spans="1:9" ht="45" hidden="1">
      <c r="A261" s="22"/>
      <c r="B261" s="29"/>
      <c r="C261" s="28" t="s">
        <v>119</v>
      </c>
      <c r="D261" s="12" t="s">
        <v>235</v>
      </c>
      <c r="E261" s="25"/>
      <c r="F261" s="25"/>
      <c r="G261" s="131" t="e">
        <f t="shared" si="21"/>
        <v>#DIV/0!</v>
      </c>
      <c r="H261" s="143" t="e">
        <f t="shared" si="20"/>
        <v>#DIV/0!</v>
      </c>
      <c r="I261" s="25"/>
    </row>
    <row r="262" spans="1:9" ht="37.5" customHeight="1" hidden="1">
      <c r="A262" s="22"/>
      <c r="B262" s="29"/>
      <c r="C262" s="28" t="s">
        <v>129</v>
      </c>
      <c r="D262" s="85" t="s">
        <v>204</v>
      </c>
      <c r="E262" s="25"/>
      <c r="F262" s="25"/>
      <c r="G262" s="131" t="e">
        <f t="shared" si="21"/>
        <v>#DIV/0!</v>
      </c>
      <c r="H262" s="143" t="e">
        <f t="shared" si="20"/>
        <v>#DIV/0!</v>
      </c>
      <c r="I262" s="25"/>
    </row>
    <row r="263" spans="1:9" ht="33.75" hidden="1">
      <c r="A263" s="22"/>
      <c r="B263" s="29"/>
      <c r="C263" s="30" t="s">
        <v>152</v>
      </c>
      <c r="D263" s="12" t="s">
        <v>182</v>
      </c>
      <c r="E263" s="25">
        <v>0</v>
      </c>
      <c r="F263" s="25">
        <v>4410.38</v>
      </c>
      <c r="G263" s="131" t="e">
        <f t="shared" si="21"/>
        <v>#DIV/0!</v>
      </c>
      <c r="H263" s="143">
        <f t="shared" si="20"/>
        <v>100</v>
      </c>
      <c r="I263" s="43">
        <v>4410.38</v>
      </c>
    </row>
    <row r="264" spans="1:9" ht="49.5" customHeight="1" hidden="1">
      <c r="A264" s="22"/>
      <c r="B264" s="29"/>
      <c r="C264" s="30" t="s">
        <v>82</v>
      </c>
      <c r="D264" s="12" t="s">
        <v>226</v>
      </c>
      <c r="E264" s="25"/>
      <c r="F264" s="25"/>
      <c r="G264" s="131" t="e">
        <f t="shared" si="21"/>
        <v>#DIV/0!</v>
      </c>
      <c r="H264" s="143" t="e">
        <f t="shared" si="20"/>
        <v>#DIV/0!</v>
      </c>
      <c r="I264" s="43"/>
    </row>
    <row r="265" spans="1:9" ht="12.75" hidden="1">
      <c r="A265" s="22"/>
      <c r="B265" s="27">
        <v>80114</v>
      </c>
      <c r="C265" s="96"/>
      <c r="D265" s="14" t="s">
        <v>161</v>
      </c>
      <c r="E265" s="21">
        <f>SUM(E266:E267)</f>
        <v>0</v>
      </c>
      <c r="F265" s="21">
        <f>SUM(F266:F267)</f>
        <v>0</v>
      </c>
      <c r="G265" s="130" t="e">
        <f t="shared" si="21"/>
        <v>#DIV/0!</v>
      </c>
      <c r="H265" s="136" t="e">
        <f t="shared" si="20"/>
        <v>#DIV/0!</v>
      </c>
      <c r="I265" s="21">
        <f>SUM(I266:I267)</f>
        <v>0</v>
      </c>
    </row>
    <row r="266" spans="1:9" ht="12.75" hidden="1">
      <c r="A266" s="22"/>
      <c r="B266" s="36"/>
      <c r="C266" s="30" t="s">
        <v>25</v>
      </c>
      <c r="D266" s="10" t="s">
        <v>207</v>
      </c>
      <c r="E266" s="25"/>
      <c r="F266" s="25"/>
      <c r="G266" s="131" t="e">
        <f t="shared" si="21"/>
        <v>#DIV/0!</v>
      </c>
      <c r="H266" s="143" t="e">
        <f t="shared" si="20"/>
        <v>#DIV/0!</v>
      </c>
      <c r="I266" s="43"/>
    </row>
    <row r="267" spans="1:9" ht="12.75" hidden="1">
      <c r="A267" s="22"/>
      <c r="B267" s="36"/>
      <c r="C267" s="30" t="s">
        <v>11</v>
      </c>
      <c r="D267" s="10" t="s">
        <v>12</v>
      </c>
      <c r="E267" s="25"/>
      <c r="F267" s="25"/>
      <c r="G267" s="131" t="e">
        <f t="shared" si="21"/>
        <v>#DIV/0!</v>
      </c>
      <c r="H267" s="143" t="e">
        <f t="shared" si="20"/>
        <v>#DIV/0!</v>
      </c>
      <c r="I267" s="43"/>
    </row>
    <row r="268" spans="1:9" ht="12.75">
      <c r="A268" s="22"/>
      <c r="B268" s="27">
        <v>80146</v>
      </c>
      <c r="C268" s="44"/>
      <c r="D268" s="14" t="s">
        <v>273</v>
      </c>
      <c r="E268" s="21">
        <f>SUM(E269:E270)</f>
        <v>10760</v>
      </c>
      <c r="F268" s="21">
        <f>SUM(F269:F270)</f>
        <v>10388.64</v>
      </c>
      <c r="G268" s="130">
        <f t="shared" si="21"/>
        <v>96.54869888475837</v>
      </c>
      <c r="H268" s="136" t="s">
        <v>122</v>
      </c>
      <c r="I268" s="40">
        <f>SUM(I269:I270)</f>
        <v>0</v>
      </c>
    </row>
    <row r="269" spans="1:9" ht="12.75">
      <c r="A269" s="22"/>
      <c r="B269" s="103"/>
      <c r="C269" s="30" t="s">
        <v>25</v>
      </c>
      <c r="D269" s="10" t="s">
        <v>207</v>
      </c>
      <c r="E269" s="25">
        <v>3000</v>
      </c>
      <c r="F269" s="25">
        <v>2628.64</v>
      </c>
      <c r="G269" s="131">
        <f t="shared" si="21"/>
        <v>87.62133333333334</v>
      </c>
      <c r="H269" s="143" t="s">
        <v>122</v>
      </c>
      <c r="I269" s="43"/>
    </row>
    <row r="270" spans="1:9" ht="12.75">
      <c r="A270" s="22"/>
      <c r="B270" s="164"/>
      <c r="C270" s="30" t="s">
        <v>255</v>
      </c>
      <c r="D270" s="200" t="s">
        <v>259</v>
      </c>
      <c r="E270" s="25">
        <v>7760</v>
      </c>
      <c r="F270" s="25">
        <v>7760</v>
      </c>
      <c r="G270" s="131">
        <f t="shared" si="21"/>
        <v>100</v>
      </c>
      <c r="H270" s="143" t="s">
        <v>122</v>
      </c>
      <c r="I270" s="43"/>
    </row>
    <row r="271" spans="1:9" ht="12.75">
      <c r="A271" s="22"/>
      <c r="B271" s="27">
        <v>80148</v>
      </c>
      <c r="C271" s="44"/>
      <c r="D271" s="14" t="s">
        <v>201</v>
      </c>
      <c r="E271" s="21">
        <f>SUM(E272:E272)</f>
        <v>95255.05</v>
      </c>
      <c r="F271" s="21">
        <f>SUM(F272:F272)</f>
        <v>95255.05</v>
      </c>
      <c r="G271" s="130">
        <f t="shared" si="21"/>
        <v>100</v>
      </c>
      <c r="H271" s="130">
        <f t="shared" si="20"/>
        <v>110.06961693066376</v>
      </c>
      <c r="I271" s="40">
        <f>SUM(I272)</f>
        <v>86540.73</v>
      </c>
    </row>
    <row r="272" spans="1:9" ht="33.75">
      <c r="A272" s="22"/>
      <c r="B272" s="36"/>
      <c r="C272" s="30" t="s">
        <v>152</v>
      </c>
      <c r="D272" s="12" t="s">
        <v>182</v>
      </c>
      <c r="E272" s="25">
        <v>95255.05</v>
      </c>
      <c r="F272" s="25">
        <v>95255.05</v>
      </c>
      <c r="G272" s="131">
        <f t="shared" si="21"/>
        <v>100</v>
      </c>
      <c r="H272" s="131">
        <f t="shared" si="20"/>
        <v>110.06961693066376</v>
      </c>
      <c r="I272" s="43">
        <v>86540.73</v>
      </c>
    </row>
    <row r="273" spans="1:9" ht="56.25">
      <c r="A273" s="22"/>
      <c r="B273" s="27">
        <v>80149</v>
      </c>
      <c r="C273" s="44"/>
      <c r="D273" s="13" t="s">
        <v>200</v>
      </c>
      <c r="E273" s="21">
        <f>SUM(E274:E275)</f>
        <v>93405</v>
      </c>
      <c r="F273" s="21">
        <f>SUM(F274:F275)</f>
        <v>0</v>
      </c>
      <c r="G273" s="130">
        <f t="shared" si="21"/>
        <v>0</v>
      </c>
      <c r="H273" s="136" t="s">
        <v>122</v>
      </c>
      <c r="I273" s="40">
        <f>SUM(I275:I275)</f>
        <v>0</v>
      </c>
    </row>
    <row r="274" spans="1:9" ht="12.75">
      <c r="A274" s="22"/>
      <c r="B274" s="117"/>
      <c r="C274" s="30" t="s">
        <v>11</v>
      </c>
      <c r="D274" s="10" t="s">
        <v>12</v>
      </c>
      <c r="E274" s="25">
        <v>93405</v>
      </c>
      <c r="F274" s="25">
        <v>0</v>
      </c>
      <c r="G274" s="131">
        <f t="shared" si="21"/>
        <v>0</v>
      </c>
      <c r="H274" s="143" t="s">
        <v>122</v>
      </c>
      <c r="I274" s="43">
        <v>0</v>
      </c>
    </row>
    <row r="275" spans="1:9" ht="33.75" hidden="1">
      <c r="A275" s="22"/>
      <c r="B275" s="36"/>
      <c r="C275" s="30" t="s">
        <v>51</v>
      </c>
      <c r="D275" s="12" t="s">
        <v>244</v>
      </c>
      <c r="E275" s="25">
        <v>0</v>
      </c>
      <c r="F275" s="25">
        <v>0</v>
      </c>
      <c r="G275" s="131" t="e">
        <f t="shared" si="21"/>
        <v>#DIV/0!</v>
      </c>
      <c r="H275" s="143" t="e">
        <f t="shared" si="20"/>
        <v>#DIV/0!</v>
      </c>
      <c r="I275" s="43"/>
    </row>
    <row r="276" spans="1:9" ht="56.25" hidden="1">
      <c r="A276" s="22"/>
      <c r="B276" s="182">
        <v>80150</v>
      </c>
      <c r="C276" s="44"/>
      <c r="D276" s="13" t="s">
        <v>195</v>
      </c>
      <c r="E276" s="21">
        <f>SUM(E277:E278)</f>
        <v>0</v>
      </c>
      <c r="F276" s="21">
        <f>SUM(F277:F278)</f>
        <v>0</v>
      </c>
      <c r="G276" s="130" t="e">
        <f t="shared" si="21"/>
        <v>#DIV/0!</v>
      </c>
      <c r="H276" s="136" t="e">
        <f aca="true" t="shared" si="22" ref="H276:H282">(F276/I276)*100</f>
        <v>#DIV/0!</v>
      </c>
      <c r="I276" s="40">
        <f>SUM(I278)</f>
        <v>0</v>
      </c>
    </row>
    <row r="277" spans="1:9" ht="12.75" hidden="1">
      <c r="A277" s="22"/>
      <c r="B277" s="103"/>
      <c r="C277" s="44" t="s">
        <v>11</v>
      </c>
      <c r="D277" s="10" t="s">
        <v>12</v>
      </c>
      <c r="E277" s="25"/>
      <c r="F277" s="25"/>
      <c r="G277" s="131" t="e">
        <f t="shared" si="21"/>
        <v>#DIV/0!</v>
      </c>
      <c r="H277" s="143" t="e">
        <f t="shared" si="22"/>
        <v>#DIV/0!</v>
      </c>
      <c r="I277" s="43"/>
    </row>
    <row r="278" spans="1:9" ht="45" hidden="1">
      <c r="A278" s="22"/>
      <c r="B278" s="189"/>
      <c r="C278" s="44" t="s">
        <v>119</v>
      </c>
      <c r="D278" s="12" t="s">
        <v>235</v>
      </c>
      <c r="E278" s="25"/>
      <c r="F278" s="25"/>
      <c r="G278" s="131" t="e">
        <f aca="true" t="shared" si="23" ref="G278:G283">F278*100/E278</f>
        <v>#DIV/0!</v>
      </c>
      <c r="H278" s="143" t="e">
        <f t="shared" si="22"/>
        <v>#DIV/0!</v>
      </c>
      <c r="I278" s="43"/>
    </row>
    <row r="279" spans="1:9" ht="33.75">
      <c r="A279" s="22"/>
      <c r="B279" s="27">
        <v>80153</v>
      </c>
      <c r="C279" s="44"/>
      <c r="D279" s="13" t="s">
        <v>276</v>
      </c>
      <c r="E279" s="21">
        <f>SUM(E280)</f>
        <v>517300</v>
      </c>
      <c r="F279" s="21">
        <f>SUM(F280)</f>
        <v>0</v>
      </c>
      <c r="G279" s="130">
        <f t="shared" si="23"/>
        <v>0</v>
      </c>
      <c r="H279" s="136" t="s">
        <v>122</v>
      </c>
      <c r="I279" s="40">
        <f>SUM(I280)</f>
        <v>0</v>
      </c>
    </row>
    <row r="280" spans="1:9" ht="12.75">
      <c r="A280" s="22"/>
      <c r="B280" s="107"/>
      <c r="C280" s="30" t="s">
        <v>11</v>
      </c>
      <c r="D280" s="10" t="s">
        <v>12</v>
      </c>
      <c r="E280" s="25">
        <v>517300</v>
      </c>
      <c r="F280" s="25">
        <v>0</v>
      </c>
      <c r="G280" s="131">
        <f t="shared" si="23"/>
        <v>0</v>
      </c>
      <c r="H280" s="143" t="s">
        <v>122</v>
      </c>
      <c r="I280" s="43"/>
    </row>
    <row r="281" spans="1:9" ht="12.75">
      <c r="A281" s="22"/>
      <c r="B281" s="27">
        <v>80195</v>
      </c>
      <c r="C281" s="44"/>
      <c r="D281" s="13" t="s">
        <v>5</v>
      </c>
      <c r="E281" s="21">
        <f>SUM(E282:E284)</f>
        <v>12</v>
      </c>
      <c r="F281" s="21">
        <f>SUM(F282:F284)</f>
        <v>0</v>
      </c>
      <c r="G281" s="130">
        <f t="shared" si="23"/>
        <v>0</v>
      </c>
      <c r="H281" s="136" t="s">
        <v>122</v>
      </c>
      <c r="I281" s="40">
        <f>SUM(I282:I284)</f>
        <v>0</v>
      </c>
    </row>
    <row r="282" spans="1:9" ht="22.5" hidden="1">
      <c r="A282" s="22"/>
      <c r="B282" s="103"/>
      <c r="C282" s="30" t="s">
        <v>27</v>
      </c>
      <c r="D282" s="12" t="s">
        <v>220</v>
      </c>
      <c r="E282" s="25">
        <v>0</v>
      </c>
      <c r="F282" s="25">
        <v>0</v>
      </c>
      <c r="G282" s="131" t="e">
        <f t="shared" si="23"/>
        <v>#DIV/0!</v>
      </c>
      <c r="H282" s="143" t="e">
        <f t="shared" si="22"/>
        <v>#DIV/0!</v>
      </c>
      <c r="I282" s="43"/>
    </row>
    <row r="283" spans="1:9" ht="22.5">
      <c r="A283" s="22"/>
      <c r="B283" s="189"/>
      <c r="C283" s="30" t="s">
        <v>250</v>
      </c>
      <c r="D283" s="12" t="s">
        <v>257</v>
      </c>
      <c r="E283" s="25">
        <v>12</v>
      </c>
      <c r="F283" s="25">
        <v>0</v>
      </c>
      <c r="G283" s="131">
        <f t="shared" si="23"/>
        <v>0</v>
      </c>
      <c r="H283" s="143" t="s">
        <v>122</v>
      </c>
      <c r="I283" s="43">
        <v>0</v>
      </c>
    </row>
    <row r="284" spans="1:9" ht="12.75" hidden="1">
      <c r="A284" s="22"/>
      <c r="B284" s="189"/>
      <c r="C284" s="30" t="s">
        <v>17</v>
      </c>
      <c r="D284" s="12" t="s">
        <v>18</v>
      </c>
      <c r="E284" s="25"/>
      <c r="F284" s="25"/>
      <c r="G284" s="131"/>
      <c r="H284" s="143"/>
      <c r="I284" s="43"/>
    </row>
    <row r="285" spans="1:9" ht="12.75">
      <c r="A285" s="26">
        <v>851</v>
      </c>
      <c r="B285" s="16"/>
      <c r="C285" s="32"/>
      <c r="D285" s="65" t="s">
        <v>54</v>
      </c>
      <c r="E285" s="18">
        <f>E286+E295+E302</f>
        <v>14300</v>
      </c>
      <c r="F285" s="18">
        <f>SUM(F286,F295,F302)</f>
        <v>0</v>
      </c>
      <c r="G285" s="129">
        <f aca="true" t="shared" si="24" ref="G285:G307">F285*100/E285</f>
        <v>0</v>
      </c>
      <c r="H285" s="135" t="s">
        <v>122</v>
      </c>
      <c r="I285" s="18">
        <f>SUM(I286,I289,I293,I295,I302,)</f>
        <v>0</v>
      </c>
    </row>
    <row r="286" spans="1:9" ht="12.75">
      <c r="A286" s="46"/>
      <c r="B286" s="27">
        <v>85141</v>
      </c>
      <c r="C286" s="20"/>
      <c r="D286" s="67" t="s">
        <v>55</v>
      </c>
      <c r="E286" s="21">
        <f>SUM(E287:E288)</f>
        <v>5000</v>
      </c>
      <c r="F286" s="21">
        <f>SUM(F287:F288)</f>
        <v>0</v>
      </c>
      <c r="G286" s="136">
        <f t="shared" si="24"/>
        <v>0</v>
      </c>
      <c r="H286" s="136" t="s">
        <v>122</v>
      </c>
      <c r="I286" s="21">
        <f>I288+I287</f>
        <v>0</v>
      </c>
    </row>
    <row r="287" spans="1:9" ht="12.75">
      <c r="A287" s="22"/>
      <c r="B287" s="29"/>
      <c r="C287" s="34" t="s">
        <v>11</v>
      </c>
      <c r="D287" s="11" t="s">
        <v>12</v>
      </c>
      <c r="E287" s="25">
        <v>5000</v>
      </c>
      <c r="F287" s="25">
        <v>0</v>
      </c>
      <c r="G287" s="131">
        <f t="shared" si="24"/>
        <v>0</v>
      </c>
      <c r="H287" s="143" t="s">
        <v>122</v>
      </c>
      <c r="I287" s="25">
        <v>0</v>
      </c>
    </row>
    <row r="288" spans="1:9" ht="33.75" hidden="1">
      <c r="A288" s="46"/>
      <c r="B288" s="36"/>
      <c r="C288" s="30">
        <v>2320</v>
      </c>
      <c r="D288" s="12" t="s">
        <v>183</v>
      </c>
      <c r="E288" s="25"/>
      <c r="F288" s="25"/>
      <c r="G288" s="131" t="e">
        <f t="shared" si="24"/>
        <v>#DIV/0!</v>
      </c>
      <c r="H288" s="143" t="e">
        <f aca="true" t="shared" si="25" ref="H288:H307">(F288/I288)*100</f>
        <v>#DIV/0!</v>
      </c>
      <c r="I288" s="25"/>
    </row>
    <row r="289" spans="1:9" s="113" customFormat="1" ht="12.75" hidden="1">
      <c r="A289" s="111"/>
      <c r="B289" s="123">
        <v>85154</v>
      </c>
      <c r="C289" s="112"/>
      <c r="D289" s="13" t="s">
        <v>157</v>
      </c>
      <c r="E289" s="100">
        <f>SUM(E290:E292)</f>
        <v>7071.77</v>
      </c>
      <c r="F289" s="100">
        <f>SUM(F290:F292)</f>
        <v>7071.77</v>
      </c>
      <c r="G289" s="137">
        <f t="shared" si="24"/>
        <v>100</v>
      </c>
      <c r="H289" s="136" t="e">
        <f t="shared" si="25"/>
        <v>#DIV/0!</v>
      </c>
      <c r="I289" s="21">
        <f>I293+I292</f>
        <v>0</v>
      </c>
    </row>
    <row r="290" spans="1:9" s="113" customFormat="1" ht="12.75" hidden="1">
      <c r="A290" s="111"/>
      <c r="B290" s="247"/>
      <c r="C290" s="99" t="s">
        <v>255</v>
      </c>
      <c r="D290" s="200" t="s">
        <v>259</v>
      </c>
      <c r="E290" s="152">
        <v>6505.97</v>
      </c>
      <c r="F290" s="152">
        <v>6505.97</v>
      </c>
      <c r="G290" s="131">
        <f t="shared" si="24"/>
        <v>100</v>
      </c>
      <c r="H290" s="143" t="e">
        <f t="shared" si="25"/>
        <v>#DIV/0!</v>
      </c>
      <c r="I290" s="21"/>
    </row>
    <row r="291" spans="1:9" s="113" customFormat="1" ht="12.75" hidden="1">
      <c r="A291" s="111"/>
      <c r="B291" s="98"/>
      <c r="C291" s="99" t="s">
        <v>249</v>
      </c>
      <c r="D291" s="200" t="s">
        <v>258</v>
      </c>
      <c r="E291" s="152">
        <v>565.8</v>
      </c>
      <c r="F291" s="152">
        <v>565.8</v>
      </c>
      <c r="G291" s="131">
        <f t="shared" si="24"/>
        <v>100</v>
      </c>
      <c r="H291" s="143" t="e">
        <f t="shared" si="25"/>
        <v>#DIV/0!</v>
      </c>
      <c r="I291" s="21"/>
    </row>
    <row r="292" spans="1:9" ht="12.75" hidden="1">
      <c r="A292" s="46"/>
      <c r="B292" s="164"/>
      <c r="C292" s="30" t="s">
        <v>11</v>
      </c>
      <c r="D292" s="11" t="s">
        <v>12</v>
      </c>
      <c r="E292" s="25"/>
      <c r="F292" s="25"/>
      <c r="G292" s="131" t="e">
        <f t="shared" si="24"/>
        <v>#DIV/0!</v>
      </c>
      <c r="H292" s="143" t="e">
        <f t="shared" si="25"/>
        <v>#DIV/0!</v>
      </c>
      <c r="I292" s="25"/>
    </row>
    <row r="293" spans="1:9" ht="12.75" hidden="1">
      <c r="A293" s="46"/>
      <c r="B293" s="27">
        <v>85154</v>
      </c>
      <c r="C293" s="44"/>
      <c r="D293" s="69" t="s">
        <v>157</v>
      </c>
      <c r="E293" s="21">
        <f>SUM(E294)</f>
        <v>0</v>
      </c>
      <c r="F293" s="21">
        <f>F294</f>
        <v>0</v>
      </c>
      <c r="G293" s="143" t="e">
        <f t="shared" si="24"/>
        <v>#DIV/0!</v>
      </c>
      <c r="H293" s="143" t="e">
        <f t="shared" si="25"/>
        <v>#DIV/0!</v>
      </c>
      <c r="I293" s="43">
        <f>SUM(I294:I294)</f>
        <v>0</v>
      </c>
    </row>
    <row r="294" spans="1:9" ht="12.75" hidden="1">
      <c r="A294" s="46"/>
      <c r="B294" s="150"/>
      <c r="C294" s="30" t="s">
        <v>11</v>
      </c>
      <c r="D294" s="11" t="s">
        <v>12</v>
      </c>
      <c r="E294" s="25"/>
      <c r="F294" s="25"/>
      <c r="G294" s="143" t="e">
        <f t="shared" si="24"/>
        <v>#DIV/0!</v>
      </c>
      <c r="H294" s="143" t="e">
        <f t="shared" si="25"/>
        <v>#DIV/0!</v>
      </c>
      <c r="I294" s="43"/>
    </row>
    <row r="295" spans="1:9" ht="12.75">
      <c r="A295" s="19"/>
      <c r="B295" s="27">
        <v>85158</v>
      </c>
      <c r="C295" s="20"/>
      <c r="D295" s="14" t="s">
        <v>190</v>
      </c>
      <c r="E295" s="21">
        <f>SUM(E296:E301)</f>
        <v>500</v>
      </c>
      <c r="F295" s="21">
        <f>SUM(F296:F301)</f>
        <v>0</v>
      </c>
      <c r="G295" s="130">
        <f t="shared" si="24"/>
        <v>0</v>
      </c>
      <c r="H295" s="136" t="s">
        <v>122</v>
      </c>
      <c r="I295" s="21">
        <f>SUM(I296:I301)</f>
        <v>0</v>
      </c>
    </row>
    <row r="296" spans="1:9" ht="22.5" hidden="1">
      <c r="A296" s="19"/>
      <c r="B296" s="36"/>
      <c r="C296" s="30" t="s">
        <v>250</v>
      </c>
      <c r="D296" s="12" t="s">
        <v>257</v>
      </c>
      <c r="E296" s="25"/>
      <c r="F296" s="25"/>
      <c r="G296" s="131" t="e">
        <f t="shared" si="24"/>
        <v>#DIV/0!</v>
      </c>
      <c r="H296" s="143" t="e">
        <f t="shared" si="25"/>
        <v>#DIV/0!</v>
      </c>
      <c r="I296" s="25"/>
    </row>
    <row r="297" spans="1:9" ht="12.75" hidden="1">
      <c r="A297" s="19"/>
      <c r="B297" s="36"/>
      <c r="C297" s="30" t="s">
        <v>17</v>
      </c>
      <c r="D297" s="12" t="s">
        <v>18</v>
      </c>
      <c r="E297" s="25"/>
      <c r="F297" s="25"/>
      <c r="G297" s="139" t="e">
        <f t="shared" si="24"/>
        <v>#DIV/0!</v>
      </c>
      <c r="H297" s="143" t="e">
        <f t="shared" si="25"/>
        <v>#DIV/0!</v>
      </c>
      <c r="I297" s="43"/>
    </row>
    <row r="298" spans="1:9" ht="12.75">
      <c r="A298" s="22"/>
      <c r="B298" s="29"/>
      <c r="C298" s="34" t="s">
        <v>56</v>
      </c>
      <c r="D298" s="10" t="s">
        <v>57</v>
      </c>
      <c r="E298" s="25">
        <v>500</v>
      </c>
      <c r="F298" s="25">
        <v>0</v>
      </c>
      <c r="G298" s="131">
        <f t="shared" si="24"/>
        <v>0</v>
      </c>
      <c r="H298" s="143" t="s">
        <v>122</v>
      </c>
      <c r="I298" s="25">
        <v>0</v>
      </c>
    </row>
    <row r="299" spans="1:9" ht="12.75" hidden="1">
      <c r="A299" s="22"/>
      <c r="B299" s="29"/>
      <c r="C299" s="35" t="s">
        <v>25</v>
      </c>
      <c r="D299" s="10" t="s">
        <v>207</v>
      </c>
      <c r="E299" s="25"/>
      <c r="F299" s="25"/>
      <c r="G299" s="131" t="e">
        <f t="shared" si="24"/>
        <v>#DIV/0!</v>
      </c>
      <c r="H299" s="143" t="e">
        <f t="shared" si="25"/>
        <v>#DIV/0!</v>
      </c>
      <c r="I299" s="25"/>
    </row>
    <row r="300" spans="1:9" ht="12.75" hidden="1">
      <c r="A300" s="22"/>
      <c r="B300" s="29"/>
      <c r="C300" s="248" t="s">
        <v>255</v>
      </c>
      <c r="D300" s="200" t="s">
        <v>259</v>
      </c>
      <c r="E300" s="25"/>
      <c r="F300" s="25"/>
      <c r="G300" s="131"/>
      <c r="H300" s="143"/>
      <c r="I300" s="25"/>
    </row>
    <row r="301" spans="1:9" ht="12.75" hidden="1">
      <c r="A301" s="22"/>
      <c r="B301" s="29"/>
      <c r="C301" s="28" t="s">
        <v>11</v>
      </c>
      <c r="D301" s="10" t="s">
        <v>12</v>
      </c>
      <c r="E301" s="25"/>
      <c r="F301" s="25"/>
      <c r="G301" s="131" t="e">
        <f t="shared" si="24"/>
        <v>#DIV/0!</v>
      </c>
      <c r="H301" s="143" t="e">
        <f t="shared" si="25"/>
        <v>#DIV/0!</v>
      </c>
      <c r="I301" s="25"/>
    </row>
    <row r="302" spans="1:9" ht="12.75">
      <c r="A302" s="19"/>
      <c r="B302" s="27">
        <v>85195</v>
      </c>
      <c r="C302" s="20"/>
      <c r="D302" s="68" t="s">
        <v>5</v>
      </c>
      <c r="E302" s="21">
        <f>SUM(E303:E307)</f>
        <v>8800</v>
      </c>
      <c r="F302" s="21">
        <f>SUM(F303:F307)</f>
        <v>0</v>
      </c>
      <c r="G302" s="130">
        <f t="shared" si="24"/>
        <v>0</v>
      </c>
      <c r="H302" s="136" t="s">
        <v>122</v>
      </c>
      <c r="I302" s="50">
        <f>SUM(I303:I307)</f>
        <v>0</v>
      </c>
    </row>
    <row r="303" spans="1:9" ht="12.75" hidden="1">
      <c r="A303" s="19"/>
      <c r="B303" s="36"/>
      <c r="C303" s="30" t="s">
        <v>25</v>
      </c>
      <c r="D303" s="10" t="s">
        <v>207</v>
      </c>
      <c r="E303" s="25"/>
      <c r="F303" s="25"/>
      <c r="G303" s="131" t="e">
        <f t="shared" si="24"/>
        <v>#DIV/0!</v>
      </c>
      <c r="H303" s="143" t="e">
        <f t="shared" si="25"/>
        <v>#DIV/0!</v>
      </c>
      <c r="I303" s="43"/>
    </row>
    <row r="304" spans="1:9" ht="12.75" hidden="1">
      <c r="A304" s="19"/>
      <c r="B304" s="36"/>
      <c r="C304" s="30" t="s">
        <v>255</v>
      </c>
      <c r="D304" s="200" t="s">
        <v>259</v>
      </c>
      <c r="E304" s="25"/>
      <c r="F304" s="25"/>
      <c r="G304" s="131" t="e">
        <f t="shared" si="24"/>
        <v>#DIV/0!</v>
      </c>
      <c r="H304" s="143" t="e">
        <f t="shared" si="25"/>
        <v>#DIV/0!</v>
      </c>
      <c r="I304" s="43"/>
    </row>
    <row r="305" spans="1:9" ht="12.75" hidden="1">
      <c r="A305" s="19"/>
      <c r="B305" s="36"/>
      <c r="C305" s="30" t="s">
        <v>11</v>
      </c>
      <c r="D305" s="10" t="s">
        <v>12</v>
      </c>
      <c r="E305" s="25"/>
      <c r="F305" s="25"/>
      <c r="G305" s="131" t="e">
        <f t="shared" si="24"/>
        <v>#DIV/0!</v>
      </c>
      <c r="H305" s="143" t="e">
        <f t="shared" si="25"/>
        <v>#DIV/0!</v>
      </c>
      <c r="I305" s="43"/>
    </row>
    <row r="306" spans="1:9" ht="45">
      <c r="A306" s="22"/>
      <c r="B306" s="29"/>
      <c r="C306" s="30">
        <v>2010</v>
      </c>
      <c r="D306" s="12" t="s">
        <v>235</v>
      </c>
      <c r="E306" s="25">
        <v>8800</v>
      </c>
      <c r="F306" s="25">
        <v>0</v>
      </c>
      <c r="G306" s="131">
        <f t="shared" si="24"/>
        <v>0</v>
      </c>
      <c r="H306" s="143" t="s">
        <v>122</v>
      </c>
      <c r="I306" s="53">
        <v>0</v>
      </c>
    </row>
    <row r="307" spans="1:9" ht="59.25" customHeight="1" hidden="1">
      <c r="A307" s="22"/>
      <c r="B307" s="29"/>
      <c r="C307" s="30" t="s">
        <v>67</v>
      </c>
      <c r="D307" s="12" t="s">
        <v>285</v>
      </c>
      <c r="E307" s="25"/>
      <c r="F307" s="25"/>
      <c r="G307" s="131" t="e">
        <f t="shared" si="24"/>
        <v>#DIV/0!</v>
      </c>
      <c r="H307" s="131" t="e">
        <f t="shared" si="25"/>
        <v>#DIV/0!</v>
      </c>
      <c r="I307" s="53"/>
    </row>
    <row r="308" spans="1:9" ht="15.75" customHeight="1" hidden="1">
      <c r="A308" s="22"/>
      <c r="B308" s="29"/>
      <c r="C308" s="30" t="s">
        <v>25</v>
      </c>
      <c r="D308" s="10" t="s">
        <v>207</v>
      </c>
      <c r="E308" s="25"/>
      <c r="F308" s="25"/>
      <c r="G308" s="131"/>
      <c r="H308" s="131"/>
      <c r="I308" s="53"/>
    </row>
    <row r="309" spans="1:9" ht="12.75">
      <c r="A309" s="26">
        <v>852</v>
      </c>
      <c r="B309" s="16"/>
      <c r="C309" s="32"/>
      <c r="D309" s="65" t="s">
        <v>58</v>
      </c>
      <c r="E309" s="18">
        <f>SUM(E310,E312,E334,E339,E346,E350,E356,E363,E365,E373,E383)</f>
        <v>10188034</v>
      </c>
      <c r="F309" s="18">
        <f>SUM(F310,F312,,F334,F339,F346,F350,F356,F363,F365,F373,F383)</f>
        <v>839108.0000000001</v>
      </c>
      <c r="G309" s="129">
        <f aca="true" t="shared" si="26" ref="G309:G326">F309*100/E309</f>
        <v>8.236211225836115</v>
      </c>
      <c r="H309" s="18">
        <f aca="true" t="shared" si="27" ref="H309:H341">(F309/I309)*100</f>
        <v>96.74581696509294</v>
      </c>
      <c r="I309" s="18">
        <f>SUM(I310,I312,I326,I320,I322,I334,I339,I346,I350,I356,I363,I365,I373,I376,I383)</f>
        <v>867332.5900000001</v>
      </c>
    </row>
    <row r="310" spans="1:9" ht="12.75">
      <c r="A310" s="47"/>
      <c r="B310" s="48">
        <v>85202</v>
      </c>
      <c r="C310" s="49"/>
      <c r="D310" s="69" t="s">
        <v>59</v>
      </c>
      <c r="E310" s="50">
        <f>SUM(E311:E311)</f>
        <v>7800</v>
      </c>
      <c r="F310" s="50">
        <f>SUM(F311)</f>
        <v>5141.89</v>
      </c>
      <c r="G310" s="138">
        <f t="shared" si="26"/>
        <v>65.92166666666668</v>
      </c>
      <c r="H310" s="138">
        <f t="shared" si="27"/>
        <v>604.9282352941177</v>
      </c>
      <c r="I310" s="50">
        <f>SUM(I311)</f>
        <v>850</v>
      </c>
    </row>
    <row r="311" spans="1:9" ht="12.75">
      <c r="A311" s="47"/>
      <c r="B311" s="51"/>
      <c r="C311" s="52" t="s">
        <v>56</v>
      </c>
      <c r="D311" s="10" t="s">
        <v>57</v>
      </c>
      <c r="E311" s="53">
        <v>7800</v>
      </c>
      <c r="F311" s="53">
        <v>5141.89</v>
      </c>
      <c r="G311" s="134">
        <f t="shared" si="26"/>
        <v>65.92166666666668</v>
      </c>
      <c r="H311" s="134">
        <f t="shared" si="27"/>
        <v>604.9282352941177</v>
      </c>
      <c r="I311" s="53">
        <v>850</v>
      </c>
    </row>
    <row r="312" spans="1:9" ht="12.75">
      <c r="A312" s="47"/>
      <c r="B312" s="48">
        <v>85203</v>
      </c>
      <c r="C312" s="49"/>
      <c r="D312" s="69" t="s">
        <v>60</v>
      </c>
      <c r="E312" s="21">
        <f>SUM(E313+E314+E316+E317+E318)</f>
        <v>1054750</v>
      </c>
      <c r="F312" s="21">
        <f>SUM(F313+F314+F316+F317+F318)</f>
        <v>91874.42</v>
      </c>
      <c r="G312" s="130">
        <f t="shared" si="26"/>
        <v>8.710539938374023</v>
      </c>
      <c r="H312" s="130">
        <f t="shared" si="27"/>
        <v>104.27261067238467</v>
      </c>
      <c r="I312" s="21">
        <f>SUM(I313:I319)</f>
        <v>88109.83</v>
      </c>
    </row>
    <row r="313" spans="1:9" ht="12.75">
      <c r="A313" s="47"/>
      <c r="B313" s="51"/>
      <c r="C313" s="52" t="s">
        <v>56</v>
      </c>
      <c r="D313" s="10" t="s">
        <v>57</v>
      </c>
      <c r="E313" s="25">
        <v>108100</v>
      </c>
      <c r="F313" s="25">
        <v>12933.64</v>
      </c>
      <c r="G313" s="131">
        <f t="shared" si="26"/>
        <v>11.964514338575393</v>
      </c>
      <c r="H313" s="131">
        <f t="shared" si="27"/>
        <v>140.27793896102062</v>
      </c>
      <c r="I313" s="43">
        <v>9220.01</v>
      </c>
    </row>
    <row r="314" spans="1:9" ht="12.75" hidden="1">
      <c r="A314" s="54"/>
      <c r="B314" s="55"/>
      <c r="C314" s="52" t="s">
        <v>25</v>
      </c>
      <c r="D314" s="10" t="s">
        <v>207</v>
      </c>
      <c r="E314" s="53"/>
      <c r="F314" s="53"/>
      <c r="G314" s="131" t="e">
        <f t="shared" si="26"/>
        <v>#DIV/0!</v>
      </c>
      <c r="H314" s="131" t="e">
        <f t="shared" si="27"/>
        <v>#DIV/0!</v>
      </c>
      <c r="I314" s="25"/>
    </row>
    <row r="315" spans="1:9" ht="12.75" hidden="1">
      <c r="A315" s="54"/>
      <c r="B315" s="55"/>
      <c r="C315" s="63" t="s">
        <v>249</v>
      </c>
      <c r="D315" s="200" t="s">
        <v>258</v>
      </c>
      <c r="E315" s="53">
        <v>2000</v>
      </c>
      <c r="F315" s="53">
        <v>875</v>
      </c>
      <c r="G315" s="131">
        <f t="shared" si="26"/>
        <v>43.75</v>
      </c>
      <c r="H315" s="131" t="e">
        <f t="shared" si="27"/>
        <v>#DIV/0!</v>
      </c>
      <c r="I315" s="25"/>
    </row>
    <row r="316" spans="1:9" ht="12.75">
      <c r="A316" s="54"/>
      <c r="B316" s="55"/>
      <c r="C316" s="251" t="s">
        <v>11</v>
      </c>
      <c r="D316" s="11" t="s">
        <v>12</v>
      </c>
      <c r="E316" s="53">
        <v>250</v>
      </c>
      <c r="F316" s="53">
        <v>0</v>
      </c>
      <c r="G316" s="131">
        <f t="shared" si="26"/>
        <v>0</v>
      </c>
      <c r="H316" s="143" t="s">
        <v>122</v>
      </c>
      <c r="I316" s="43">
        <v>0</v>
      </c>
    </row>
    <row r="317" spans="1:9" s="113" customFormat="1" ht="45">
      <c r="A317" s="114"/>
      <c r="B317" s="115"/>
      <c r="C317" s="99">
        <v>2010</v>
      </c>
      <c r="D317" s="12" t="s">
        <v>235</v>
      </c>
      <c r="E317" s="116">
        <v>946400</v>
      </c>
      <c r="F317" s="116">
        <v>78863</v>
      </c>
      <c r="G317" s="131">
        <f t="shared" si="26"/>
        <v>8.332945900253593</v>
      </c>
      <c r="H317" s="131">
        <f t="shared" si="27"/>
        <v>100</v>
      </c>
      <c r="I317" s="43">
        <v>78863</v>
      </c>
    </row>
    <row r="318" spans="1:9" s="113" customFormat="1" ht="33.75">
      <c r="A318" s="114"/>
      <c r="B318" s="115"/>
      <c r="C318" s="99" t="s">
        <v>76</v>
      </c>
      <c r="D318" s="12" t="s">
        <v>169</v>
      </c>
      <c r="E318" s="116">
        <v>0</v>
      </c>
      <c r="F318" s="116">
        <v>77.78</v>
      </c>
      <c r="G318" s="139" t="s">
        <v>122</v>
      </c>
      <c r="H318" s="139">
        <f t="shared" si="27"/>
        <v>290.0074571215511</v>
      </c>
      <c r="I318" s="43">
        <v>26.82</v>
      </c>
    </row>
    <row r="319" spans="1:9" ht="33.75" hidden="1">
      <c r="A319" s="54"/>
      <c r="B319" s="58"/>
      <c r="C319" s="30" t="s">
        <v>137</v>
      </c>
      <c r="D319" s="201" t="s">
        <v>238</v>
      </c>
      <c r="E319" s="53"/>
      <c r="F319" s="53"/>
      <c r="G319" s="131" t="e">
        <f t="shared" si="26"/>
        <v>#DIV/0!</v>
      </c>
      <c r="H319" s="131" t="e">
        <f t="shared" si="27"/>
        <v>#DIV/0!</v>
      </c>
      <c r="I319" s="43"/>
    </row>
    <row r="320" spans="1:9" ht="13.5" customHeight="1" hidden="1">
      <c r="A320" s="54"/>
      <c r="B320" s="48">
        <v>85206</v>
      </c>
      <c r="C320" s="44"/>
      <c r="D320" s="13" t="s">
        <v>170</v>
      </c>
      <c r="E320" s="50">
        <f>SUM(E321:E321)</f>
        <v>0</v>
      </c>
      <c r="F320" s="50">
        <f>SUM(F321:F321)</f>
        <v>0</v>
      </c>
      <c r="G320" s="136" t="e">
        <f t="shared" si="26"/>
        <v>#DIV/0!</v>
      </c>
      <c r="H320" s="136" t="e">
        <f t="shared" si="27"/>
        <v>#DIV/0!</v>
      </c>
      <c r="I320" s="40">
        <f>SUM(I321)</f>
        <v>0</v>
      </c>
    </row>
    <row r="321" spans="1:9" ht="33.75" hidden="1">
      <c r="A321" s="54"/>
      <c r="B321" s="109"/>
      <c r="C321" s="30" t="s">
        <v>51</v>
      </c>
      <c r="D321" s="12" t="s">
        <v>244</v>
      </c>
      <c r="E321" s="53"/>
      <c r="F321" s="53"/>
      <c r="G321" s="131" t="e">
        <f t="shared" si="26"/>
        <v>#DIV/0!</v>
      </c>
      <c r="H321" s="131" t="e">
        <f t="shared" si="27"/>
        <v>#DIV/0!</v>
      </c>
      <c r="I321" s="43"/>
    </row>
    <row r="322" spans="1:9" ht="12.75" hidden="1">
      <c r="A322" s="54"/>
      <c r="B322" s="48">
        <v>85211</v>
      </c>
      <c r="C322" s="44"/>
      <c r="D322" s="13" t="s">
        <v>232</v>
      </c>
      <c r="E322" s="50">
        <f>SUM(E323:E325)</f>
        <v>0</v>
      </c>
      <c r="F322" s="50">
        <f>SUM(F323:F325)</f>
        <v>0</v>
      </c>
      <c r="G322" s="130" t="e">
        <f t="shared" si="26"/>
        <v>#DIV/0!</v>
      </c>
      <c r="H322" s="130" t="e">
        <f t="shared" si="27"/>
        <v>#DIV/0!</v>
      </c>
      <c r="I322" s="40">
        <f>SUM(I323:I325)</f>
        <v>0</v>
      </c>
    </row>
    <row r="323" spans="1:9" ht="12.75" hidden="1">
      <c r="A323" s="54"/>
      <c r="B323" s="51"/>
      <c r="C323" s="30" t="s">
        <v>25</v>
      </c>
      <c r="D323" s="12" t="s">
        <v>26</v>
      </c>
      <c r="E323" s="53"/>
      <c r="F323" s="53"/>
      <c r="G323" s="131" t="e">
        <f t="shared" si="26"/>
        <v>#DIV/0!</v>
      </c>
      <c r="H323" s="131" t="e">
        <f t="shared" si="27"/>
        <v>#DIV/0!</v>
      </c>
      <c r="I323" s="43"/>
    </row>
    <row r="324" spans="1:9" ht="50.25" customHeight="1" hidden="1">
      <c r="A324" s="54"/>
      <c r="B324" s="57"/>
      <c r="C324" s="30" t="s">
        <v>231</v>
      </c>
      <c r="D324" s="12" t="s">
        <v>230</v>
      </c>
      <c r="E324" s="53"/>
      <c r="F324" s="53"/>
      <c r="G324" s="131" t="e">
        <f t="shared" si="26"/>
        <v>#DIV/0!</v>
      </c>
      <c r="H324" s="131" t="e">
        <f t="shared" si="27"/>
        <v>#DIV/0!</v>
      </c>
      <c r="I324" s="43"/>
    </row>
    <row r="325" spans="1:9" ht="73.5" customHeight="1" hidden="1">
      <c r="A325" s="54"/>
      <c r="B325" s="199"/>
      <c r="C325" s="30" t="s">
        <v>233</v>
      </c>
      <c r="D325" s="12" t="s">
        <v>239</v>
      </c>
      <c r="E325" s="53"/>
      <c r="F325" s="53"/>
      <c r="G325" s="131" t="e">
        <f t="shared" si="26"/>
        <v>#DIV/0!</v>
      </c>
      <c r="H325" s="131" t="e">
        <f t="shared" si="27"/>
        <v>#DIV/0!</v>
      </c>
      <c r="I325" s="43"/>
    </row>
    <row r="326" spans="1:9" ht="35.25" customHeight="1" hidden="1">
      <c r="A326" s="19"/>
      <c r="B326" s="61">
        <v>85212</v>
      </c>
      <c r="C326" s="20"/>
      <c r="D326" s="70" t="s">
        <v>101</v>
      </c>
      <c r="E326" s="40">
        <f>SUM(E328:E333)</f>
        <v>0</v>
      </c>
      <c r="F326" s="40">
        <f>SUM(F328:F333)</f>
        <v>0</v>
      </c>
      <c r="G326" s="136" t="e">
        <f t="shared" si="26"/>
        <v>#DIV/0!</v>
      </c>
      <c r="H326" s="136" t="e">
        <f t="shared" si="27"/>
        <v>#DIV/0!</v>
      </c>
      <c r="I326" s="40">
        <f>SUM(I327:I333)</f>
        <v>0</v>
      </c>
    </row>
    <row r="327" spans="1:9" ht="12.75" hidden="1">
      <c r="A327" s="19"/>
      <c r="B327" s="36"/>
      <c r="C327" s="52" t="s">
        <v>70</v>
      </c>
      <c r="D327" s="10" t="s">
        <v>143</v>
      </c>
      <c r="E327" s="102" t="s">
        <v>145</v>
      </c>
      <c r="F327" s="102" t="s">
        <v>145</v>
      </c>
      <c r="G327" s="139" t="s">
        <v>122</v>
      </c>
      <c r="H327" s="139" t="e">
        <f t="shared" si="27"/>
        <v>#VALUE!</v>
      </c>
      <c r="I327" s="43" t="s">
        <v>122</v>
      </c>
    </row>
    <row r="328" spans="1:9" s="101" customFormat="1" ht="12.75" customHeight="1" hidden="1">
      <c r="A328" s="97"/>
      <c r="B328" s="98"/>
      <c r="C328" s="99" t="s">
        <v>17</v>
      </c>
      <c r="D328" s="12" t="s">
        <v>18</v>
      </c>
      <c r="E328" s="102"/>
      <c r="F328" s="102"/>
      <c r="G328" s="139" t="e">
        <f aca="true" t="shared" si="28" ref="G328:G359">F328*100/E328</f>
        <v>#DIV/0!</v>
      </c>
      <c r="H328" s="139" t="e">
        <f t="shared" si="27"/>
        <v>#DIV/0!</v>
      </c>
      <c r="I328" s="102"/>
    </row>
    <row r="329" spans="1:9" ht="36.75" customHeight="1" hidden="1">
      <c r="A329" s="19"/>
      <c r="B329" s="36"/>
      <c r="C329" s="52" t="s">
        <v>78</v>
      </c>
      <c r="D329" s="12" t="s">
        <v>228</v>
      </c>
      <c r="E329" s="25"/>
      <c r="F329" s="25"/>
      <c r="G329" s="139" t="e">
        <f t="shared" si="28"/>
        <v>#DIV/0!</v>
      </c>
      <c r="H329" s="139" t="e">
        <f t="shared" si="27"/>
        <v>#DIV/0!</v>
      </c>
      <c r="I329" s="102"/>
    </row>
    <row r="330" spans="1:9" ht="24" customHeight="1" hidden="1">
      <c r="A330" s="19"/>
      <c r="B330" s="36"/>
      <c r="C330" s="52" t="s">
        <v>25</v>
      </c>
      <c r="D330" s="10" t="s">
        <v>207</v>
      </c>
      <c r="E330" s="25"/>
      <c r="F330" s="25"/>
      <c r="G330" s="131" t="e">
        <f t="shared" si="28"/>
        <v>#DIV/0!</v>
      </c>
      <c r="H330" s="131" t="e">
        <f t="shared" si="27"/>
        <v>#DIV/0!</v>
      </c>
      <c r="I330" s="102"/>
    </row>
    <row r="331" spans="1:9" ht="45" hidden="1">
      <c r="A331" s="22"/>
      <c r="B331" s="23"/>
      <c r="C331" s="174">
        <v>2010</v>
      </c>
      <c r="D331" s="165" t="s">
        <v>235</v>
      </c>
      <c r="E331" s="33"/>
      <c r="F331" s="33"/>
      <c r="G331" s="166" t="e">
        <f t="shared" si="28"/>
        <v>#DIV/0!</v>
      </c>
      <c r="H331" s="166" t="e">
        <f t="shared" si="27"/>
        <v>#DIV/0!</v>
      </c>
      <c r="I331" s="167"/>
    </row>
    <row r="332" spans="1:9" ht="33.75" hidden="1">
      <c r="A332" s="22"/>
      <c r="B332" s="23"/>
      <c r="C332" s="30">
        <v>2360</v>
      </c>
      <c r="D332" s="12" t="s">
        <v>169</v>
      </c>
      <c r="E332" s="25"/>
      <c r="F332" s="25"/>
      <c r="G332" s="139" t="e">
        <f t="shared" si="28"/>
        <v>#DIV/0!</v>
      </c>
      <c r="H332" s="139" t="e">
        <f t="shared" si="27"/>
        <v>#DIV/0!</v>
      </c>
      <c r="I332" s="102"/>
    </row>
    <row r="333" spans="1:9" ht="56.25" hidden="1">
      <c r="A333" s="22"/>
      <c r="B333" s="23"/>
      <c r="C333" s="52" t="s">
        <v>67</v>
      </c>
      <c r="D333" s="12" t="s">
        <v>285</v>
      </c>
      <c r="E333" s="25"/>
      <c r="F333" s="25"/>
      <c r="G333" s="139" t="e">
        <f t="shared" si="28"/>
        <v>#DIV/0!</v>
      </c>
      <c r="H333" s="139" t="e">
        <f t="shared" si="27"/>
        <v>#DIV/0!</v>
      </c>
      <c r="I333" s="102"/>
    </row>
    <row r="334" spans="1:9" ht="57.75" customHeight="1">
      <c r="A334" s="19"/>
      <c r="B334" s="27">
        <v>85213</v>
      </c>
      <c r="C334" s="20"/>
      <c r="D334" s="13" t="s">
        <v>162</v>
      </c>
      <c r="E334" s="21">
        <f>SUM(E335+E336+E337+E338)</f>
        <v>217600</v>
      </c>
      <c r="F334" s="21">
        <f>SUM(F335:F338)</f>
        <v>19000</v>
      </c>
      <c r="G334" s="130">
        <f t="shared" si="28"/>
        <v>8.731617647058824</v>
      </c>
      <c r="H334" s="130">
        <f t="shared" si="27"/>
        <v>50.32446033637928</v>
      </c>
      <c r="I334" s="21">
        <f>SUM(I335:I338)</f>
        <v>37755</v>
      </c>
    </row>
    <row r="335" spans="1:9" ht="12.75">
      <c r="A335" s="19"/>
      <c r="B335" s="36"/>
      <c r="C335" s="30" t="s">
        <v>11</v>
      </c>
      <c r="D335" s="10" t="s">
        <v>12</v>
      </c>
      <c r="E335" s="25">
        <v>1700</v>
      </c>
      <c r="F335" s="25">
        <v>0</v>
      </c>
      <c r="G335" s="131">
        <f t="shared" si="28"/>
        <v>0</v>
      </c>
      <c r="H335" s="139" t="s">
        <v>122</v>
      </c>
      <c r="I335" s="43"/>
    </row>
    <row r="336" spans="1:9" ht="45" hidden="1">
      <c r="A336" s="22"/>
      <c r="B336" s="29"/>
      <c r="C336" s="30">
        <v>2010</v>
      </c>
      <c r="D336" s="12" t="s">
        <v>235</v>
      </c>
      <c r="E336" s="25"/>
      <c r="F336" s="25"/>
      <c r="G336" s="131" t="e">
        <f t="shared" si="28"/>
        <v>#DIV/0!</v>
      </c>
      <c r="H336" s="131" t="e">
        <f t="shared" si="27"/>
        <v>#DIV/0!</v>
      </c>
      <c r="I336" s="25"/>
    </row>
    <row r="337" spans="1:9" ht="33.75">
      <c r="A337" s="22"/>
      <c r="B337" s="29"/>
      <c r="C337" s="30" t="s">
        <v>51</v>
      </c>
      <c r="D337" s="12" t="s">
        <v>244</v>
      </c>
      <c r="E337" s="25">
        <v>215900</v>
      </c>
      <c r="F337" s="25">
        <v>19000</v>
      </c>
      <c r="G337" s="131">
        <f t="shared" si="28"/>
        <v>8.800370541917555</v>
      </c>
      <c r="H337" s="131">
        <f t="shared" si="27"/>
        <v>50.32446033637928</v>
      </c>
      <c r="I337" s="25">
        <v>37755</v>
      </c>
    </row>
    <row r="338" spans="1:9" s="101" customFormat="1" ht="56.25" hidden="1">
      <c r="A338" s="197"/>
      <c r="B338" s="197"/>
      <c r="C338" s="245" t="s">
        <v>67</v>
      </c>
      <c r="D338" s="12" t="s">
        <v>285</v>
      </c>
      <c r="E338" s="152"/>
      <c r="F338" s="152"/>
      <c r="G338" s="196" t="e">
        <f t="shared" si="28"/>
        <v>#DIV/0!</v>
      </c>
      <c r="H338" s="196" t="e">
        <f t="shared" si="27"/>
        <v>#DIV/0!</v>
      </c>
      <c r="I338" s="152"/>
    </row>
    <row r="339" spans="1:9" ht="22.5">
      <c r="A339" s="19"/>
      <c r="B339" s="27">
        <v>85214</v>
      </c>
      <c r="C339" s="20"/>
      <c r="D339" s="13" t="s">
        <v>102</v>
      </c>
      <c r="E339" s="21">
        <f>SUM(E340+E341+E342+E344+E345)</f>
        <v>2062700</v>
      </c>
      <c r="F339" s="21">
        <f>SUM(F340+F341+F342+F344+F345)</f>
        <v>190706.26</v>
      </c>
      <c r="G339" s="130">
        <f t="shared" si="28"/>
        <v>9.245467591021477</v>
      </c>
      <c r="H339" s="130">
        <f t="shared" si="27"/>
        <v>85.90846116508682</v>
      </c>
      <c r="I339" s="21">
        <f>SUM(I340:I345)</f>
        <v>221987.75</v>
      </c>
    </row>
    <row r="340" spans="1:9" ht="42" customHeight="1" hidden="1">
      <c r="A340" s="22"/>
      <c r="B340" s="23"/>
      <c r="C340" s="56" t="s">
        <v>78</v>
      </c>
      <c r="D340" s="12" t="s">
        <v>228</v>
      </c>
      <c r="E340" s="25"/>
      <c r="F340" s="25"/>
      <c r="G340" s="131" t="e">
        <f t="shared" si="28"/>
        <v>#DIV/0!</v>
      </c>
      <c r="H340" s="131" t="e">
        <f t="shared" si="27"/>
        <v>#DIV/0!</v>
      </c>
      <c r="I340" s="25"/>
    </row>
    <row r="341" spans="1:9" ht="12.75" hidden="1">
      <c r="A341" s="22"/>
      <c r="B341" s="23"/>
      <c r="C341" s="56" t="s">
        <v>25</v>
      </c>
      <c r="D341" s="12" t="s">
        <v>207</v>
      </c>
      <c r="E341" s="25"/>
      <c r="F341" s="25"/>
      <c r="G341" s="131" t="e">
        <f t="shared" si="28"/>
        <v>#DIV/0!</v>
      </c>
      <c r="H341" s="131" t="e">
        <f t="shared" si="27"/>
        <v>#DIV/0!</v>
      </c>
      <c r="I341" s="43"/>
    </row>
    <row r="342" spans="1:9" ht="12.75">
      <c r="A342" s="22"/>
      <c r="B342" s="29"/>
      <c r="C342" s="30" t="s">
        <v>11</v>
      </c>
      <c r="D342" s="11" t="s">
        <v>12</v>
      </c>
      <c r="E342" s="25">
        <v>36000</v>
      </c>
      <c r="F342" s="25">
        <v>5706.26</v>
      </c>
      <c r="G342" s="131">
        <f t="shared" si="28"/>
        <v>15.850722222222222</v>
      </c>
      <c r="H342" s="131">
        <f aca="true" t="shared" si="29" ref="H342:H370">(F342/I342)*100</f>
        <v>287.07131178468114</v>
      </c>
      <c r="I342" s="25">
        <v>1987.75</v>
      </c>
    </row>
    <row r="343" spans="1:9" ht="12.75" hidden="1">
      <c r="A343" s="22"/>
      <c r="B343" s="29"/>
      <c r="C343" s="30" t="s">
        <v>119</v>
      </c>
      <c r="D343" s="11" t="s">
        <v>105</v>
      </c>
      <c r="E343" s="25"/>
      <c r="F343" s="25"/>
      <c r="G343" s="131" t="e">
        <f t="shared" si="28"/>
        <v>#DIV/0!</v>
      </c>
      <c r="H343" s="131" t="e">
        <f t="shared" si="29"/>
        <v>#DIV/0!</v>
      </c>
      <c r="I343" s="25">
        <v>0</v>
      </c>
    </row>
    <row r="344" spans="1:9" ht="33.75">
      <c r="A344" s="22"/>
      <c r="B344" s="29"/>
      <c r="C344" s="30">
        <v>2030</v>
      </c>
      <c r="D344" s="12" t="s">
        <v>244</v>
      </c>
      <c r="E344" s="25">
        <v>2026700</v>
      </c>
      <c r="F344" s="25">
        <v>185000</v>
      </c>
      <c r="G344" s="131">
        <f t="shared" si="28"/>
        <v>9.12813933981349</v>
      </c>
      <c r="H344" s="131">
        <f t="shared" si="29"/>
        <v>84.0909090909091</v>
      </c>
      <c r="I344" s="25">
        <v>220000</v>
      </c>
    </row>
    <row r="345" spans="1:9" s="101" customFormat="1" ht="57" customHeight="1" hidden="1">
      <c r="A345" s="197"/>
      <c r="B345" s="197"/>
      <c r="C345" s="245" t="s">
        <v>67</v>
      </c>
      <c r="D345" s="12" t="s">
        <v>285</v>
      </c>
      <c r="E345" s="152"/>
      <c r="F345" s="152"/>
      <c r="G345" s="196" t="e">
        <f t="shared" si="28"/>
        <v>#DIV/0!</v>
      </c>
      <c r="H345" s="196" t="e">
        <f t="shared" si="29"/>
        <v>#DIV/0!</v>
      </c>
      <c r="I345" s="152"/>
    </row>
    <row r="346" spans="1:9" ht="12.75">
      <c r="A346" s="19"/>
      <c r="B346" s="27">
        <v>85215</v>
      </c>
      <c r="C346" s="20"/>
      <c r="D346" s="14" t="s">
        <v>61</v>
      </c>
      <c r="E346" s="21">
        <f>SUM(E347:E349)</f>
        <v>95243</v>
      </c>
      <c r="F346" s="21">
        <f>SUM(F347+F348+F349)</f>
        <v>10838.769999999999</v>
      </c>
      <c r="G346" s="130">
        <f t="shared" si="28"/>
        <v>11.380122423695177</v>
      </c>
      <c r="H346" s="130">
        <f t="shared" si="29"/>
        <v>70.79166340099798</v>
      </c>
      <c r="I346" s="21">
        <f>SUM(I347:I349)</f>
        <v>15310.800000000001</v>
      </c>
    </row>
    <row r="347" spans="1:9" ht="12.75">
      <c r="A347" s="19"/>
      <c r="B347" s="36"/>
      <c r="C347" s="56" t="s">
        <v>25</v>
      </c>
      <c r="D347" s="10" t="s">
        <v>207</v>
      </c>
      <c r="E347" s="25">
        <v>130</v>
      </c>
      <c r="F347" s="25">
        <v>12.57</v>
      </c>
      <c r="G347" s="131">
        <f t="shared" si="28"/>
        <v>9.669230769230769</v>
      </c>
      <c r="H347" s="131">
        <f t="shared" si="29"/>
        <v>201.12</v>
      </c>
      <c r="I347" s="25">
        <v>6.25</v>
      </c>
    </row>
    <row r="348" spans="1:9" ht="12.75">
      <c r="A348" s="22"/>
      <c r="B348" s="29"/>
      <c r="C348" s="28" t="s">
        <v>11</v>
      </c>
      <c r="D348" s="11" t="s">
        <v>12</v>
      </c>
      <c r="E348" s="25">
        <v>95113</v>
      </c>
      <c r="F348" s="25">
        <v>893.65</v>
      </c>
      <c r="G348" s="131">
        <f t="shared" si="28"/>
        <v>0.9395666207563634</v>
      </c>
      <c r="H348" s="131">
        <f t="shared" si="29"/>
        <v>115.75327383650895</v>
      </c>
      <c r="I348" s="25">
        <v>772.03</v>
      </c>
    </row>
    <row r="349" spans="1:9" ht="45">
      <c r="A349" s="22"/>
      <c r="B349" s="29"/>
      <c r="C349" s="30" t="s">
        <v>119</v>
      </c>
      <c r="D349" s="12" t="s">
        <v>235</v>
      </c>
      <c r="E349" s="25">
        <v>0</v>
      </c>
      <c r="F349" s="25">
        <v>9932.55</v>
      </c>
      <c r="G349" s="143" t="s">
        <v>122</v>
      </c>
      <c r="H349" s="131">
        <f t="shared" si="29"/>
        <v>68.34705887210201</v>
      </c>
      <c r="I349" s="25">
        <v>14532.52</v>
      </c>
    </row>
    <row r="350" spans="1:9" s="84" customFormat="1" ht="12.75">
      <c r="A350" s="19"/>
      <c r="B350" s="27">
        <v>85216</v>
      </c>
      <c r="C350" s="20"/>
      <c r="D350" s="71" t="s">
        <v>110</v>
      </c>
      <c r="E350" s="21">
        <f>SUM(E351:E355)</f>
        <v>2179500</v>
      </c>
      <c r="F350" s="21">
        <f>SUM(F351+F352+F353+F354+F355)</f>
        <v>223517.08</v>
      </c>
      <c r="G350" s="130">
        <f t="shared" si="28"/>
        <v>10.2554292268869</v>
      </c>
      <c r="H350" s="130">
        <f t="shared" si="29"/>
        <v>100.91297821421423</v>
      </c>
      <c r="I350" s="21">
        <f>SUM(I351:I355)</f>
        <v>221494.88</v>
      </c>
    </row>
    <row r="351" spans="1:9" s="1" customFormat="1" ht="45.75" customHeight="1" hidden="1">
      <c r="A351" s="22"/>
      <c r="B351" s="29"/>
      <c r="C351" s="30" t="s">
        <v>78</v>
      </c>
      <c r="D351" s="12" t="s">
        <v>268</v>
      </c>
      <c r="E351" s="25"/>
      <c r="F351" s="25"/>
      <c r="G351" s="131" t="e">
        <f t="shared" si="28"/>
        <v>#DIV/0!</v>
      </c>
      <c r="H351" s="131" t="e">
        <f t="shared" si="29"/>
        <v>#DIV/0!</v>
      </c>
      <c r="I351" s="43"/>
    </row>
    <row r="352" spans="1:9" s="1" customFormat="1" ht="12.75" hidden="1">
      <c r="A352" s="22"/>
      <c r="B352" s="29"/>
      <c r="C352" s="30" t="s">
        <v>25</v>
      </c>
      <c r="D352" s="12" t="s">
        <v>207</v>
      </c>
      <c r="E352" s="25"/>
      <c r="F352" s="25"/>
      <c r="G352" s="131" t="e">
        <f t="shared" si="28"/>
        <v>#DIV/0!</v>
      </c>
      <c r="H352" s="131" t="e">
        <f t="shared" si="29"/>
        <v>#DIV/0!</v>
      </c>
      <c r="I352" s="43"/>
    </row>
    <row r="353" spans="1:9" s="1" customFormat="1" ht="12.75">
      <c r="A353" s="22"/>
      <c r="B353" s="29"/>
      <c r="C353" s="30" t="s">
        <v>11</v>
      </c>
      <c r="D353" s="12" t="s">
        <v>12</v>
      </c>
      <c r="E353" s="25">
        <v>15000</v>
      </c>
      <c r="F353" s="25">
        <v>3517.08</v>
      </c>
      <c r="G353" s="131">
        <f t="shared" si="28"/>
        <v>23.4472</v>
      </c>
      <c r="H353" s="131">
        <f t="shared" si="29"/>
        <v>235.27507224660172</v>
      </c>
      <c r="I353" s="43">
        <v>1494.88</v>
      </c>
    </row>
    <row r="354" spans="1:9" s="1" customFormat="1" ht="33.75">
      <c r="A354" s="22"/>
      <c r="B354" s="29"/>
      <c r="C354" s="30" t="s">
        <v>51</v>
      </c>
      <c r="D354" s="12" t="s">
        <v>244</v>
      </c>
      <c r="E354" s="25">
        <v>2164500</v>
      </c>
      <c r="F354" s="25">
        <v>220000</v>
      </c>
      <c r="G354" s="131">
        <f t="shared" si="28"/>
        <v>10.164010164010165</v>
      </c>
      <c r="H354" s="131">
        <f t="shared" si="29"/>
        <v>100</v>
      </c>
      <c r="I354" s="25">
        <v>220000</v>
      </c>
    </row>
    <row r="355" spans="1:9" s="1" customFormat="1" ht="59.25" customHeight="1" hidden="1">
      <c r="A355" s="22"/>
      <c r="B355" s="29"/>
      <c r="C355" s="30" t="s">
        <v>67</v>
      </c>
      <c r="D355" s="12" t="s">
        <v>285</v>
      </c>
      <c r="E355" s="25"/>
      <c r="F355" s="25"/>
      <c r="G355" s="131" t="e">
        <f t="shared" si="28"/>
        <v>#DIV/0!</v>
      </c>
      <c r="H355" s="131" t="e">
        <f t="shared" si="29"/>
        <v>#DIV/0!</v>
      </c>
      <c r="I355" s="43"/>
    </row>
    <row r="356" spans="1:9" ht="12.75">
      <c r="A356" s="19"/>
      <c r="B356" s="27">
        <v>85219</v>
      </c>
      <c r="C356" s="20"/>
      <c r="D356" s="14" t="s">
        <v>103</v>
      </c>
      <c r="E356" s="21">
        <f>SUM(E357:E362)</f>
        <v>2869700</v>
      </c>
      <c r="F356" s="21">
        <f>SUM(F357:F362)</f>
        <v>227958.94</v>
      </c>
      <c r="G356" s="130">
        <f t="shared" si="28"/>
        <v>7.943650555807228</v>
      </c>
      <c r="H356" s="130">
        <f t="shared" si="29"/>
        <v>100.30036129153639</v>
      </c>
      <c r="I356" s="21">
        <f>SUM(I357:I362)</f>
        <v>227276.29</v>
      </c>
    </row>
    <row r="357" spans="1:9" ht="22.5">
      <c r="A357" s="19"/>
      <c r="B357" s="36"/>
      <c r="C357" s="203" t="s">
        <v>250</v>
      </c>
      <c r="D357" s="12" t="s">
        <v>257</v>
      </c>
      <c r="E357" s="25">
        <v>100</v>
      </c>
      <c r="F357" s="25">
        <v>0</v>
      </c>
      <c r="G357" s="131">
        <f t="shared" si="28"/>
        <v>0</v>
      </c>
      <c r="H357" s="131">
        <f t="shared" si="29"/>
        <v>0</v>
      </c>
      <c r="I357" s="25">
        <v>11.6</v>
      </c>
    </row>
    <row r="358" spans="1:9" ht="12.75" hidden="1">
      <c r="A358" s="19"/>
      <c r="B358" s="36"/>
      <c r="C358" s="34" t="s">
        <v>25</v>
      </c>
      <c r="D358" s="10" t="s">
        <v>207</v>
      </c>
      <c r="E358" s="25"/>
      <c r="F358" s="25"/>
      <c r="G358" s="131" t="e">
        <f t="shared" si="28"/>
        <v>#DIV/0!</v>
      </c>
      <c r="H358" s="131" t="e">
        <f t="shared" si="29"/>
        <v>#DIV/0!</v>
      </c>
      <c r="I358" s="25"/>
    </row>
    <row r="359" spans="1:9" ht="12.75" hidden="1">
      <c r="A359" s="19"/>
      <c r="B359" s="36"/>
      <c r="C359" s="34" t="s">
        <v>249</v>
      </c>
      <c r="D359" s="10" t="s">
        <v>258</v>
      </c>
      <c r="E359" s="25"/>
      <c r="F359" s="25"/>
      <c r="G359" s="131" t="e">
        <f t="shared" si="28"/>
        <v>#DIV/0!</v>
      </c>
      <c r="H359" s="131" t="e">
        <f t="shared" si="29"/>
        <v>#DIV/0!</v>
      </c>
      <c r="I359" s="25"/>
    </row>
    <row r="360" spans="1:9" ht="12.75">
      <c r="A360" s="22"/>
      <c r="B360" s="29"/>
      <c r="C360" s="30" t="s">
        <v>11</v>
      </c>
      <c r="D360" s="11" t="s">
        <v>12</v>
      </c>
      <c r="E360" s="25">
        <v>3400</v>
      </c>
      <c r="F360" s="25">
        <v>421.94</v>
      </c>
      <c r="G360" s="131">
        <f aca="true" t="shared" si="30" ref="G360:G392">F360*100/E360</f>
        <v>12.41</v>
      </c>
      <c r="H360" s="131">
        <f t="shared" si="29"/>
        <v>90.6053383151882</v>
      </c>
      <c r="I360" s="25">
        <v>465.69</v>
      </c>
    </row>
    <row r="361" spans="1:9" ht="45">
      <c r="A361" s="22"/>
      <c r="B361" s="29"/>
      <c r="C361" s="30" t="s">
        <v>119</v>
      </c>
      <c r="D361" s="12" t="s">
        <v>235</v>
      </c>
      <c r="E361" s="25">
        <v>23500</v>
      </c>
      <c r="F361" s="25">
        <v>3550</v>
      </c>
      <c r="G361" s="131">
        <f t="shared" si="30"/>
        <v>15.106382978723405</v>
      </c>
      <c r="H361" s="131">
        <f t="shared" si="29"/>
        <v>87.4384236453202</v>
      </c>
      <c r="I361" s="25">
        <v>4060</v>
      </c>
    </row>
    <row r="362" spans="1:9" ht="33.75">
      <c r="A362" s="22"/>
      <c r="B362" s="95"/>
      <c r="C362" s="30">
        <v>2030</v>
      </c>
      <c r="D362" s="12" t="s">
        <v>244</v>
      </c>
      <c r="E362" s="25">
        <v>2842700</v>
      </c>
      <c r="F362" s="25">
        <v>223987</v>
      </c>
      <c r="G362" s="131">
        <f t="shared" si="30"/>
        <v>7.879375241847539</v>
      </c>
      <c r="H362" s="131">
        <f t="shared" si="29"/>
        <v>100.56029702925846</v>
      </c>
      <c r="I362" s="25">
        <v>222739</v>
      </c>
    </row>
    <row r="363" spans="1:9" ht="33.75">
      <c r="A363" s="22"/>
      <c r="B363" s="27">
        <v>85220</v>
      </c>
      <c r="C363" s="158"/>
      <c r="D363" s="13" t="s">
        <v>148</v>
      </c>
      <c r="E363" s="21">
        <f>SUM(E364:E364)</f>
        <v>36000</v>
      </c>
      <c r="F363" s="21">
        <f>SUM(F364:F364)</f>
        <v>3418.41</v>
      </c>
      <c r="G363" s="130">
        <f t="shared" si="30"/>
        <v>9.495583333333334</v>
      </c>
      <c r="H363" s="130">
        <f t="shared" si="29"/>
        <v>112.10033383397497</v>
      </c>
      <c r="I363" s="21">
        <f>SUM(I364:I364)</f>
        <v>3049.42</v>
      </c>
    </row>
    <row r="364" spans="1:9" ht="12.75">
      <c r="A364" s="22"/>
      <c r="B364" s="103"/>
      <c r="C364" s="30" t="s">
        <v>11</v>
      </c>
      <c r="D364" s="11" t="s">
        <v>12</v>
      </c>
      <c r="E364" s="25">
        <v>36000</v>
      </c>
      <c r="F364" s="25">
        <v>3418.41</v>
      </c>
      <c r="G364" s="131">
        <f t="shared" si="30"/>
        <v>9.495583333333334</v>
      </c>
      <c r="H364" s="131">
        <f t="shared" si="29"/>
        <v>112.10033383397497</v>
      </c>
      <c r="I364" s="25">
        <v>3049.42</v>
      </c>
    </row>
    <row r="365" spans="1:9" ht="13.5" customHeight="1">
      <c r="A365" s="19"/>
      <c r="B365" s="27">
        <v>85228</v>
      </c>
      <c r="C365" s="20"/>
      <c r="D365" s="13" t="s">
        <v>62</v>
      </c>
      <c r="E365" s="21">
        <f>SUM(E366:E370)</f>
        <v>549441</v>
      </c>
      <c r="F365" s="21">
        <f>SUM(F366+F367+F368+F369+F370)</f>
        <v>57435.950000000004</v>
      </c>
      <c r="G365" s="130">
        <f t="shared" si="30"/>
        <v>10.45352458225724</v>
      </c>
      <c r="H365" s="130">
        <f t="shared" si="29"/>
        <v>116.10725800370784</v>
      </c>
      <c r="I365" s="21">
        <f>SUM(I366:I370)</f>
        <v>49468.01</v>
      </c>
    </row>
    <row r="366" spans="1:9" ht="12.75">
      <c r="A366" s="22"/>
      <c r="B366" s="29"/>
      <c r="C366" s="34" t="s">
        <v>56</v>
      </c>
      <c r="D366" s="10" t="s">
        <v>57</v>
      </c>
      <c r="E366" s="25">
        <v>420000</v>
      </c>
      <c r="F366" s="25">
        <v>39034.48</v>
      </c>
      <c r="G366" s="131">
        <f t="shared" si="30"/>
        <v>9.293923809523811</v>
      </c>
      <c r="H366" s="131">
        <f t="shared" si="29"/>
        <v>124.81970690720883</v>
      </c>
      <c r="I366" s="25">
        <v>31272.69</v>
      </c>
    </row>
    <row r="367" spans="1:9" ht="12.75" hidden="1">
      <c r="A367" s="22"/>
      <c r="B367" s="29"/>
      <c r="C367" s="30" t="s">
        <v>25</v>
      </c>
      <c r="D367" s="10" t="s">
        <v>207</v>
      </c>
      <c r="E367" s="25"/>
      <c r="F367" s="25"/>
      <c r="G367" s="131" t="e">
        <f t="shared" si="30"/>
        <v>#DIV/0!</v>
      </c>
      <c r="H367" s="131" t="e">
        <f t="shared" si="29"/>
        <v>#DIV/0!</v>
      </c>
      <c r="I367" s="25"/>
    </row>
    <row r="368" spans="1:9" ht="12.75">
      <c r="A368" s="22"/>
      <c r="B368" s="29"/>
      <c r="C368" s="28" t="s">
        <v>11</v>
      </c>
      <c r="D368" s="11" t="s">
        <v>12</v>
      </c>
      <c r="E368" s="25">
        <v>1541</v>
      </c>
      <c r="F368" s="25">
        <v>0</v>
      </c>
      <c r="G368" s="131">
        <f t="shared" si="30"/>
        <v>0</v>
      </c>
      <c r="H368" s="143" t="s">
        <v>122</v>
      </c>
      <c r="I368" s="25">
        <v>0</v>
      </c>
    </row>
    <row r="369" spans="1:9" ht="45">
      <c r="A369" s="22"/>
      <c r="B369" s="29"/>
      <c r="C369" s="30" t="s">
        <v>119</v>
      </c>
      <c r="D369" s="12" t="s">
        <v>235</v>
      </c>
      <c r="E369" s="79">
        <v>127900</v>
      </c>
      <c r="F369" s="79">
        <v>18036</v>
      </c>
      <c r="G369" s="141">
        <f t="shared" si="30"/>
        <v>14.101641907740422</v>
      </c>
      <c r="H369" s="131">
        <f t="shared" si="29"/>
        <v>100.2</v>
      </c>
      <c r="I369" s="148">
        <v>18000</v>
      </c>
    </row>
    <row r="370" spans="1:9" ht="33.75">
      <c r="A370" s="22"/>
      <c r="B370" s="29"/>
      <c r="C370" s="30" t="s">
        <v>76</v>
      </c>
      <c r="D370" s="12" t="s">
        <v>169</v>
      </c>
      <c r="E370" s="79">
        <v>0</v>
      </c>
      <c r="F370" s="79">
        <v>365.47</v>
      </c>
      <c r="G370" s="139" t="s">
        <v>122</v>
      </c>
      <c r="H370" s="131">
        <f t="shared" si="29"/>
        <v>187.11345484333404</v>
      </c>
      <c r="I370" s="148">
        <v>195.32</v>
      </c>
    </row>
    <row r="371" spans="1:9" ht="12.75" hidden="1">
      <c r="A371" s="22"/>
      <c r="B371" s="182">
        <v>85295</v>
      </c>
      <c r="C371" s="44"/>
      <c r="D371" s="121" t="s">
        <v>5</v>
      </c>
      <c r="E371" s="87">
        <f>SUM(E372:E372)</f>
        <v>0</v>
      </c>
      <c r="F371" s="87">
        <f>SUM(F372)</f>
        <v>0</v>
      </c>
      <c r="G371" s="140" t="e">
        <f t="shared" si="30"/>
        <v>#DIV/0!</v>
      </c>
      <c r="H371" s="130">
        <f>(F371/I371)*100</f>
        <v>0</v>
      </c>
      <c r="I371" s="87">
        <f>SUM(I372)</f>
        <v>2398.67</v>
      </c>
    </row>
    <row r="372" spans="1:9" ht="12.75" hidden="1">
      <c r="A372" s="22"/>
      <c r="B372" s="103"/>
      <c r="C372" s="44" t="s">
        <v>11</v>
      </c>
      <c r="D372" s="11" t="s">
        <v>12</v>
      </c>
      <c r="E372" s="79"/>
      <c r="F372" s="79"/>
      <c r="G372" s="139"/>
      <c r="H372" s="131"/>
      <c r="I372" s="79">
        <v>2398.67</v>
      </c>
    </row>
    <row r="373" spans="1:9" ht="12.75">
      <c r="A373" s="22"/>
      <c r="B373" s="27">
        <v>85230</v>
      </c>
      <c r="C373" s="44"/>
      <c r="D373" s="121" t="s">
        <v>251</v>
      </c>
      <c r="E373" s="87">
        <f>SUM(E374+E375)</f>
        <v>1112700</v>
      </c>
      <c r="F373" s="87">
        <f>SUM(F374+F375)</f>
        <v>1515.72</v>
      </c>
      <c r="G373" s="130">
        <f t="shared" si="30"/>
        <v>0.13622000539228904</v>
      </c>
      <c r="H373" s="136" t="s">
        <v>122</v>
      </c>
      <c r="I373" s="225">
        <f>SUM(I374:I377)</f>
        <v>0</v>
      </c>
    </row>
    <row r="374" spans="1:9" ht="12.75">
      <c r="A374" s="22"/>
      <c r="B374" s="29"/>
      <c r="C374" s="224" t="s">
        <v>11</v>
      </c>
      <c r="D374" s="120" t="s">
        <v>12</v>
      </c>
      <c r="E374" s="79">
        <v>6700</v>
      </c>
      <c r="F374" s="79">
        <v>1515.72</v>
      </c>
      <c r="G374" s="131">
        <f t="shared" si="30"/>
        <v>22.62268656716418</v>
      </c>
      <c r="H374" s="143" t="s">
        <v>122</v>
      </c>
      <c r="I374" s="148">
        <v>0</v>
      </c>
    </row>
    <row r="375" spans="1:9" ht="33.75">
      <c r="A375" s="22"/>
      <c r="B375" s="29"/>
      <c r="C375" s="30" t="s">
        <v>51</v>
      </c>
      <c r="D375" s="120" t="s">
        <v>244</v>
      </c>
      <c r="E375" s="79">
        <v>1106000</v>
      </c>
      <c r="F375" s="79">
        <v>0</v>
      </c>
      <c r="G375" s="131">
        <f t="shared" si="30"/>
        <v>0</v>
      </c>
      <c r="H375" s="143" t="s">
        <v>122</v>
      </c>
      <c r="I375" s="148">
        <v>0</v>
      </c>
    </row>
    <row r="376" spans="1:9" ht="12.75" hidden="1">
      <c r="A376" s="22"/>
      <c r="B376" s="27">
        <v>85231</v>
      </c>
      <c r="C376" s="42"/>
      <c r="D376" s="86" t="s">
        <v>128</v>
      </c>
      <c r="E376" s="87">
        <f>SUM(E377)</f>
        <v>0</v>
      </c>
      <c r="F376" s="87">
        <f>SUM(F377)</f>
        <v>0</v>
      </c>
      <c r="G376" s="140" t="e">
        <f t="shared" si="30"/>
        <v>#DIV/0!</v>
      </c>
      <c r="H376" s="130" t="e">
        <f>(F376/I376)*100</f>
        <v>#DIV/0!</v>
      </c>
      <c r="I376" s="87">
        <f>SUM(I377)</f>
        <v>0</v>
      </c>
    </row>
    <row r="377" spans="1:9" ht="45" hidden="1">
      <c r="A377" s="22"/>
      <c r="B377" s="29"/>
      <c r="C377" s="30" t="s">
        <v>119</v>
      </c>
      <c r="D377" s="12" t="s">
        <v>147</v>
      </c>
      <c r="E377" s="79"/>
      <c r="F377" s="79"/>
      <c r="G377" s="141" t="e">
        <f t="shared" si="30"/>
        <v>#DIV/0!</v>
      </c>
      <c r="H377" s="131" t="e">
        <f>(F377/I377)*100</f>
        <v>#DIV/0!</v>
      </c>
      <c r="I377" s="43"/>
    </row>
    <row r="378" spans="1:9" ht="12.75" hidden="1">
      <c r="A378" s="22"/>
      <c r="B378" s="27">
        <v>85230</v>
      </c>
      <c r="C378" s="44"/>
      <c r="D378" s="88" t="s">
        <v>251</v>
      </c>
      <c r="E378" s="87">
        <f>SUM(E379:E380)</f>
        <v>0</v>
      </c>
      <c r="F378" s="87">
        <f>SUM(F379:F380)</f>
        <v>0</v>
      </c>
      <c r="G378" s="130" t="e">
        <f t="shared" si="30"/>
        <v>#DIV/0!</v>
      </c>
      <c r="H378" s="130" t="e">
        <f aca="true" t="shared" si="31" ref="H378:H427">(F378/I378)*100</f>
        <v>#DIV/0!</v>
      </c>
      <c r="I378" s="225">
        <f>SUM(I379)</f>
        <v>0</v>
      </c>
    </row>
    <row r="379" spans="1:9" ht="12.75" hidden="1">
      <c r="A379" s="22"/>
      <c r="B379" s="117"/>
      <c r="C379" s="30" t="s">
        <v>11</v>
      </c>
      <c r="D379" s="93" t="s">
        <v>12</v>
      </c>
      <c r="E379" s="79"/>
      <c r="F379" s="79"/>
      <c r="G379" s="139" t="e">
        <f t="shared" si="30"/>
        <v>#DIV/0!</v>
      </c>
      <c r="H379" s="131" t="e">
        <f t="shared" si="31"/>
        <v>#DIV/0!</v>
      </c>
      <c r="I379" s="148"/>
    </row>
    <row r="380" spans="1:9" ht="33.75" hidden="1">
      <c r="A380" s="22"/>
      <c r="B380" s="189"/>
      <c r="C380" s="96" t="s">
        <v>51</v>
      </c>
      <c r="D380" s="12" t="s">
        <v>244</v>
      </c>
      <c r="E380" s="79"/>
      <c r="F380" s="79"/>
      <c r="G380" s="139" t="e">
        <f t="shared" si="30"/>
        <v>#DIV/0!</v>
      </c>
      <c r="H380" s="131" t="e">
        <f t="shared" si="31"/>
        <v>#DIV/0!</v>
      </c>
      <c r="I380" s="148"/>
    </row>
    <row r="381" spans="1:9" ht="22.5" hidden="1">
      <c r="A381" s="22"/>
      <c r="B381" s="27">
        <v>85278</v>
      </c>
      <c r="C381" s="44"/>
      <c r="D381" s="254" t="s">
        <v>297</v>
      </c>
      <c r="E381" s="79"/>
      <c r="F381" s="79"/>
      <c r="G381" s="139" t="e">
        <f t="shared" si="30"/>
        <v>#DIV/0!</v>
      </c>
      <c r="H381" s="131" t="e">
        <f t="shared" si="31"/>
        <v>#DIV/0!</v>
      </c>
      <c r="I381" s="148"/>
    </row>
    <row r="382" spans="1:9" ht="12.75" hidden="1">
      <c r="A382" s="22"/>
      <c r="B382" s="61"/>
      <c r="C382" s="30" t="s">
        <v>119</v>
      </c>
      <c r="D382" s="12" t="s">
        <v>105</v>
      </c>
      <c r="E382" s="79"/>
      <c r="F382" s="79"/>
      <c r="G382" s="139" t="e">
        <f t="shared" si="30"/>
        <v>#DIV/0!</v>
      </c>
      <c r="H382" s="131" t="e">
        <f t="shared" si="31"/>
        <v>#DIV/0!</v>
      </c>
      <c r="I382" s="148"/>
    </row>
    <row r="383" spans="1:9" ht="12.75">
      <c r="A383" s="19"/>
      <c r="B383" s="61">
        <v>85295</v>
      </c>
      <c r="C383" s="253"/>
      <c r="D383" s="14" t="s">
        <v>5</v>
      </c>
      <c r="E383" s="21">
        <f>SUM(E384+E385+E386)</f>
        <v>2600</v>
      </c>
      <c r="F383" s="21">
        <f>SUM(F386)</f>
        <v>7700.56</v>
      </c>
      <c r="G383" s="130">
        <f t="shared" si="30"/>
        <v>296.1753846153846</v>
      </c>
      <c r="H383" s="130">
        <f t="shared" si="31"/>
        <v>379.22397703153246</v>
      </c>
      <c r="I383" s="87">
        <f>SUM(I385:I391)</f>
        <v>2030.61</v>
      </c>
    </row>
    <row r="384" spans="1:9" ht="12.75" hidden="1">
      <c r="A384" s="19"/>
      <c r="B384" s="36"/>
      <c r="C384" s="30" t="s">
        <v>17</v>
      </c>
      <c r="D384" s="12" t="s">
        <v>18</v>
      </c>
      <c r="E384" s="79"/>
      <c r="F384" s="79"/>
      <c r="G384" s="139" t="e">
        <f t="shared" si="30"/>
        <v>#DIV/0!</v>
      </c>
      <c r="H384" s="131" t="e">
        <f t="shared" si="31"/>
        <v>#DIV/0!</v>
      </c>
      <c r="I384" s="79"/>
    </row>
    <row r="385" spans="1:9" ht="12.75" hidden="1">
      <c r="A385" s="19"/>
      <c r="B385" s="36"/>
      <c r="C385" s="28" t="s">
        <v>25</v>
      </c>
      <c r="D385" s="93" t="s">
        <v>207</v>
      </c>
      <c r="E385" s="79"/>
      <c r="F385" s="79"/>
      <c r="G385" s="141" t="e">
        <f t="shared" si="30"/>
        <v>#DIV/0!</v>
      </c>
      <c r="H385" s="131" t="e">
        <f t="shared" si="31"/>
        <v>#DIV/0!</v>
      </c>
      <c r="I385" s="79"/>
    </row>
    <row r="386" spans="1:9" s="1" customFormat="1" ht="14.25" customHeight="1">
      <c r="A386" s="22"/>
      <c r="B386" s="23"/>
      <c r="C386" s="28" t="s">
        <v>11</v>
      </c>
      <c r="D386" s="93" t="s">
        <v>12</v>
      </c>
      <c r="E386" s="79">
        <v>2600</v>
      </c>
      <c r="F386" s="79">
        <v>7700.56</v>
      </c>
      <c r="G386" s="141">
        <f t="shared" si="30"/>
        <v>296.1753846153846</v>
      </c>
      <c r="H386" s="131">
        <f t="shared" si="31"/>
        <v>379.22397703153246</v>
      </c>
      <c r="I386" s="79">
        <v>2030.61</v>
      </c>
    </row>
    <row r="387" spans="1:11" s="1" customFormat="1" ht="12.75" hidden="1">
      <c r="A387" s="22"/>
      <c r="B387" s="23"/>
      <c r="C387" s="30" t="s">
        <v>85</v>
      </c>
      <c r="D387" s="12" t="s">
        <v>207</v>
      </c>
      <c r="E387" s="25">
        <v>0</v>
      </c>
      <c r="F387" s="25"/>
      <c r="G387" s="131" t="e">
        <f t="shared" si="30"/>
        <v>#DIV/0!</v>
      </c>
      <c r="H387" s="131" t="e">
        <f t="shared" si="31"/>
        <v>#DIV/0!</v>
      </c>
      <c r="I387" s="43"/>
      <c r="K387" s="181"/>
    </row>
    <row r="388" spans="1:11" s="1" customFormat="1" ht="38.25" customHeight="1" hidden="1">
      <c r="A388" s="22"/>
      <c r="B388" s="23"/>
      <c r="C388" s="30" t="s">
        <v>293</v>
      </c>
      <c r="D388" s="12" t="s">
        <v>237</v>
      </c>
      <c r="E388" s="25">
        <v>30000</v>
      </c>
      <c r="F388" s="25">
        <v>30000</v>
      </c>
      <c r="G388" s="131">
        <f t="shared" si="30"/>
        <v>100</v>
      </c>
      <c r="H388" s="131" t="e">
        <f t="shared" si="31"/>
        <v>#DIV/0!</v>
      </c>
      <c r="I388" s="43"/>
      <c r="K388" s="181"/>
    </row>
    <row r="389" spans="1:9" ht="33.75" hidden="1">
      <c r="A389" s="22"/>
      <c r="B389" s="29"/>
      <c r="C389" s="30">
        <v>2030</v>
      </c>
      <c r="D389" s="12" t="s">
        <v>244</v>
      </c>
      <c r="E389" s="25"/>
      <c r="F389" s="25"/>
      <c r="G389" s="131" t="e">
        <f t="shared" si="30"/>
        <v>#DIV/0!</v>
      </c>
      <c r="H389" s="131" t="e">
        <f t="shared" si="31"/>
        <v>#DIV/0!</v>
      </c>
      <c r="I389" s="43"/>
    </row>
    <row r="390" spans="1:9" ht="33.75" hidden="1">
      <c r="A390" s="22"/>
      <c r="B390" s="29"/>
      <c r="C390" s="30" t="s">
        <v>76</v>
      </c>
      <c r="D390" s="12" t="s">
        <v>169</v>
      </c>
      <c r="E390" s="80"/>
      <c r="F390" s="80"/>
      <c r="G390" s="131" t="e">
        <f t="shared" si="30"/>
        <v>#DIV/0!</v>
      </c>
      <c r="H390" s="131" t="e">
        <f t="shared" si="31"/>
        <v>#DIV/0!</v>
      </c>
      <c r="I390" s="151"/>
    </row>
    <row r="391" spans="1:9" ht="56.25" hidden="1">
      <c r="A391" s="22"/>
      <c r="B391" s="29"/>
      <c r="C391" s="30" t="s">
        <v>67</v>
      </c>
      <c r="D391" s="12" t="s">
        <v>285</v>
      </c>
      <c r="E391" s="160"/>
      <c r="F391" s="80"/>
      <c r="G391" s="141" t="e">
        <f t="shared" si="30"/>
        <v>#DIV/0!</v>
      </c>
      <c r="H391" s="131" t="e">
        <f t="shared" si="31"/>
        <v>#DIV/0!</v>
      </c>
      <c r="I391" s="151"/>
    </row>
    <row r="392" spans="1:9" ht="40.5" customHeight="1" hidden="1">
      <c r="A392" s="22"/>
      <c r="B392" s="29"/>
      <c r="C392" s="30" t="s">
        <v>137</v>
      </c>
      <c r="D392" s="85" t="s">
        <v>234</v>
      </c>
      <c r="E392" s="160"/>
      <c r="F392" s="80"/>
      <c r="G392" s="141" t="e">
        <f t="shared" si="30"/>
        <v>#DIV/0!</v>
      </c>
      <c r="H392" s="133" t="e">
        <f t="shared" si="31"/>
        <v>#DIV/0!</v>
      </c>
      <c r="I392" s="151"/>
    </row>
    <row r="393" spans="1:9" ht="22.5">
      <c r="A393" s="26">
        <v>853</v>
      </c>
      <c r="B393" s="37"/>
      <c r="C393" s="38"/>
      <c r="D393" s="66" t="s">
        <v>94</v>
      </c>
      <c r="E393" s="18">
        <f>E394+E400</f>
        <v>2463864.69</v>
      </c>
      <c r="F393" s="18">
        <f>F394+F400</f>
        <v>134625.13</v>
      </c>
      <c r="G393" s="129">
        <f aca="true" t="shared" si="32" ref="G393:G430">F393*100/E393</f>
        <v>5.4639822773709215</v>
      </c>
      <c r="H393" s="135" t="s">
        <v>122</v>
      </c>
      <c r="I393" s="18">
        <f>I394+I400</f>
        <v>0</v>
      </c>
    </row>
    <row r="394" spans="1:9" ht="12.75" hidden="1">
      <c r="A394" s="47"/>
      <c r="B394" s="48">
        <v>85305</v>
      </c>
      <c r="C394" s="20"/>
      <c r="D394" s="14" t="s">
        <v>63</v>
      </c>
      <c r="E394" s="21">
        <f>SUM(E395:E398)</f>
        <v>0</v>
      </c>
      <c r="F394" s="21">
        <f>SUM(F395:F398)</f>
        <v>0</v>
      </c>
      <c r="G394" s="130" t="e">
        <f t="shared" si="32"/>
        <v>#DIV/0!</v>
      </c>
      <c r="H394" s="136" t="e">
        <f t="shared" si="31"/>
        <v>#DIV/0!</v>
      </c>
      <c r="I394" s="21">
        <f>SUM(I395:I398)</f>
        <v>0</v>
      </c>
    </row>
    <row r="395" spans="1:9" ht="12.75" hidden="1">
      <c r="A395" s="47"/>
      <c r="B395" s="51"/>
      <c r="C395" s="30" t="s">
        <v>56</v>
      </c>
      <c r="D395" s="10" t="s">
        <v>57</v>
      </c>
      <c r="E395" s="25"/>
      <c r="F395" s="25"/>
      <c r="G395" s="131" t="e">
        <f t="shared" si="32"/>
        <v>#DIV/0!</v>
      </c>
      <c r="H395" s="143" t="e">
        <f t="shared" si="31"/>
        <v>#DIV/0!</v>
      </c>
      <c r="I395" s="43"/>
    </row>
    <row r="396" spans="1:9" ht="12.75" hidden="1">
      <c r="A396" s="47"/>
      <c r="B396" s="51"/>
      <c r="C396" s="34" t="s">
        <v>25</v>
      </c>
      <c r="D396" s="10" t="s">
        <v>207</v>
      </c>
      <c r="E396" s="25"/>
      <c r="F396" s="25"/>
      <c r="G396" s="131" t="e">
        <f t="shared" si="32"/>
        <v>#DIV/0!</v>
      </c>
      <c r="H396" s="143" t="e">
        <f t="shared" si="31"/>
        <v>#DIV/0!</v>
      </c>
      <c r="I396" s="25"/>
    </row>
    <row r="397" spans="1:9" ht="12.75" hidden="1">
      <c r="A397" s="47"/>
      <c r="B397" s="57"/>
      <c r="C397" s="30" t="s">
        <v>11</v>
      </c>
      <c r="D397" s="10" t="s">
        <v>12</v>
      </c>
      <c r="E397" s="25"/>
      <c r="F397" s="25"/>
      <c r="G397" s="131" t="e">
        <f t="shared" si="32"/>
        <v>#DIV/0!</v>
      </c>
      <c r="H397" s="143" t="e">
        <f t="shared" si="31"/>
        <v>#DIV/0!</v>
      </c>
      <c r="I397" s="25"/>
    </row>
    <row r="398" spans="1:9" ht="33.75" hidden="1">
      <c r="A398" s="47"/>
      <c r="B398" s="51"/>
      <c r="C398" s="30" t="s">
        <v>51</v>
      </c>
      <c r="D398" s="12" t="s">
        <v>244</v>
      </c>
      <c r="E398" s="79"/>
      <c r="F398" s="79"/>
      <c r="G398" s="131" t="e">
        <f t="shared" si="32"/>
        <v>#DIV/0!</v>
      </c>
      <c r="H398" s="143" t="e">
        <f t="shared" si="31"/>
        <v>#DIV/0!</v>
      </c>
      <c r="I398" s="79"/>
    </row>
    <row r="399" spans="1:9" ht="45" hidden="1">
      <c r="A399" s="47"/>
      <c r="B399" s="51"/>
      <c r="C399" s="30" t="s">
        <v>107</v>
      </c>
      <c r="D399" s="85" t="s">
        <v>229</v>
      </c>
      <c r="E399" s="79"/>
      <c r="F399" s="79"/>
      <c r="G399" s="131" t="e">
        <f t="shared" si="32"/>
        <v>#DIV/0!</v>
      </c>
      <c r="H399" s="143" t="e">
        <f t="shared" si="31"/>
        <v>#DIV/0!</v>
      </c>
      <c r="I399" s="79"/>
    </row>
    <row r="400" spans="1:9" ht="12.75">
      <c r="A400" s="47"/>
      <c r="B400" s="48">
        <v>85395</v>
      </c>
      <c r="C400" s="42"/>
      <c r="D400" s="86" t="s">
        <v>5</v>
      </c>
      <c r="E400" s="87">
        <f>SUM(E402+E405+E406+E408+E409+E412+E413+E414)</f>
        <v>2463864.69</v>
      </c>
      <c r="F400" s="87">
        <f>SUM(F402+F405+F406+F408+F409+F412+F413+F414)</f>
        <v>134625.13</v>
      </c>
      <c r="G400" s="140">
        <f t="shared" si="32"/>
        <v>5.4639822773709215</v>
      </c>
      <c r="H400" s="136" t="s">
        <v>122</v>
      </c>
      <c r="I400" s="87">
        <f>SUM(I402:I413)</f>
        <v>0</v>
      </c>
    </row>
    <row r="401" spans="1:9" ht="22.5" hidden="1">
      <c r="A401" s="47"/>
      <c r="B401" s="51"/>
      <c r="C401" s="30" t="s">
        <v>70</v>
      </c>
      <c r="D401" s="12" t="s">
        <v>284</v>
      </c>
      <c r="E401" s="79">
        <v>158</v>
      </c>
      <c r="F401" s="79">
        <v>157.44</v>
      </c>
      <c r="G401" s="140">
        <f t="shared" si="32"/>
        <v>99.64556962025317</v>
      </c>
      <c r="H401" s="136" t="e">
        <f t="shared" si="31"/>
        <v>#DIV/0!</v>
      </c>
      <c r="I401" s="87"/>
    </row>
    <row r="402" spans="1:9" ht="12.75">
      <c r="A402" s="54"/>
      <c r="B402" s="58"/>
      <c r="C402" s="30" t="s">
        <v>85</v>
      </c>
      <c r="D402" s="10" t="s">
        <v>301</v>
      </c>
      <c r="E402" s="25">
        <v>0</v>
      </c>
      <c r="F402" s="25">
        <v>447.79</v>
      </c>
      <c r="G402" s="136" t="s">
        <v>122</v>
      </c>
      <c r="H402" s="136" t="s">
        <v>122</v>
      </c>
      <c r="I402" s="25"/>
    </row>
    <row r="403" spans="1:9" ht="12.75" hidden="1">
      <c r="A403" s="54"/>
      <c r="B403" s="58"/>
      <c r="C403" s="30" t="s">
        <v>85</v>
      </c>
      <c r="D403" s="10" t="s">
        <v>207</v>
      </c>
      <c r="E403" s="25">
        <v>0</v>
      </c>
      <c r="F403" s="25">
        <v>562.23</v>
      </c>
      <c r="G403" s="130" t="e">
        <f t="shared" si="32"/>
        <v>#DIV/0!</v>
      </c>
      <c r="H403" s="136" t="e">
        <f t="shared" si="31"/>
        <v>#DIV/0!</v>
      </c>
      <c r="I403" s="25"/>
    </row>
    <row r="404" spans="1:9" ht="12.75" hidden="1">
      <c r="A404" s="54"/>
      <c r="B404" s="58"/>
      <c r="C404" s="30" t="s">
        <v>255</v>
      </c>
      <c r="D404" s="200" t="s">
        <v>259</v>
      </c>
      <c r="E404" s="25">
        <v>1226.58</v>
      </c>
      <c r="F404" s="25">
        <v>1226.58</v>
      </c>
      <c r="G404" s="131">
        <f t="shared" si="32"/>
        <v>100</v>
      </c>
      <c r="H404" s="143" t="e">
        <f t="shared" si="31"/>
        <v>#DIV/0!</v>
      </c>
      <c r="I404" s="25"/>
    </row>
    <row r="405" spans="1:9" ht="45" hidden="1">
      <c r="A405" s="54"/>
      <c r="B405" s="58"/>
      <c r="C405" s="30" t="s">
        <v>124</v>
      </c>
      <c r="D405" s="12" t="s">
        <v>168</v>
      </c>
      <c r="E405" s="25"/>
      <c r="F405" s="25"/>
      <c r="G405" s="131" t="e">
        <f t="shared" si="32"/>
        <v>#DIV/0!</v>
      </c>
      <c r="H405" s="143" t="e">
        <f t="shared" si="31"/>
        <v>#DIV/0!</v>
      </c>
      <c r="I405" s="43"/>
    </row>
    <row r="406" spans="1:9" ht="45" hidden="1">
      <c r="A406" s="54"/>
      <c r="B406" s="58"/>
      <c r="C406" s="30" t="s">
        <v>125</v>
      </c>
      <c r="D406" s="12" t="s">
        <v>168</v>
      </c>
      <c r="E406" s="25"/>
      <c r="F406" s="25"/>
      <c r="G406" s="131" t="e">
        <f t="shared" si="32"/>
        <v>#DIV/0!</v>
      </c>
      <c r="H406" s="143" t="e">
        <f t="shared" si="31"/>
        <v>#DIV/0!</v>
      </c>
      <c r="I406" s="43"/>
    </row>
    <row r="407" spans="1:9" ht="33.75" hidden="1">
      <c r="A407" s="54"/>
      <c r="B407" s="58"/>
      <c r="C407" s="30" t="s">
        <v>117</v>
      </c>
      <c r="D407" s="12" t="s">
        <v>118</v>
      </c>
      <c r="E407" s="25"/>
      <c r="F407" s="25"/>
      <c r="G407" s="131" t="e">
        <f t="shared" si="32"/>
        <v>#DIV/0!</v>
      </c>
      <c r="H407" s="143" t="e">
        <f t="shared" si="31"/>
        <v>#DIV/0!</v>
      </c>
      <c r="I407" s="43"/>
    </row>
    <row r="408" spans="1:9" ht="45">
      <c r="A408" s="54"/>
      <c r="B408" s="58"/>
      <c r="C408" s="30" t="s">
        <v>263</v>
      </c>
      <c r="D408" s="12" t="s">
        <v>277</v>
      </c>
      <c r="E408" s="25">
        <v>305955</v>
      </c>
      <c r="F408" s="25">
        <v>128054.34</v>
      </c>
      <c r="G408" s="131">
        <f t="shared" si="32"/>
        <v>41.85397852625386</v>
      </c>
      <c r="H408" s="143" t="s">
        <v>122</v>
      </c>
      <c r="I408" s="43">
        <v>0</v>
      </c>
    </row>
    <row r="409" spans="1:9" ht="48.75" customHeight="1">
      <c r="A409" s="54"/>
      <c r="B409" s="58"/>
      <c r="C409" s="30" t="s">
        <v>274</v>
      </c>
      <c r="D409" s="12" t="s">
        <v>277</v>
      </c>
      <c r="E409" s="43">
        <v>18012</v>
      </c>
      <c r="F409" s="25">
        <v>6123</v>
      </c>
      <c r="G409" s="131">
        <f t="shared" si="32"/>
        <v>33.99400399733511</v>
      </c>
      <c r="H409" s="143" t="s">
        <v>122</v>
      </c>
      <c r="I409" s="43">
        <v>0</v>
      </c>
    </row>
    <row r="410" spans="1:9" ht="29.25" customHeight="1" hidden="1">
      <c r="A410" s="54"/>
      <c r="B410" s="58"/>
      <c r="C410" s="30" t="s">
        <v>287</v>
      </c>
      <c r="D410" s="12" t="s">
        <v>288</v>
      </c>
      <c r="E410" s="43"/>
      <c r="F410" s="25"/>
      <c r="G410" s="131" t="e">
        <f t="shared" si="32"/>
        <v>#DIV/0!</v>
      </c>
      <c r="H410" s="143" t="e">
        <f t="shared" si="31"/>
        <v>#DIV/0!</v>
      </c>
      <c r="I410" s="43"/>
    </row>
    <row r="411" spans="1:9" ht="58.5" customHeight="1" hidden="1">
      <c r="A411" s="54"/>
      <c r="B411" s="58"/>
      <c r="C411" s="30" t="s">
        <v>67</v>
      </c>
      <c r="D411" s="12" t="s">
        <v>285</v>
      </c>
      <c r="E411" s="43"/>
      <c r="F411" s="25"/>
      <c r="G411" s="131" t="e">
        <f t="shared" si="32"/>
        <v>#DIV/0!</v>
      </c>
      <c r="H411" s="143" t="e">
        <f t="shared" si="31"/>
        <v>#DIV/0!</v>
      </c>
      <c r="I411" s="43"/>
    </row>
    <row r="412" spans="1:9" ht="58.5" customHeight="1">
      <c r="A412" s="54"/>
      <c r="B412" s="58"/>
      <c r="C412" s="259" t="s">
        <v>82</v>
      </c>
      <c r="D412" s="12" t="s">
        <v>302</v>
      </c>
      <c r="E412" s="43">
        <v>784676.69</v>
      </c>
      <c r="F412" s="25">
        <v>0</v>
      </c>
      <c r="G412" s="131">
        <f t="shared" si="32"/>
        <v>0</v>
      </c>
      <c r="H412" s="143" t="s">
        <v>122</v>
      </c>
      <c r="I412" s="43"/>
    </row>
    <row r="413" spans="1:9" ht="45">
      <c r="A413" s="47"/>
      <c r="B413" s="51"/>
      <c r="C413" s="30" t="s">
        <v>107</v>
      </c>
      <c r="D413" s="12" t="s">
        <v>229</v>
      </c>
      <c r="E413" s="33">
        <v>1177126</v>
      </c>
      <c r="F413" s="25">
        <v>0</v>
      </c>
      <c r="G413" s="131">
        <f t="shared" si="32"/>
        <v>0</v>
      </c>
      <c r="H413" s="143" t="s">
        <v>122</v>
      </c>
      <c r="I413" s="43">
        <v>0</v>
      </c>
    </row>
    <row r="414" spans="1:9" ht="33.75">
      <c r="A414" s="47"/>
      <c r="B414" s="51"/>
      <c r="C414" s="30" t="s">
        <v>79</v>
      </c>
      <c r="D414" s="12" t="s">
        <v>303</v>
      </c>
      <c r="E414" s="33">
        <v>178095</v>
      </c>
      <c r="F414" s="25">
        <v>0</v>
      </c>
      <c r="G414" s="131">
        <f t="shared" si="32"/>
        <v>0</v>
      </c>
      <c r="H414" s="143" t="s">
        <v>122</v>
      </c>
      <c r="I414" s="43"/>
    </row>
    <row r="415" spans="1:9" ht="12.75">
      <c r="A415" s="26">
        <v>854</v>
      </c>
      <c r="B415" s="16"/>
      <c r="C415" s="32"/>
      <c r="D415" s="65" t="s">
        <v>64</v>
      </c>
      <c r="E415" s="18">
        <f>E416+E418</f>
        <v>562960</v>
      </c>
      <c r="F415" s="18">
        <f>F416+F418+F422</f>
        <v>2960</v>
      </c>
      <c r="G415" s="129">
        <f t="shared" si="32"/>
        <v>0.5257922410117948</v>
      </c>
      <c r="H415" s="142">
        <f t="shared" si="31"/>
        <v>209.78029766123316</v>
      </c>
      <c r="I415" s="18">
        <f>SUM(I416+I418+I422)</f>
        <v>1411</v>
      </c>
    </row>
    <row r="416" spans="1:9" s="236" customFormat="1" ht="22.5">
      <c r="A416" s="235"/>
      <c r="B416" s="229">
        <v>85412</v>
      </c>
      <c r="C416" s="230"/>
      <c r="D416" s="232" t="s">
        <v>281</v>
      </c>
      <c r="E416" s="231">
        <f>SUM(E417)</f>
        <v>2960</v>
      </c>
      <c r="F416" s="231">
        <f>SUM(F417)</f>
        <v>2960</v>
      </c>
      <c r="G416" s="130">
        <f t="shared" si="32"/>
        <v>100</v>
      </c>
      <c r="H416" s="130">
        <f t="shared" si="31"/>
        <v>209.78029766123316</v>
      </c>
      <c r="I416" s="21">
        <f>SUM(I417)</f>
        <v>1411</v>
      </c>
    </row>
    <row r="417" spans="1:9" s="237" customFormat="1" ht="33.75">
      <c r="A417" s="228"/>
      <c r="B417" s="238"/>
      <c r="C417" s="30" t="s">
        <v>152</v>
      </c>
      <c r="D417" s="12" t="s">
        <v>182</v>
      </c>
      <c r="E417" s="25">
        <v>2960</v>
      </c>
      <c r="F417" s="25">
        <v>2960</v>
      </c>
      <c r="G417" s="131">
        <f t="shared" si="32"/>
        <v>100</v>
      </c>
      <c r="H417" s="131">
        <f t="shared" si="31"/>
        <v>209.78029766123316</v>
      </c>
      <c r="I417" s="25">
        <v>1411</v>
      </c>
    </row>
    <row r="418" spans="1:9" ht="12.75">
      <c r="A418" s="47"/>
      <c r="B418" s="48">
        <v>85415</v>
      </c>
      <c r="C418" s="20"/>
      <c r="D418" s="14" t="s">
        <v>272</v>
      </c>
      <c r="E418" s="21">
        <f>SUM(E419:E421)</f>
        <v>560000</v>
      </c>
      <c r="F418" s="21">
        <f>SUM(F419:F421)</f>
        <v>0</v>
      </c>
      <c r="G418" s="130">
        <f t="shared" si="32"/>
        <v>0</v>
      </c>
      <c r="H418" s="136" t="s">
        <v>122</v>
      </c>
      <c r="I418" s="21">
        <f>SUM(I419:I421)</f>
        <v>0</v>
      </c>
    </row>
    <row r="419" spans="1:9" ht="12.75">
      <c r="A419" s="47"/>
      <c r="B419" s="51"/>
      <c r="C419" s="30" t="s">
        <v>11</v>
      </c>
      <c r="D419" s="10" t="s">
        <v>12</v>
      </c>
      <c r="E419" s="25">
        <v>560000</v>
      </c>
      <c r="F419" s="25">
        <v>0</v>
      </c>
      <c r="G419" s="131">
        <f t="shared" si="32"/>
        <v>0</v>
      </c>
      <c r="H419" s="143" t="s">
        <v>122</v>
      </c>
      <c r="I419" s="25">
        <v>0</v>
      </c>
    </row>
    <row r="420" spans="1:9" ht="33.75" hidden="1">
      <c r="A420" s="47"/>
      <c r="B420" s="51"/>
      <c r="C420" s="30" t="s">
        <v>51</v>
      </c>
      <c r="D420" s="12" t="s">
        <v>244</v>
      </c>
      <c r="E420" s="25"/>
      <c r="F420" s="25"/>
      <c r="G420" s="131" t="e">
        <f t="shared" si="32"/>
        <v>#DIV/0!</v>
      </c>
      <c r="H420" s="131" t="e">
        <f t="shared" si="31"/>
        <v>#DIV/0!</v>
      </c>
      <c r="I420" s="25"/>
    </row>
    <row r="421" spans="1:9" ht="16.5" customHeight="1" hidden="1">
      <c r="A421" s="47"/>
      <c r="B421" s="51"/>
      <c r="C421" s="30" t="s">
        <v>174</v>
      </c>
      <c r="D421" s="122" t="s">
        <v>65</v>
      </c>
      <c r="E421" s="25"/>
      <c r="F421" s="25"/>
      <c r="G421" s="131" t="e">
        <f t="shared" si="32"/>
        <v>#DIV/0!</v>
      </c>
      <c r="H421" s="131" t="e">
        <f t="shared" si="31"/>
        <v>#DIV/0!</v>
      </c>
      <c r="I421" s="25">
        <v>0</v>
      </c>
    </row>
    <row r="422" spans="1:9" ht="15" customHeight="1" hidden="1">
      <c r="A422" s="47"/>
      <c r="B422" s="48">
        <v>85495</v>
      </c>
      <c r="C422" s="44"/>
      <c r="D422" s="154" t="s">
        <v>5</v>
      </c>
      <c r="E422" s="21">
        <f>SUM(E423:E423)</f>
        <v>0</v>
      </c>
      <c r="F422" s="21">
        <f>SUM(F423:F423)</f>
        <v>0</v>
      </c>
      <c r="G422" s="130" t="e">
        <f t="shared" si="32"/>
        <v>#DIV/0!</v>
      </c>
      <c r="H422" s="130" t="e">
        <f t="shared" si="31"/>
        <v>#DIV/0!</v>
      </c>
      <c r="I422" s="21">
        <f>SUM(I423)</f>
        <v>0</v>
      </c>
    </row>
    <row r="423" spans="1:9" ht="46.5" customHeight="1" hidden="1">
      <c r="A423" s="47"/>
      <c r="B423" s="51"/>
      <c r="C423" s="30" t="s">
        <v>107</v>
      </c>
      <c r="D423" s="85" t="s">
        <v>229</v>
      </c>
      <c r="E423" s="25"/>
      <c r="F423" s="25"/>
      <c r="G423" s="131" t="e">
        <f t="shared" si="32"/>
        <v>#DIV/0!</v>
      </c>
      <c r="H423" s="131" t="e">
        <f t="shared" si="31"/>
        <v>#DIV/0!</v>
      </c>
      <c r="I423" s="25">
        <v>0</v>
      </c>
    </row>
    <row r="424" spans="1:9" ht="12.75" customHeight="1">
      <c r="A424" s="207">
        <v>855</v>
      </c>
      <c r="B424" s="208"/>
      <c r="C424" s="209"/>
      <c r="D424" s="210" t="s">
        <v>252</v>
      </c>
      <c r="E424" s="211">
        <f>E425+E429+E435+E440+E443+E451</f>
        <v>77578022</v>
      </c>
      <c r="F424" s="211">
        <f>F425+F429+F435+F440+F443+F451</f>
        <v>7967768.26</v>
      </c>
      <c r="G424" s="129">
        <f t="shared" si="32"/>
        <v>10.270651473944515</v>
      </c>
      <c r="H424" s="142">
        <f t="shared" si="31"/>
        <v>143.9100173700722</v>
      </c>
      <c r="I424" s="227">
        <f>SUM(I425,I429,I435,I440,I443,I451)</f>
        <v>5536632.130000001</v>
      </c>
    </row>
    <row r="425" spans="1:9" ht="14.25" customHeight="1">
      <c r="A425" s="219"/>
      <c r="B425" s="204">
        <v>85501</v>
      </c>
      <c r="C425" s="44"/>
      <c r="D425" s="154" t="s">
        <v>232</v>
      </c>
      <c r="E425" s="21">
        <f>SUM(E426+E427+E428)</f>
        <v>49956800</v>
      </c>
      <c r="F425" s="21">
        <f>SUM(F426+F427+F428)</f>
        <v>5372675.18</v>
      </c>
      <c r="G425" s="130">
        <f t="shared" si="32"/>
        <v>10.75464237100855</v>
      </c>
      <c r="H425" s="130">
        <f t="shared" si="31"/>
        <v>172.81909263538907</v>
      </c>
      <c r="I425" s="21">
        <f>SUM(I426:I428)</f>
        <v>3108843.53</v>
      </c>
    </row>
    <row r="426" spans="1:9" ht="14.25" customHeight="1">
      <c r="A426" s="47"/>
      <c r="B426" s="159"/>
      <c r="C426" s="30" t="s">
        <v>25</v>
      </c>
      <c r="D426" s="10" t="s">
        <v>207</v>
      </c>
      <c r="E426" s="25">
        <v>1000</v>
      </c>
      <c r="F426" s="25">
        <v>3029.59</v>
      </c>
      <c r="G426" s="131">
        <f t="shared" si="32"/>
        <v>302.959</v>
      </c>
      <c r="H426" s="131">
        <f t="shared" si="31"/>
        <v>407.46035802186873</v>
      </c>
      <c r="I426" s="25">
        <v>743.53</v>
      </c>
    </row>
    <row r="427" spans="1:9" ht="16.5" customHeight="1">
      <c r="A427" s="47"/>
      <c r="B427" s="51"/>
      <c r="C427" s="30" t="s">
        <v>11</v>
      </c>
      <c r="D427" s="10" t="s">
        <v>12</v>
      </c>
      <c r="E427" s="25">
        <v>35000</v>
      </c>
      <c r="F427" s="25">
        <v>19645.59</v>
      </c>
      <c r="G427" s="131">
        <f t="shared" si="32"/>
        <v>56.13025714285714</v>
      </c>
      <c r="H427" s="131">
        <f t="shared" si="31"/>
        <v>242.53814814814817</v>
      </c>
      <c r="I427" s="25">
        <v>8100</v>
      </c>
    </row>
    <row r="428" spans="1:9" ht="45.75" customHeight="1">
      <c r="A428" s="47"/>
      <c r="B428" s="157"/>
      <c r="C428" s="30" t="s">
        <v>231</v>
      </c>
      <c r="D428" s="12" t="s">
        <v>230</v>
      </c>
      <c r="E428" s="25">
        <v>49920800</v>
      </c>
      <c r="F428" s="25">
        <v>5350000</v>
      </c>
      <c r="G428" s="131">
        <f t="shared" si="32"/>
        <v>10.716975689492156</v>
      </c>
      <c r="H428" s="131">
        <f>(F428/I428)*100</f>
        <v>172.58064516129033</v>
      </c>
      <c r="I428" s="25">
        <v>3100000</v>
      </c>
    </row>
    <row r="429" spans="1:9" ht="36" customHeight="1">
      <c r="A429" s="206"/>
      <c r="B429" s="48">
        <v>85502</v>
      </c>
      <c r="C429" s="44"/>
      <c r="D429" s="13" t="s">
        <v>101</v>
      </c>
      <c r="E429" s="21">
        <f>SUM(E431+E432+E433+E434)</f>
        <v>24548016</v>
      </c>
      <c r="F429" s="21">
        <f>SUM(F431+F432+F433+F434)</f>
        <v>2508698.67</v>
      </c>
      <c r="G429" s="212">
        <f t="shared" si="32"/>
        <v>10.219557743485257</v>
      </c>
      <c r="H429" s="213">
        <f aca="true" t="shared" si="33" ref="H429:H462">(F429/I429)*100</f>
        <v>106.34296239476527</v>
      </c>
      <c r="I429" s="21">
        <f>SUM(I431:I434)</f>
        <v>2359064.12</v>
      </c>
    </row>
    <row r="430" spans="1:9" ht="26.25" customHeight="1" hidden="1">
      <c r="A430" s="47"/>
      <c r="B430" s="51"/>
      <c r="C430" s="30" t="s">
        <v>250</v>
      </c>
      <c r="D430" s="12" t="s">
        <v>257</v>
      </c>
      <c r="E430" s="25">
        <v>15.06</v>
      </c>
      <c r="F430" s="25">
        <v>15.06</v>
      </c>
      <c r="G430" s="131">
        <f t="shared" si="32"/>
        <v>100</v>
      </c>
      <c r="H430" s="131" t="e">
        <f t="shared" si="33"/>
        <v>#DIV/0!</v>
      </c>
      <c r="I430" s="25"/>
    </row>
    <row r="431" spans="1:9" ht="12.75" customHeight="1">
      <c r="A431" s="47"/>
      <c r="B431" s="51"/>
      <c r="C431" s="30" t="s">
        <v>25</v>
      </c>
      <c r="D431" s="10" t="s">
        <v>207</v>
      </c>
      <c r="E431" s="25">
        <v>20700</v>
      </c>
      <c r="F431" s="25">
        <v>1762.61</v>
      </c>
      <c r="G431" s="131">
        <f aca="true" t="shared" si="34" ref="G431:G454">F431*100/E431</f>
        <v>8.515024154589373</v>
      </c>
      <c r="H431" s="131">
        <f t="shared" si="33"/>
        <v>91.03450056812312</v>
      </c>
      <c r="I431" s="25">
        <v>1936.2</v>
      </c>
    </row>
    <row r="432" spans="1:9" ht="45" customHeight="1">
      <c r="A432" s="47"/>
      <c r="B432" s="57"/>
      <c r="C432" s="30" t="s">
        <v>119</v>
      </c>
      <c r="D432" s="12" t="s">
        <v>235</v>
      </c>
      <c r="E432" s="25">
        <v>24104400</v>
      </c>
      <c r="F432" s="25">
        <v>2451623</v>
      </c>
      <c r="G432" s="131">
        <f t="shared" si="34"/>
        <v>10.170852624417119</v>
      </c>
      <c r="H432" s="131">
        <f t="shared" si="33"/>
        <v>105.6360682862092</v>
      </c>
      <c r="I432" s="25">
        <v>2320820</v>
      </c>
    </row>
    <row r="433" spans="1:9" ht="41.25" customHeight="1">
      <c r="A433" s="47"/>
      <c r="B433" s="57"/>
      <c r="C433" s="30" t="s">
        <v>76</v>
      </c>
      <c r="D433" s="12" t="s">
        <v>169</v>
      </c>
      <c r="E433" s="25">
        <v>314916</v>
      </c>
      <c r="F433" s="25">
        <v>24470.6</v>
      </c>
      <c r="G433" s="131">
        <f t="shared" si="34"/>
        <v>7.770516582199698</v>
      </c>
      <c r="H433" s="131">
        <f t="shared" si="33"/>
        <v>168.50813701503452</v>
      </c>
      <c r="I433" s="25">
        <v>14521.91</v>
      </c>
    </row>
    <row r="434" spans="1:9" ht="52.5" customHeight="1">
      <c r="A434" s="47"/>
      <c r="B434" s="199"/>
      <c r="C434" s="30" t="s">
        <v>67</v>
      </c>
      <c r="D434" s="12" t="s">
        <v>285</v>
      </c>
      <c r="E434" s="25">
        <v>108000</v>
      </c>
      <c r="F434" s="25">
        <v>30842.46</v>
      </c>
      <c r="G434" s="131">
        <f t="shared" si="34"/>
        <v>28.557833333333335</v>
      </c>
      <c r="H434" s="131">
        <f t="shared" si="33"/>
        <v>141.5700259019435</v>
      </c>
      <c r="I434" s="25">
        <v>21786.01</v>
      </c>
    </row>
    <row r="435" spans="1:9" ht="12.75" customHeight="1">
      <c r="A435" s="47"/>
      <c r="B435" s="48">
        <v>85503</v>
      </c>
      <c r="C435" s="44"/>
      <c r="D435" s="13" t="s">
        <v>253</v>
      </c>
      <c r="E435" s="21">
        <f>SUM(E436+E439)</f>
        <v>2328</v>
      </c>
      <c r="F435" s="21">
        <f>SUM(F436+F439)</f>
        <v>0.46</v>
      </c>
      <c r="G435" s="212">
        <f t="shared" si="34"/>
        <v>0.019759450171821305</v>
      </c>
      <c r="H435" s="257" t="s">
        <v>122</v>
      </c>
      <c r="I435" s="21">
        <f>SUM(I436:I438)</f>
        <v>0</v>
      </c>
    </row>
    <row r="436" spans="1:9" ht="16.5" customHeight="1">
      <c r="A436" s="47"/>
      <c r="B436" s="51"/>
      <c r="C436" s="30" t="s">
        <v>11</v>
      </c>
      <c r="D436" s="10" t="s">
        <v>12</v>
      </c>
      <c r="E436" s="25">
        <v>2328</v>
      </c>
      <c r="F436" s="25">
        <v>0</v>
      </c>
      <c r="G436" s="131">
        <f t="shared" si="34"/>
        <v>0</v>
      </c>
      <c r="H436" s="143" t="s">
        <v>122</v>
      </c>
      <c r="I436" s="25">
        <v>0</v>
      </c>
    </row>
    <row r="437" spans="1:9" ht="15" customHeight="1" hidden="1">
      <c r="A437" s="47"/>
      <c r="B437" s="51"/>
      <c r="C437" s="30" t="s">
        <v>119</v>
      </c>
      <c r="D437" s="12" t="s">
        <v>235</v>
      </c>
      <c r="E437" s="25">
        <v>2896.53</v>
      </c>
      <c r="F437" s="25">
        <v>2486.56</v>
      </c>
      <c r="G437" s="131">
        <f t="shared" si="34"/>
        <v>85.84616765578122</v>
      </c>
      <c r="H437" s="143" t="e">
        <f t="shared" si="33"/>
        <v>#DIV/0!</v>
      </c>
      <c r="I437" s="25">
        <v>0</v>
      </c>
    </row>
    <row r="438" spans="1:9" ht="21.75" customHeight="1" hidden="1">
      <c r="A438" s="47"/>
      <c r="B438" s="51"/>
      <c r="C438" s="30" t="s">
        <v>76</v>
      </c>
      <c r="D438" s="12" t="s">
        <v>169</v>
      </c>
      <c r="E438" s="25">
        <v>4</v>
      </c>
      <c r="F438" s="25">
        <v>4.72</v>
      </c>
      <c r="G438" s="131">
        <f t="shared" si="34"/>
        <v>118</v>
      </c>
      <c r="H438" s="143" t="e">
        <f t="shared" si="33"/>
        <v>#DIV/0!</v>
      </c>
      <c r="I438" s="25">
        <v>0</v>
      </c>
    </row>
    <row r="439" spans="1:9" ht="31.5" customHeight="1">
      <c r="A439" s="47"/>
      <c r="B439" s="51"/>
      <c r="C439" s="30" t="s">
        <v>76</v>
      </c>
      <c r="D439" s="12" t="s">
        <v>169</v>
      </c>
      <c r="E439" s="25">
        <v>0</v>
      </c>
      <c r="F439" s="25">
        <v>0.46</v>
      </c>
      <c r="G439" s="143" t="s">
        <v>122</v>
      </c>
      <c r="H439" s="143" t="s">
        <v>122</v>
      </c>
      <c r="I439" s="25"/>
    </row>
    <row r="440" spans="1:9" ht="15.75" customHeight="1">
      <c r="A440" s="47"/>
      <c r="B440" s="252">
        <v>85504</v>
      </c>
      <c r="C440" s="30"/>
      <c r="D440" s="13" t="s">
        <v>269</v>
      </c>
      <c r="E440" s="21">
        <f>SUM(E441:E441)</f>
        <v>1949100</v>
      </c>
      <c r="F440" s="21">
        <f>SUM(F441:F441)</f>
        <v>0</v>
      </c>
      <c r="G440" s="130">
        <f t="shared" si="34"/>
        <v>0</v>
      </c>
      <c r="H440" s="136" t="s">
        <v>122</v>
      </c>
      <c r="I440" s="21">
        <f>SUM(I441:I442)</f>
        <v>0</v>
      </c>
    </row>
    <row r="441" spans="1:9" ht="45.75" customHeight="1">
      <c r="A441" s="47"/>
      <c r="B441" s="51"/>
      <c r="C441" s="30" t="s">
        <v>119</v>
      </c>
      <c r="D441" s="12" t="s">
        <v>235</v>
      </c>
      <c r="E441" s="25">
        <v>1949100</v>
      </c>
      <c r="F441" s="25">
        <v>0</v>
      </c>
      <c r="G441" s="131">
        <f t="shared" si="34"/>
        <v>0</v>
      </c>
      <c r="H441" s="143" t="s">
        <v>122</v>
      </c>
      <c r="I441" s="25">
        <v>0</v>
      </c>
    </row>
    <row r="442" spans="1:9" ht="39" customHeight="1" hidden="1">
      <c r="A442" s="47"/>
      <c r="B442" s="51"/>
      <c r="C442" s="28" t="s">
        <v>76</v>
      </c>
      <c r="D442" s="12" t="s">
        <v>169</v>
      </c>
      <c r="E442" s="25"/>
      <c r="F442" s="25"/>
      <c r="G442" s="131" t="e">
        <f t="shared" si="34"/>
        <v>#DIV/0!</v>
      </c>
      <c r="H442" s="131" t="e">
        <f t="shared" si="33"/>
        <v>#DIV/0!</v>
      </c>
      <c r="I442" s="25"/>
    </row>
    <row r="443" spans="1:9" ht="14.25" customHeight="1">
      <c r="A443" s="206"/>
      <c r="B443" s="252">
        <v>85505</v>
      </c>
      <c r="C443" s="30"/>
      <c r="D443" s="13" t="s">
        <v>254</v>
      </c>
      <c r="E443" s="21">
        <f>SUM(E444+E445+E446+E447+E448)</f>
        <v>918778</v>
      </c>
      <c r="F443" s="21">
        <f>SUM(F444:F448)</f>
        <v>60247.95</v>
      </c>
      <c r="G443" s="130">
        <f t="shared" si="34"/>
        <v>6.557400155423835</v>
      </c>
      <c r="H443" s="130">
        <f t="shared" si="33"/>
        <v>129.49730980335514</v>
      </c>
      <c r="I443" s="21">
        <f>SUM(I444:I448)</f>
        <v>46524.479999999996</v>
      </c>
    </row>
    <row r="444" spans="1:9" ht="10.5" customHeight="1">
      <c r="A444" s="47"/>
      <c r="B444" s="51"/>
      <c r="C444" s="30" t="s">
        <v>56</v>
      </c>
      <c r="D444" s="10" t="s">
        <v>57</v>
      </c>
      <c r="E444" s="25">
        <v>175342</v>
      </c>
      <c r="F444" s="25">
        <v>13044.8</v>
      </c>
      <c r="G444" s="131">
        <f t="shared" si="34"/>
        <v>7.439632261523195</v>
      </c>
      <c r="H444" s="131">
        <f t="shared" si="33"/>
        <v>102.80724429803129</v>
      </c>
      <c r="I444" s="25">
        <v>12688.6</v>
      </c>
    </row>
    <row r="445" spans="1:9" ht="14.25" customHeight="1">
      <c r="A445" s="47"/>
      <c r="B445" s="57"/>
      <c r="C445" s="30" t="s">
        <v>25</v>
      </c>
      <c r="D445" s="10" t="s">
        <v>207</v>
      </c>
      <c r="E445" s="25">
        <v>70</v>
      </c>
      <c r="F445" s="25">
        <v>9.05</v>
      </c>
      <c r="G445" s="131">
        <f t="shared" si="34"/>
        <v>12.92857142857143</v>
      </c>
      <c r="H445" s="131">
        <f t="shared" si="33"/>
        <v>190.9282700421941</v>
      </c>
      <c r="I445" s="25">
        <v>4.74</v>
      </c>
    </row>
    <row r="446" spans="1:9" ht="14.25" customHeight="1">
      <c r="A446" s="47"/>
      <c r="B446" s="51"/>
      <c r="C446" s="203" t="s">
        <v>255</v>
      </c>
      <c r="D446" s="200" t="s">
        <v>259</v>
      </c>
      <c r="E446" s="25">
        <v>1500</v>
      </c>
      <c r="F446" s="25">
        <v>0</v>
      </c>
      <c r="G446" s="131">
        <f t="shared" si="34"/>
        <v>0</v>
      </c>
      <c r="H446" s="143" t="s">
        <v>122</v>
      </c>
      <c r="I446" s="25">
        <v>0</v>
      </c>
    </row>
    <row r="447" spans="1:9" ht="14.25" customHeight="1">
      <c r="A447" s="47"/>
      <c r="B447" s="57"/>
      <c r="C447" s="203" t="s">
        <v>249</v>
      </c>
      <c r="D447" s="200" t="s">
        <v>258</v>
      </c>
      <c r="E447" s="25">
        <v>1000</v>
      </c>
      <c r="F447" s="25">
        <v>0</v>
      </c>
      <c r="G447" s="131">
        <f t="shared" si="34"/>
        <v>0</v>
      </c>
      <c r="H447" s="143" t="s">
        <v>122</v>
      </c>
      <c r="I447" s="25">
        <v>0</v>
      </c>
    </row>
    <row r="448" spans="1:9" ht="14.25" customHeight="1">
      <c r="A448" s="47"/>
      <c r="B448" s="57"/>
      <c r="C448" s="203" t="s">
        <v>11</v>
      </c>
      <c r="D448" s="10" t="s">
        <v>12</v>
      </c>
      <c r="E448" s="25">
        <v>740866</v>
      </c>
      <c r="F448" s="25">
        <v>47194.1</v>
      </c>
      <c r="G448" s="131">
        <f t="shared" si="34"/>
        <v>6.370126311640702</v>
      </c>
      <c r="H448" s="131">
        <f t="shared" si="33"/>
        <v>139.4989941219835</v>
      </c>
      <c r="I448" s="25">
        <v>33831.14</v>
      </c>
    </row>
    <row r="449" spans="1:9" s="113" customFormat="1" ht="66.75" customHeight="1" hidden="1">
      <c r="A449" s="241"/>
      <c r="B449" s="242">
        <v>85513</v>
      </c>
      <c r="C449" s="243"/>
      <c r="D449" s="13" t="s">
        <v>282</v>
      </c>
      <c r="E449" s="100">
        <f>SUM(E450)</f>
        <v>275571</v>
      </c>
      <c r="F449" s="100">
        <f>SUM(F450)</f>
        <v>252781</v>
      </c>
      <c r="G449" s="137">
        <f t="shared" si="34"/>
        <v>91.7298990096926</v>
      </c>
      <c r="H449" s="137" t="e">
        <f t="shared" si="33"/>
        <v>#DIV/0!</v>
      </c>
      <c r="I449" s="152"/>
    </row>
    <row r="450" spans="1:9" ht="48" customHeight="1" hidden="1">
      <c r="A450" s="47"/>
      <c r="B450" s="109"/>
      <c r="C450" s="30" t="s">
        <v>119</v>
      </c>
      <c r="D450" s="12" t="s">
        <v>235</v>
      </c>
      <c r="E450" s="25">
        <v>275571</v>
      </c>
      <c r="F450" s="25">
        <v>252781</v>
      </c>
      <c r="G450" s="131">
        <f t="shared" si="34"/>
        <v>91.7298990096926</v>
      </c>
      <c r="H450" s="131" t="e">
        <f t="shared" si="33"/>
        <v>#DIV/0!</v>
      </c>
      <c r="I450" s="25"/>
    </row>
    <row r="451" spans="1:9" ht="76.5" customHeight="1">
      <c r="A451" s="47"/>
      <c r="B451" s="48">
        <v>85513</v>
      </c>
      <c r="C451" s="218"/>
      <c r="D451" s="13" t="s">
        <v>282</v>
      </c>
      <c r="E451" s="21">
        <f>SUM(E452:E452)</f>
        <v>203000</v>
      </c>
      <c r="F451" s="21">
        <f>SUM(F452:F452)</f>
        <v>26146</v>
      </c>
      <c r="G451" s="130">
        <f t="shared" si="34"/>
        <v>12.879802955665024</v>
      </c>
      <c r="H451" s="130">
        <f t="shared" si="33"/>
        <v>117.77477477477478</v>
      </c>
      <c r="I451" s="21">
        <f>SUM(I452)</f>
        <v>22200</v>
      </c>
    </row>
    <row r="452" spans="1:9" ht="47.25" customHeight="1">
      <c r="A452" s="205"/>
      <c r="B452" s="157"/>
      <c r="C452" s="30" t="s">
        <v>119</v>
      </c>
      <c r="D452" s="12" t="s">
        <v>235</v>
      </c>
      <c r="E452" s="25">
        <v>203000</v>
      </c>
      <c r="F452" s="25">
        <v>26146</v>
      </c>
      <c r="G452" s="131">
        <f t="shared" si="34"/>
        <v>12.879802955665024</v>
      </c>
      <c r="H452" s="131">
        <f t="shared" si="33"/>
        <v>117.77477477477478</v>
      </c>
      <c r="I452" s="25">
        <v>22200</v>
      </c>
    </row>
    <row r="453" spans="1:9" ht="15" customHeight="1">
      <c r="A453" s="26">
        <v>900</v>
      </c>
      <c r="B453" s="37"/>
      <c r="C453" s="38"/>
      <c r="D453" s="66" t="s">
        <v>89</v>
      </c>
      <c r="E453" s="18">
        <f>SUM(E454,E457,E467,E469,E475,E477,E481,E488,E492,E494)</f>
        <v>17119440</v>
      </c>
      <c r="F453" s="18">
        <f>SUM(F457,F469,F475,F477,F481,F488,F494,)</f>
        <v>1284698.1500000001</v>
      </c>
      <c r="G453" s="129">
        <f t="shared" si="34"/>
        <v>7.504323447495947</v>
      </c>
      <c r="H453" s="129">
        <f t="shared" si="33"/>
        <v>135.01396482756616</v>
      </c>
      <c r="I453" s="18">
        <f>SUM(I454,I457,I467,I469,I475,I477,I481,I488,I492,I494,)</f>
        <v>951529.8300000001</v>
      </c>
    </row>
    <row r="454" spans="1:9" ht="21.75" customHeight="1" hidden="1">
      <c r="A454" s="19"/>
      <c r="B454" s="27">
        <v>90001</v>
      </c>
      <c r="C454" s="107"/>
      <c r="D454" s="71" t="s">
        <v>150</v>
      </c>
      <c r="E454" s="21">
        <f>SUM(E455:E456)</f>
        <v>0</v>
      </c>
      <c r="F454" s="21">
        <f>SUM(F455:F456)</f>
        <v>0</v>
      </c>
      <c r="G454" s="21" t="e">
        <f t="shared" si="34"/>
        <v>#DIV/0!</v>
      </c>
      <c r="H454" s="130" t="e">
        <f t="shared" si="33"/>
        <v>#DIV/0!</v>
      </c>
      <c r="I454" s="40">
        <f>SUM(I455:I456)</f>
        <v>0</v>
      </c>
    </row>
    <row r="455" spans="1:9" ht="21.75" customHeight="1" hidden="1">
      <c r="A455" s="19"/>
      <c r="B455" s="36"/>
      <c r="C455" s="30" t="s">
        <v>11</v>
      </c>
      <c r="D455" s="11" t="s">
        <v>12</v>
      </c>
      <c r="E455" s="25">
        <v>0</v>
      </c>
      <c r="F455" s="25">
        <v>0</v>
      </c>
      <c r="G455" s="25" t="e">
        <f>F455/E455*100</f>
        <v>#DIV/0!</v>
      </c>
      <c r="H455" s="131" t="e">
        <f t="shared" si="33"/>
        <v>#DIV/0!</v>
      </c>
      <c r="I455" s="43">
        <v>0</v>
      </c>
    </row>
    <row r="456" spans="1:9" ht="45" hidden="1">
      <c r="A456" s="19"/>
      <c r="B456" s="19"/>
      <c r="C456" s="30" t="s">
        <v>107</v>
      </c>
      <c r="D456" s="85" t="s">
        <v>245</v>
      </c>
      <c r="E456" s="43"/>
      <c r="F456" s="43"/>
      <c r="G456" s="25" t="e">
        <f>F456/E456*100</f>
        <v>#DIV/0!</v>
      </c>
      <c r="H456" s="131" t="e">
        <f t="shared" si="33"/>
        <v>#DIV/0!</v>
      </c>
      <c r="I456" s="43"/>
    </row>
    <row r="457" spans="1:9" ht="12" customHeight="1">
      <c r="A457" s="19"/>
      <c r="B457" s="27">
        <v>90002</v>
      </c>
      <c r="C457" s="107"/>
      <c r="D457" s="14" t="s">
        <v>286</v>
      </c>
      <c r="E457" s="21">
        <f>SUM(E458+E459+E460+E461+E462+E463+E464+E466)</f>
        <v>14290000</v>
      </c>
      <c r="F457" s="21">
        <f>SUM(F458+F459+F460+F461+F462+F463+F464+F466)</f>
        <v>1224173.58</v>
      </c>
      <c r="G457" s="130">
        <f aca="true" t="shared" si="35" ref="G457:G476">F457*100/E457</f>
        <v>8.566645066480056</v>
      </c>
      <c r="H457" s="130">
        <f t="shared" si="33"/>
        <v>134.28419167377044</v>
      </c>
      <c r="I457" s="21">
        <f>SUM(I458:I466)</f>
        <v>911628.9600000001</v>
      </c>
    </row>
    <row r="458" spans="1:9" ht="27.75" customHeight="1">
      <c r="A458" s="19"/>
      <c r="B458" s="36"/>
      <c r="C458" s="186" t="s">
        <v>41</v>
      </c>
      <c r="D458" s="12" t="s">
        <v>165</v>
      </c>
      <c r="E458" s="25">
        <v>14256000</v>
      </c>
      <c r="F458" s="25">
        <v>1222052.6</v>
      </c>
      <c r="G458" s="131">
        <f t="shared" si="35"/>
        <v>8.57219837261504</v>
      </c>
      <c r="H458" s="131">
        <f t="shared" si="33"/>
        <v>134.39568808565323</v>
      </c>
      <c r="I458" s="25">
        <v>909294.5</v>
      </c>
    </row>
    <row r="459" spans="1:9" ht="12.75" hidden="1">
      <c r="A459" s="19"/>
      <c r="B459" s="36"/>
      <c r="C459" s="214" t="s">
        <v>256</v>
      </c>
      <c r="D459" s="12" t="s">
        <v>260</v>
      </c>
      <c r="E459" s="25"/>
      <c r="F459" s="25"/>
      <c r="G459" s="131" t="e">
        <f t="shared" si="35"/>
        <v>#DIV/0!</v>
      </c>
      <c r="H459" s="131" t="e">
        <f t="shared" si="33"/>
        <v>#DIV/0!</v>
      </c>
      <c r="I459" s="25"/>
    </row>
    <row r="460" spans="1:9" ht="22.5" hidden="1">
      <c r="A460" s="19"/>
      <c r="B460" s="36"/>
      <c r="C460" s="186" t="s">
        <v>27</v>
      </c>
      <c r="D460" s="12" t="s">
        <v>211</v>
      </c>
      <c r="E460" s="25"/>
      <c r="F460" s="25"/>
      <c r="G460" s="131" t="e">
        <f t="shared" si="35"/>
        <v>#DIV/0!</v>
      </c>
      <c r="H460" s="131" t="e">
        <f t="shared" si="33"/>
        <v>#DIV/0!</v>
      </c>
      <c r="I460" s="25"/>
    </row>
    <row r="461" spans="1:9" ht="27" customHeight="1" hidden="1">
      <c r="A461" s="19"/>
      <c r="B461" s="36"/>
      <c r="C461" s="246" t="s">
        <v>70</v>
      </c>
      <c r="D461" s="12" t="s">
        <v>284</v>
      </c>
      <c r="E461" s="152"/>
      <c r="F461" s="25"/>
      <c r="G461" s="131" t="e">
        <f t="shared" si="35"/>
        <v>#DIV/0!</v>
      </c>
      <c r="H461" s="131" t="e">
        <f t="shared" si="33"/>
        <v>#DIV/0!</v>
      </c>
      <c r="I461" s="25"/>
    </row>
    <row r="462" spans="1:9" ht="18.75" customHeight="1">
      <c r="A462" s="19"/>
      <c r="B462" s="36"/>
      <c r="C462" s="215" t="s">
        <v>250</v>
      </c>
      <c r="D462" s="12" t="s">
        <v>257</v>
      </c>
      <c r="E462" s="152">
        <v>12000</v>
      </c>
      <c r="F462" s="25">
        <v>893.98</v>
      </c>
      <c r="G462" s="131">
        <f t="shared" si="35"/>
        <v>7.449833333333333</v>
      </c>
      <c r="H462" s="131">
        <f t="shared" si="33"/>
        <v>179.2261427425822</v>
      </c>
      <c r="I462" s="25">
        <v>498.8</v>
      </c>
    </row>
    <row r="463" spans="1:9" ht="12.75" hidden="1">
      <c r="A463" s="19"/>
      <c r="B463" s="36"/>
      <c r="C463" s="187" t="s">
        <v>17</v>
      </c>
      <c r="D463" s="12" t="s">
        <v>18</v>
      </c>
      <c r="E463" s="152"/>
      <c r="F463" s="25"/>
      <c r="G463" s="131" t="e">
        <f t="shared" si="35"/>
        <v>#DIV/0!</v>
      </c>
      <c r="H463" s="131" t="e">
        <f aca="true" t="shared" si="36" ref="H463:H495">(F463/I463)*100</f>
        <v>#DIV/0!</v>
      </c>
      <c r="I463" s="25"/>
    </row>
    <row r="464" spans="1:9" ht="22.5">
      <c r="A464" s="19"/>
      <c r="B464" s="36"/>
      <c r="C464" s="187" t="s">
        <v>20</v>
      </c>
      <c r="D464" s="12" t="s">
        <v>227</v>
      </c>
      <c r="E464" s="152">
        <v>15000</v>
      </c>
      <c r="F464" s="25">
        <v>1227</v>
      </c>
      <c r="G464" s="131">
        <f t="shared" si="35"/>
        <v>8.18</v>
      </c>
      <c r="H464" s="131">
        <f t="shared" si="36"/>
        <v>66.84244358977153</v>
      </c>
      <c r="I464" s="25">
        <v>1835.66</v>
      </c>
    </row>
    <row r="465" spans="1:9" ht="12.75" hidden="1">
      <c r="A465" s="19"/>
      <c r="B465" s="36"/>
      <c r="C465" s="187" t="s">
        <v>25</v>
      </c>
      <c r="D465" s="10" t="s">
        <v>207</v>
      </c>
      <c r="E465" s="152">
        <v>1272.35</v>
      </c>
      <c r="F465" s="25">
        <v>1272.35</v>
      </c>
      <c r="G465" s="131">
        <f t="shared" si="35"/>
        <v>100</v>
      </c>
      <c r="H465" s="131" t="e">
        <f t="shared" si="36"/>
        <v>#DIV/0!</v>
      </c>
      <c r="I465" s="25"/>
    </row>
    <row r="466" spans="1:9" ht="33.75">
      <c r="A466" s="19"/>
      <c r="B466" s="19"/>
      <c r="C466" s="30" t="s">
        <v>126</v>
      </c>
      <c r="D466" s="85" t="s">
        <v>151</v>
      </c>
      <c r="E466" s="43">
        <v>7000</v>
      </c>
      <c r="F466" s="43">
        <v>0</v>
      </c>
      <c r="G466" s="131">
        <f t="shared" si="35"/>
        <v>0</v>
      </c>
      <c r="H466" s="143" t="s">
        <v>122</v>
      </c>
      <c r="I466" s="43">
        <v>0</v>
      </c>
    </row>
    <row r="467" spans="1:9" ht="12.75" hidden="1">
      <c r="A467" s="19"/>
      <c r="B467" s="183">
        <v>90003</v>
      </c>
      <c r="C467" s="44"/>
      <c r="D467" s="88" t="s">
        <v>194</v>
      </c>
      <c r="E467" s="40">
        <f>SUM(E468:E468)</f>
        <v>0</v>
      </c>
      <c r="F467" s="40">
        <f>SUM(F468:F468)</f>
        <v>0</v>
      </c>
      <c r="G467" s="130" t="e">
        <f t="shared" si="35"/>
        <v>#DIV/0!</v>
      </c>
      <c r="H467" s="136" t="e">
        <f t="shared" si="36"/>
        <v>#DIV/0!</v>
      </c>
      <c r="I467" s="40">
        <f>SUM(I468:I468)</f>
        <v>0</v>
      </c>
    </row>
    <row r="468" spans="1:9" ht="12.75" hidden="1">
      <c r="A468" s="19"/>
      <c r="B468" s="184"/>
      <c r="C468" s="30" t="s">
        <v>11</v>
      </c>
      <c r="D468" s="11" t="s">
        <v>12</v>
      </c>
      <c r="E468" s="43"/>
      <c r="F468" s="43"/>
      <c r="G468" s="131" t="e">
        <f t="shared" si="35"/>
        <v>#DIV/0!</v>
      </c>
      <c r="H468" s="143" t="e">
        <f t="shared" si="36"/>
        <v>#DIV/0!</v>
      </c>
      <c r="I468" s="43"/>
    </row>
    <row r="469" spans="1:9" ht="12.75">
      <c r="A469" s="19"/>
      <c r="B469" s="27">
        <v>90004</v>
      </c>
      <c r="C469" s="20"/>
      <c r="D469" s="71" t="s">
        <v>74</v>
      </c>
      <c r="E469" s="21">
        <f>SUM(E470:E474)</f>
        <v>200000</v>
      </c>
      <c r="F469" s="21">
        <f>SUM(F470+F471+F472+F473)</f>
        <v>0</v>
      </c>
      <c r="G469" s="130">
        <f t="shared" si="35"/>
        <v>0</v>
      </c>
      <c r="H469" s="136" t="s">
        <v>122</v>
      </c>
      <c r="I469" s="21">
        <f>SUM(I470:I474)</f>
        <v>0</v>
      </c>
    </row>
    <row r="470" spans="1:9" ht="22.5" hidden="1">
      <c r="A470" s="19"/>
      <c r="B470" s="36"/>
      <c r="C470" s="30" t="s">
        <v>27</v>
      </c>
      <c r="D470" s="12" t="s">
        <v>211</v>
      </c>
      <c r="E470" s="25"/>
      <c r="F470" s="25"/>
      <c r="G470" s="131" t="e">
        <f t="shared" si="35"/>
        <v>#DIV/0!</v>
      </c>
      <c r="H470" s="143" t="e">
        <f t="shared" si="36"/>
        <v>#DIV/0!</v>
      </c>
      <c r="I470" s="25"/>
    </row>
    <row r="471" spans="1:9" ht="26.25" customHeight="1" hidden="1">
      <c r="A471" s="19"/>
      <c r="B471" s="36"/>
      <c r="C471" s="30" t="s">
        <v>70</v>
      </c>
      <c r="D471" s="12" t="s">
        <v>284</v>
      </c>
      <c r="E471" s="25"/>
      <c r="F471" s="25"/>
      <c r="G471" s="131" t="e">
        <f t="shared" si="35"/>
        <v>#DIV/0!</v>
      </c>
      <c r="H471" s="143" t="e">
        <f t="shared" si="36"/>
        <v>#DIV/0!</v>
      </c>
      <c r="I471" s="43"/>
    </row>
    <row r="472" spans="1:9" ht="12.75" hidden="1">
      <c r="A472" s="19"/>
      <c r="B472" s="36"/>
      <c r="C472" s="30" t="s">
        <v>25</v>
      </c>
      <c r="D472" s="10" t="s">
        <v>207</v>
      </c>
      <c r="E472" s="25"/>
      <c r="F472" s="25"/>
      <c r="G472" s="131" t="e">
        <f t="shared" si="35"/>
        <v>#DIV/0!</v>
      </c>
      <c r="H472" s="143" t="e">
        <f t="shared" si="36"/>
        <v>#DIV/0!</v>
      </c>
      <c r="I472" s="43"/>
    </row>
    <row r="473" spans="1:9" ht="33.75">
      <c r="A473" s="19"/>
      <c r="B473" s="36"/>
      <c r="C473" s="30" t="s">
        <v>126</v>
      </c>
      <c r="D473" s="85" t="s">
        <v>151</v>
      </c>
      <c r="E473" s="25">
        <v>200000</v>
      </c>
      <c r="F473" s="25">
        <v>0</v>
      </c>
      <c r="G473" s="131">
        <f t="shared" si="35"/>
        <v>0</v>
      </c>
      <c r="H473" s="143" t="s">
        <v>122</v>
      </c>
      <c r="I473" s="43"/>
    </row>
    <row r="474" spans="1:9" ht="45" hidden="1">
      <c r="A474" s="22"/>
      <c r="B474" s="23"/>
      <c r="C474" s="30" t="s">
        <v>107</v>
      </c>
      <c r="D474" s="85" t="s">
        <v>229</v>
      </c>
      <c r="E474" s="25"/>
      <c r="F474" s="25">
        <v>1254.6</v>
      </c>
      <c r="G474" s="131" t="e">
        <f t="shared" si="35"/>
        <v>#DIV/0!</v>
      </c>
      <c r="H474" s="131" t="e">
        <f t="shared" si="36"/>
        <v>#DIV/0!</v>
      </c>
      <c r="I474" s="25">
        <v>0</v>
      </c>
    </row>
    <row r="475" spans="1:9" ht="12.75" hidden="1">
      <c r="A475" s="22"/>
      <c r="B475" s="27">
        <v>90005</v>
      </c>
      <c r="C475" s="44"/>
      <c r="D475" s="88" t="s">
        <v>181</v>
      </c>
      <c r="E475" s="21">
        <f>SUM(E476:E476)</f>
        <v>0</v>
      </c>
      <c r="F475" s="21">
        <f>SUM(F476:F476)</f>
        <v>0</v>
      </c>
      <c r="G475" s="130" t="e">
        <f t="shared" si="35"/>
        <v>#DIV/0!</v>
      </c>
      <c r="H475" s="130" t="e">
        <f t="shared" si="36"/>
        <v>#DIV/0!</v>
      </c>
      <c r="I475" s="21">
        <v>0</v>
      </c>
    </row>
    <row r="476" spans="1:9" ht="33.75" hidden="1">
      <c r="A476" s="22"/>
      <c r="B476" s="107"/>
      <c r="C476" s="30" t="s">
        <v>126</v>
      </c>
      <c r="D476" s="85" t="s">
        <v>151</v>
      </c>
      <c r="E476" s="25"/>
      <c r="F476" s="25"/>
      <c r="G476" s="131" t="e">
        <f t="shared" si="35"/>
        <v>#DIV/0!</v>
      </c>
      <c r="H476" s="131" t="e">
        <f t="shared" si="36"/>
        <v>#DIV/0!</v>
      </c>
      <c r="I476" s="25">
        <v>0</v>
      </c>
    </row>
    <row r="477" spans="1:9" ht="12.75">
      <c r="A477" s="22"/>
      <c r="B477" s="27">
        <v>90015</v>
      </c>
      <c r="C477" s="44"/>
      <c r="D477" s="14" t="s">
        <v>144</v>
      </c>
      <c r="E477" s="21">
        <f>SUM(E478:E480)</f>
        <v>676940</v>
      </c>
      <c r="F477" s="21">
        <f>SUM(F478:F480)</f>
        <v>0</v>
      </c>
      <c r="G477" s="130">
        <f>SUM(F477*100/E477)</f>
        <v>0</v>
      </c>
      <c r="H477" s="130">
        <f t="shared" si="36"/>
        <v>0</v>
      </c>
      <c r="I477" s="21">
        <f>SUM(I478:I480)</f>
        <v>205.88</v>
      </c>
    </row>
    <row r="478" spans="1:9" ht="27" customHeight="1" hidden="1">
      <c r="A478" s="22"/>
      <c r="B478" s="23"/>
      <c r="C478" s="52" t="s">
        <v>70</v>
      </c>
      <c r="D478" s="12" t="s">
        <v>284</v>
      </c>
      <c r="E478" s="25"/>
      <c r="F478" s="25"/>
      <c r="G478" s="143" t="e">
        <f aca="true" t="shared" si="37" ref="G478:G503">F478*100/E478</f>
        <v>#DIV/0!</v>
      </c>
      <c r="H478" s="131" t="e">
        <f t="shared" si="36"/>
        <v>#DIV/0!</v>
      </c>
      <c r="I478" s="43"/>
    </row>
    <row r="479" spans="1:9" ht="12.75">
      <c r="A479" s="22"/>
      <c r="B479" s="23"/>
      <c r="C479" s="52" t="s">
        <v>11</v>
      </c>
      <c r="D479" s="11" t="s">
        <v>12</v>
      </c>
      <c r="E479" s="25">
        <v>5000</v>
      </c>
      <c r="F479" s="25">
        <v>0</v>
      </c>
      <c r="G479" s="143">
        <f t="shared" si="37"/>
        <v>0</v>
      </c>
      <c r="H479" s="131">
        <f t="shared" si="36"/>
        <v>0</v>
      </c>
      <c r="I479" s="43">
        <v>205.88</v>
      </c>
    </row>
    <row r="480" spans="1:9" ht="45">
      <c r="A480" s="22"/>
      <c r="B480" s="23"/>
      <c r="C480" s="52" t="s">
        <v>107</v>
      </c>
      <c r="D480" s="85" t="s">
        <v>229</v>
      </c>
      <c r="E480" s="25">
        <v>671940</v>
      </c>
      <c r="F480" s="25">
        <v>0</v>
      </c>
      <c r="G480" s="131">
        <f t="shared" si="37"/>
        <v>0</v>
      </c>
      <c r="H480" s="143" t="s">
        <v>122</v>
      </c>
      <c r="I480" s="43">
        <v>0</v>
      </c>
    </row>
    <row r="481" spans="1:9" ht="12.75">
      <c r="A481" s="46"/>
      <c r="B481" s="27">
        <v>90017</v>
      </c>
      <c r="C481" s="59"/>
      <c r="D481" s="14" t="s">
        <v>66</v>
      </c>
      <c r="E481" s="21">
        <f>SUM(E482:E487)</f>
        <v>323000</v>
      </c>
      <c r="F481" s="21">
        <f>SUM(F482:F487)</f>
        <v>60524.57</v>
      </c>
      <c r="G481" s="130">
        <f t="shared" si="37"/>
        <v>18.738256965944274</v>
      </c>
      <c r="H481" s="130">
        <f t="shared" si="36"/>
        <v>154.60213136612802</v>
      </c>
      <c r="I481" s="21">
        <f>SUM(I482:I487)</f>
        <v>39148.600000000006</v>
      </c>
    </row>
    <row r="482" spans="1:9" ht="12.75" hidden="1">
      <c r="A482" s="46"/>
      <c r="B482" s="36"/>
      <c r="C482" s="35" t="s">
        <v>17</v>
      </c>
      <c r="D482" s="12" t="s">
        <v>18</v>
      </c>
      <c r="E482" s="25"/>
      <c r="F482" s="25"/>
      <c r="G482" s="143" t="e">
        <f t="shared" si="37"/>
        <v>#DIV/0!</v>
      </c>
      <c r="H482" s="131" t="e">
        <f t="shared" si="36"/>
        <v>#DIV/0!</v>
      </c>
      <c r="I482" s="25"/>
    </row>
    <row r="483" spans="1:9" ht="45">
      <c r="A483" s="60"/>
      <c r="B483" s="23"/>
      <c r="C483" s="34" t="s">
        <v>10</v>
      </c>
      <c r="D483" s="85" t="s">
        <v>283</v>
      </c>
      <c r="E483" s="25">
        <v>300000</v>
      </c>
      <c r="F483" s="25">
        <v>31047.53</v>
      </c>
      <c r="G483" s="131">
        <f t="shared" si="37"/>
        <v>10.349176666666667</v>
      </c>
      <c r="H483" s="131">
        <f t="shared" si="36"/>
        <v>132.16973561821405</v>
      </c>
      <c r="I483" s="25">
        <v>23490.65</v>
      </c>
    </row>
    <row r="484" spans="1:9" ht="12.75" hidden="1">
      <c r="A484" s="22"/>
      <c r="B484" s="23"/>
      <c r="C484" s="30" t="s">
        <v>25</v>
      </c>
      <c r="D484" s="10" t="s">
        <v>207</v>
      </c>
      <c r="E484" s="25"/>
      <c r="F484" s="25"/>
      <c r="G484" s="131" t="e">
        <f t="shared" si="37"/>
        <v>#DIV/0!</v>
      </c>
      <c r="H484" s="131" t="s">
        <v>122</v>
      </c>
      <c r="I484" s="25"/>
    </row>
    <row r="485" spans="1:9" ht="12.75">
      <c r="A485" s="22"/>
      <c r="B485" s="23"/>
      <c r="C485" s="28" t="s">
        <v>11</v>
      </c>
      <c r="D485" s="11" t="s">
        <v>12</v>
      </c>
      <c r="E485" s="25">
        <v>23000</v>
      </c>
      <c r="F485" s="25">
        <v>29477.04</v>
      </c>
      <c r="G485" s="131">
        <f t="shared" si="37"/>
        <v>128.16104347826086</v>
      </c>
      <c r="H485" s="131">
        <f t="shared" si="36"/>
        <v>188.2560616172615</v>
      </c>
      <c r="I485" s="25">
        <v>15657.95</v>
      </c>
    </row>
    <row r="486" spans="1:9" ht="12.75" hidden="1">
      <c r="A486" s="22"/>
      <c r="B486" s="23"/>
      <c r="C486" s="28" t="s">
        <v>155</v>
      </c>
      <c r="D486" s="149" t="s">
        <v>156</v>
      </c>
      <c r="E486" s="25"/>
      <c r="F486" s="25"/>
      <c r="G486" s="131" t="e">
        <f t="shared" si="37"/>
        <v>#DIV/0!</v>
      </c>
      <c r="H486" s="143" t="e">
        <f t="shared" si="36"/>
        <v>#DIV/0!</v>
      </c>
      <c r="I486" s="25">
        <v>0</v>
      </c>
    </row>
    <row r="487" spans="1:9" ht="33.75" hidden="1">
      <c r="A487" s="22"/>
      <c r="B487" s="23"/>
      <c r="C487" s="30" t="s">
        <v>126</v>
      </c>
      <c r="D487" s="85" t="s">
        <v>151</v>
      </c>
      <c r="E487" s="25"/>
      <c r="F487" s="25"/>
      <c r="G487" s="131" t="e">
        <f t="shared" si="37"/>
        <v>#DIV/0!</v>
      </c>
      <c r="H487" s="131" t="e">
        <f t="shared" si="36"/>
        <v>#DIV/0!</v>
      </c>
      <c r="I487" s="43"/>
    </row>
    <row r="488" spans="1:9" ht="24" customHeight="1">
      <c r="A488" s="46"/>
      <c r="B488" s="27">
        <v>90019</v>
      </c>
      <c r="C488" s="59"/>
      <c r="D488" s="13" t="s">
        <v>109</v>
      </c>
      <c r="E488" s="21">
        <f>SUM(E489:E491)</f>
        <v>1600000</v>
      </c>
      <c r="F488" s="21">
        <f>SUM(F489:F491)</f>
        <v>0</v>
      </c>
      <c r="G488" s="130">
        <f t="shared" si="37"/>
        <v>0</v>
      </c>
      <c r="H488" s="136" t="s">
        <v>122</v>
      </c>
      <c r="I488" s="21">
        <f>SUM(I489:I491)</f>
        <v>0</v>
      </c>
    </row>
    <row r="489" spans="1:9" ht="12.75">
      <c r="A489" s="60"/>
      <c r="B489" s="23"/>
      <c r="C489" s="34" t="s">
        <v>17</v>
      </c>
      <c r="D489" s="10" t="s">
        <v>18</v>
      </c>
      <c r="E489" s="25">
        <v>1600000</v>
      </c>
      <c r="F489" s="25">
        <v>0</v>
      </c>
      <c r="G489" s="131">
        <f t="shared" si="37"/>
        <v>0</v>
      </c>
      <c r="H489" s="143" t="s">
        <v>122</v>
      </c>
      <c r="I489" s="25">
        <v>0</v>
      </c>
    </row>
    <row r="490" spans="1:9" ht="12.75" hidden="1">
      <c r="A490" s="22"/>
      <c r="B490" s="23"/>
      <c r="C490" s="30" t="s">
        <v>11</v>
      </c>
      <c r="D490" s="10" t="s">
        <v>12</v>
      </c>
      <c r="E490" s="25"/>
      <c r="F490" s="25"/>
      <c r="G490" s="131" t="e">
        <f t="shared" si="37"/>
        <v>#DIV/0!</v>
      </c>
      <c r="H490" s="131" t="e">
        <f t="shared" si="36"/>
        <v>#DIV/0!</v>
      </c>
      <c r="I490" s="25">
        <v>0</v>
      </c>
    </row>
    <row r="491" spans="1:9" ht="22.5" hidden="1">
      <c r="A491" s="22"/>
      <c r="B491" s="23"/>
      <c r="C491" s="30" t="s">
        <v>67</v>
      </c>
      <c r="D491" s="85" t="s">
        <v>136</v>
      </c>
      <c r="E491" s="80"/>
      <c r="F491" s="80"/>
      <c r="G491" s="131" t="e">
        <f t="shared" si="37"/>
        <v>#DIV/0!</v>
      </c>
      <c r="H491" s="131" t="e">
        <f t="shared" si="36"/>
        <v>#DIV/0!</v>
      </c>
      <c r="I491" s="25">
        <v>0</v>
      </c>
    </row>
    <row r="492" spans="1:9" ht="22.5" hidden="1">
      <c r="A492" s="19"/>
      <c r="B492" s="27">
        <v>90020</v>
      </c>
      <c r="C492" s="20"/>
      <c r="D492" s="88" t="s">
        <v>104</v>
      </c>
      <c r="E492" s="83">
        <f>SUM(E493)</f>
        <v>0</v>
      </c>
      <c r="F492" s="83">
        <f>SUM(F493)</f>
        <v>3250.57</v>
      </c>
      <c r="G492" s="132" t="e">
        <f t="shared" si="37"/>
        <v>#DIV/0!</v>
      </c>
      <c r="H492" s="130" t="e">
        <f t="shared" si="36"/>
        <v>#DIV/0!</v>
      </c>
      <c r="I492" s="83">
        <f>SUM(I493)</f>
        <v>0</v>
      </c>
    </row>
    <row r="493" spans="1:9" ht="12.75" hidden="1">
      <c r="A493" s="22"/>
      <c r="B493" s="29"/>
      <c r="C493" s="35" t="s">
        <v>68</v>
      </c>
      <c r="D493" s="10" t="s">
        <v>69</v>
      </c>
      <c r="E493" s="25"/>
      <c r="F493" s="25">
        <v>3250.57</v>
      </c>
      <c r="G493" s="131" t="e">
        <f t="shared" si="37"/>
        <v>#DIV/0!</v>
      </c>
      <c r="H493" s="131" t="e">
        <f t="shared" si="36"/>
        <v>#DIV/0!</v>
      </c>
      <c r="I493" s="25"/>
    </row>
    <row r="494" spans="1:9" ht="12.75">
      <c r="A494" s="19"/>
      <c r="B494" s="27">
        <v>90095</v>
      </c>
      <c r="C494" s="59"/>
      <c r="D494" s="14" t="s">
        <v>5</v>
      </c>
      <c r="E494" s="21">
        <f>SUM(E495:E501)</f>
        <v>29500</v>
      </c>
      <c r="F494" s="21">
        <f>SUM(F495:F501)</f>
        <v>0</v>
      </c>
      <c r="G494" s="130">
        <f t="shared" si="37"/>
        <v>0</v>
      </c>
      <c r="H494" s="130">
        <f t="shared" si="36"/>
        <v>0</v>
      </c>
      <c r="I494" s="21">
        <f>SUM(I495:I500)</f>
        <v>546.39</v>
      </c>
    </row>
    <row r="495" spans="1:9" ht="29.25" customHeight="1" hidden="1">
      <c r="A495" s="19"/>
      <c r="B495" s="36"/>
      <c r="C495" s="30" t="s">
        <v>70</v>
      </c>
      <c r="D495" s="12" t="s">
        <v>284</v>
      </c>
      <c r="E495" s="25">
        <v>0</v>
      </c>
      <c r="F495" s="25">
        <v>0</v>
      </c>
      <c r="G495" s="131" t="e">
        <f t="shared" si="37"/>
        <v>#DIV/0!</v>
      </c>
      <c r="H495" s="131" t="e">
        <f t="shared" si="36"/>
        <v>#DIV/0!</v>
      </c>
      <c r="I495" s="43"/>
    </row>
    <row r="496" spans="1:9" ht="22.5" hidden="1">
      <c r="A496" s="19"/>
      <c r="B496" s="36"/>
      <c r="C496" s="30" t="s">
        <v>250</v>
      </c>
      <c r="D496" s="12" t="s">
        <v>257</v>
      </c>
      <c r="E496" s="25">
        <v>0</v>
      </c>
      <c r="F496" s="25">
        <v>0</v>
      </c>
      <c r="G496" s="131" t="e">
        <f t="shared" si="37"/>
        <v>#DIV/0!</v>
      </c>
      <c r="H496" s="131" t="e">
        <f aca="true" t="shared" si="38" ref="H496:H501">(F496/I496)*100</f>
        <v>#DIV/0!</v>
      </c>
      <c r="I496" s="43"/>
    </row>
    <row r="497" spans="1:9" ht="12.75" hidden="1">
      <c r="A497" s="19"/>
      <c r="B497" s="36"/>
      <c r="C497" s="30" t="s">
        <v>25</v>
      </c>
      <c r="D497" s="10" t="s">
        <v>207</v>
      </c>
      <c r="E497" s="25">
        <v>0</v>
      </c>
      <c r="F497" s="25">
        <v>0</v>
      </c>
      <c r="G497" s="131" t="e">
        <f t="shared" si="37"/>
        <v>#DIV/0!</v>
      </c>
      <c r="H497" s="131" t="e">
        <f t="shared" si="38"/>
        <v>#DIV/0!</v>
      </c>
      <c r="I497" s="43"/>
    </row>
    <row r="498" spans="1:9" ht="12.75">
      <c r="A498" s="19"/>
      <c r="B498" s="36"/>
      <c r="C498" s="30" t="s">
        <v>11</v>
      </c>
      <c r="D498" s="10" t="s">
        <v>12</v>
      </c>
      <c r="E498" s="25">
        <v>1000</v>
      </c>
      <c r="F498" s="25">
        <v>0</v>
      </c>
      <c r="G498" s="131">
        <f t="shared" si="37"/>
        <v>0</v>
      </c>
      <c r="H498" s="131">
        <f t="shared" si="38"/>
        <v>0</v>
      </c>
      <c r="I498" s="43">
        <v>546.39</v>
      </c>
    </row>
    <row r="499" spans="1:9" ht="33.75">
      <c r="A499" s="19"/>
      <c r="B499" s="36"/>
      <c r="C499" s="30" t="s">
        <v>126</v>
      </c>
      <c r="D499" s="85" t="s">
        <v>151</v>
      </c>
      <c r="E499" s="25">
        <v>28500</v>
      </c>
      <c r="F499" s="25">
        <v>0</v>
      </c>
      <c r="G499" s="131">
        <f t="shared" si="37"/>
        <v>0</v>
      </c>
      <c r="H499" s="143" t="s">
        <v>122</v>
      </c>
      <c r="I499" s="43"/>
    </row>
    <row r="500" spans="1:9" ht="45.75" customHeight="1" hidden="1">
      <c r="A500" s="19"/>
      <c r="B500" s="36"/>
      <c r="C500" s="30">
        <v>6298</v>
      </c>
      <c r="D500" s="85" t="s">
        <v>229</v>
      </c>
      <c r="E500" s="25"/>
      <c r="F500" s="25"/>
      <c r="G500" s="131" t="e">
        <f t="shared" si="37"/>
        <v>#DIV/0!</v>
      </c>
      <c r="H500" s="131" t="e">
        <f t="shared" si="38"/>
        <v>#DIV/0!</v>
      </c>
      <c r="I500" s="25"/>
    </row>
    <row r="501" spans="1:9" ht="38.25" customHeight="1" hidden="1">
      <c r="A501" s="19"/>
      <c r="B501" s="36"/>
      <c r="C501" s="30" t="s">
        <v>79</v>
      </c>
      <c r="D501" s="12" t="s">
        <v>209</v>
      </c>
      <c r="E501" s="25"/>
      <c r="F501" s="25"/>
      <c r="G501" s="131" t="e">
        <f t="shared" si="37"/>
        <v>#DIV/0!</v>
      </c>
      <c r="H501" s="131" t="e">
        <f t="shared" si="38"/>
        <v>#DIV/0!</v>
      </c>
      <c r="I501" s="25"/>
    </row>
    <row r="502" spans="1:9" ht="20.25" customHeight="1">
      <c r="A502" s="26">
        <v>921</v>
      </c>
      <c r="B502" s="37"/>
      <c r="C502" s="38"/>
      <c r="D502" s="72" t="s">
        <v>91</v>
      </c>
      <c r="E502" s="18">
        <f>E503+E505+E507+E511</f>
        <v>3460000</v>
      </c>
      <c r="F502" s="18">
        <f>F503+F505+F507+F511</f>
        <v>5000</v>
      </c>
      <c r="G502" s="129">
        <f t="shared" si="37"/>
        <v>0.14450867052023122</v>
      </c>
      <c r="H502" s="135" t="s">
        <v>122</v>
      </c>
      <c r="I502" s="18">
        <f>I505+I507+I511</f>
        <v>0</v>
      </c>
    </row>
    <row r="503" spans="1:9" ht="13.5" customHeight="1" hidden="1">
      <c r="A503" s="47"/>
      <c r="B503" s="48">
        <v>92109</v>
      </c>
      <c r="C503" s="161"/>
      <c r="D503" s="162" t="s">
        <v>177</v>
      </c>
      <c r="E503" s="50">
        <f>SUM(E504:E504)</f>
        <v>0</v>
      </c>
      <c r="F503" s="50">
        <f>SUM(F504:F504)</f>
        <v>0</v>
      </c>
      <c r="G503" s="138" t="e">
        <f t="shared" si="37"/>
        <v>#DIV/0!</v>
      </c>
      <c r="H503" s="258"/>
      <c r="I503" s="50"/>
    </row>
    <row r="504" spans="1:9" ht="35.25" customHeight="1" hidden="1">
      <c r="A504" s="47"/>
      <c r="B504" s="109"/>
      <c r="C504" s="52" t="s">
        <v>178</v>
      </c>
      <c r="D504" s="249" t="s">
        <v>240</v>
      </c>
      <c r="E504" s="116"/>
      <c r="F504" s="53"/>
      <c r="G504" s="138"/>
      <c r="H504" s="258"/>
      <c r="I504" s="50"/>
    </row>
    <row r="505" spans="1:9" ht="12.75">
      <c r="A505" s="19"/>
      <c r="B505" s="61">
        <v>92116</v>
      </c>
      <c r="C505" s="62"/>
      <c r="D505" s="13" t="s">
        <v>71</v>
      </c>
      <c r="E505" s="21">
        <f>SUM(E506)</f>
        <v>60000</v>
      </c>
      <c r="F505" s="21">
        <f>SUM(F506)</f>
        <v>5000</v>
      </c>
      <c r="G505" s="130">
        <f>F505*100/E505</f>
        <v>8.333333333333334</v>
      </c>
      <c r="H505" s="136" t="s">
        <v>122</v>
      </c>
      <c r="I505" s="21">
        <f>SUM(I506)</f>
        <v>0</v>
      </c>
    </row>
    <row r="506" spans="1:9" ht="39" customHeight="1">
      <c r="A506" s="22"/>
      <c r="B506" s="29"/>
      <c r="C506" s="30">
        <v>2320</v>
      </c>
      <c r="D506" s="12" t="s">
        <v>183</v>
      </c>
      <c r="E506" s="25">
        <v>60000</v>
      </c>
      <c r="F506" s="25">
        <v>5000</v>
      </c>
      <c r="G506" s="131">
        <f>F506*100/E506</f>
        <v>8.333333333333334</v>
      </c>
      <c r="H506" s="143" t="s">
        <v>122</v>
      </c>
      <c r="I506" s="25"/>
    </row>
    <row r="507" spans="1:9" ht="12.75">
      <c r="A507" s="19"/>
      <c r="B507" s="27">
        <v>92120</v>
      </c>
      <c r="C507" s="20"/>
      <c r="D507" s="14" t="s">
        <v>87</v>
      </c>
      <c r="E507" s="21">
        <f>SUM(E508:E510)</f>
        <v>3400000</v>
      </c>
      <c r="F507" s="21">
        <f>SUM(F508:F510)</f>
        <v>0</v>
      </c>
      <c r="G507" s="130">
        <f>F507*100/E507</f>
        <v>0</v>
      </c>
      <c r="H507" s="136" t="s">
        <v>122</v>
      </c>
      <c r="I507" s="21">
        <f>SUM(I508:I510)</f>
        <v>0</v>
      </c>
    </row>
    <row r="508" spans="1:9" ht="26.25" customHeight="1" hidden="1">
      <c r="A508" s="19"/>
      <c r="B508" s="103"/>
      <c r="C508" s="44" t="s">
        <v>70</v>
      </c>
      <c r="D508" s="12" t="s">
        <v>284</v>
      </c>
      <c r="E508" s="25"/>
      <c r="F508" s="25"/>
      <c r="G508" s="143" t="s">
        <v>122</v>
      </c>
      <c r="H508" s="143" t="e">
        <f aca="true" t="shared" si="39" ref="H508:H529">(F508/I508)*100</f>
        <v>#DIV/0!</v>
      </c>
      <c r="I508" s="25"/>
    </row>
    <row r="509" spans="1:9" ht="36.75" customHeight="1" hidden="1">
      <c r="A509" s="19"/>
      <c r="B509" s="36"/>
      <c r="C509" s="30" t="s">
        <v>129</v>
      </c>
      <c r="D509" s="85" t="s">
        <v>204</v>
      </c>
      <c r="E509" s="25"/>
      <c r="F509" s="25"/>
      <c r="G509" s="131" t="e">
        <f aca="true" t="shared" si="40" ref="G509:G529">F509*100/E509</f>
        <v>#DIV/0!</v>
      </c>
      <c r="H509" s="143" t="e">
        <f t="shared" si="39"/>
        <v>#DIV/0!</v>
      </c>
      <c r="I509" s="43"/>
    </row>
    <row r="510" spans="1:9" ht="45" customHeight="1">
      <c r="A510" s="22"/>
      <c r="B510" s="23"/>
      <c r="C510" s="30" t="s">
        <v>107</v>
      </c>
      <c r="D510" s="85" t="s">
        <v>229</v>
      </c>
      <c r="E510" s="25">
        <v>3400000</v>
      </c>
      <c r="F510" s="25"/>
      <c r="G510" s="131">
        <f t="shared" si="40"/>
        <v>0</v>
      </c>
      <c r="H510" s="143" t="s">
        <v>122</v>
      </c>
      <c r="I510" s="43"/>
    </row>
    <row r="511" spans="1:9" ht="12.75" hidden="1">
      <c r="A511" s="22"/>
      <c r="B511" s="27">
        <v>92195</v>
      </c>
      <c r="C511" s="96"/>
      <c r="D511" s="88" t="s">
        <v>5</v>
      </c>
      <c r="E511" s="21">
        <f>SUM(E512,E513,E514)</f>
        <v>0</v>
      </c>
      <c r="F511" s="21">
        <f>SUM(F512,F513,F514)</f>
        <v>0</v>
      </c>
      <c r="G511" s="130" t="e">
        <f t="shared" si="40"/>
        <v>#DIV/0!</v>
      </c>
      <c r="H511" s="130" t="e">
        <f t="shared" si="39"/>
        <v>#DIV/0!</v>
      </c>
      <c r="I511" s="40">
        <f>SUM(I512:I514)</f>
        <v>0</v>
      </c>
    </row>
    <row r="512" spans="1:9" ht="12.75" hidden="1">
      <c r="A512" s="22"/>
      <c r="B512" s="117"/>
      <c r="C512" s="30" t="s">
        <v>25</v>
      </c>
      <c r="D512" s="10" t="s">
        <v>207</v>
      </c>
      <c r="E512" s="25"/>
      <c r="F512" s="25"/>
      <c r="G512" s="131" t="e">
        <f t="shared" si="40"/>
        <v>#DIV/0!</v>
      </c>
      <c r="H512" s="131" t="e">
        <f t="shared" si="39"/>
        <v>#DIV/0!</v>
      </c>
      <c r="I512" s="43"/>
    </row>
    <row r="513" spans="1:9" ht="12.75" hidden="1">
      <c r="A513" s="22"/>
      <c r="B513" s="189"/>
      <c r="C513" s="30" t="s">
        <v>11</v>
      </c>
      <c r="D513" s="122" t="s">
        <v>12</v>
      </c>
      <c r="E513" s="25"/>
      <c r="F513" s="25"/>
      <c r="G513" s="131" t="e">
        <f t="shared" si="40"/>
        <v>#DIV/0!</v>
      </c>
      <c r="H513" s="131" t="e">
        <f t="shared" si="39"/>
        <v>#DIV/0!</v>
      </c>
      <c r="I513" s="43"/>
    </row>
    <row r="514" spans="1:9" ht="56.25" hidden="1">
      <c r="A514" s="22"/>
      <c r="B514" s="164"/>
      <c r="C514" s="30" t="s">
        <v>67</v>
      </c>
      <c r="D514" s="12" t="s">
        <v>197</v>
      </c>
      <c r="E514" s="25"/>
      <c r="F514" s="25"/>
      <c r="G514" s="131" t="e">
        <f t="shared" si="40"/>
        <v>#DIV/0!</v>
      </c>
      <c r="H514" s="131" t="e">
        <f t="shared" si="39"/>
        <v>#DIV/0!</v>
      </c>
      <c r="I514" s="43"/>
    </row>
    <row r="515" spans="1:9" ht="12.75" hidden="1">
      <c r="A515" s="26">
        <v>926</v>
      </c>
      <c r="B515" s="16"/>
      <c r="C515" s="32"/>
      <c r="D515" s="65" t="s">
        <v>159</v>
      </c>
      <c r="E515" s="18">
        <f>SUM(E516,E523)</f>
        <v>0</v>
      </c>
      <c r="F515" s="18">
        <f>SUM(F516,F523)</f>
        <v>0</v>
      </c>
      <c r="G515" s="129" t="e">
        <f t="shared" si="40"/>
        <v>#DIV/0!</v>
      </c>
      <c r="H515" s="129" t="e">
        <f t="shared" si="39"/>
        <v>#DIV/0!</v>
      </c>
      <c r="I515" s="18">
        <f>I516+I523+I527</f>
        <v>0</v>
      </c>
    </row>
    <row r="516" spans="1:9" ht="12.75" hidden="1">
      <c r="A516" s="47"/>
      <c r="B516" s="48">
        <v>92601</v>
      </c>
      <c r="C516" s="49"/>
      <c r="D516" s="69" t="s">
        <v>80</v>
      </c>
      <c r="E516" s="50">
        <f>SUM(E517:E522)</f>
        <v>0</v>
      </c>
      <c r="F516" s="50">
        <f>SUM(F517:F522)</f>
        <v>0</v>
      </c>
      <c r="G516" s="138" t="e">
        <f t="shared" si="40"/>
        <v>#DIV/0!</v>
      </c>
      <c r="H516" s="130" t="e">
        <f t="shared" si="39"/>
        <v>#DIV/0!</v>
      </c>
      <c r="I516" s="50">
        <f>SUM(I517:I522)</f>
        <v>0</v>
      </c>
    </row>
    <row r="517" spans="1:9" ht="36.75" customHeight="1" hidden="1">
      <c r="A517" s="47"/>
      <c r="B517" s="51"/>
      <c r="C517" s="52" t="s">
        <v>70</v>
      </c>
      <c r="D517" s="12" t="s">
        <v>284</v>
      </c>
      <c r="E517" s="53"/>
      <c r="F517" s="53"/>
      <c r="G517" s="134" t="e">
        <f t="shared" si="40"/>
        <v>#DIV/0!</v>
      </c>
      <c r="H517" s="144" t="e">
        <f t="shared" si="39"/>
        <v>#DIV/0!</v>
      </c>
      <c r="I517" s="43"/>
    </row>
    <row r="518" spans="1:9" ht="12.75" hidden="1">
      <c r="A518" s="47"/>
      <c r="B518" s="51"/>
      <c r="C518" s="52" t="s">
        <v>11</v>
      </c>
      <c r="D518" s="122" t="s">
        <v>12</v>
      </c>
      <c r="E518" s="53"/>
      <c r="F518" s="53"/>
      <c r="G518" s="134" t="e">
        <f t="shared" si="40"/>
        <v>#DIV/0!</v>
      </c>
      <c r="H518" s="144" t="e">
        <f t="shared" si="39"/>
        <v>#DIV/0!</v>
      </c>
      <c r="I518" s="43"/>
    </row>
    <row r="519" spans="1:9" ht="33.75" hidden="1">
      <c r="A519" s="47"/>
      <c r="B519" s="51"/>
      <c r="C519" s="52" t="s">
        <v>126</v>
      </c>
      <c r="D519" s="85" t="s">
        <v>151</v>
      </c>
      <c r="E519" s="53"/>
      <c r="F519" s="53"/>
      <c r="G519" s="134" t="e">
        <f t="shared" si="40"/>
        <v>#DIV/0!</v>
      </c>
      <c r="H519" s="144" t="e">
        <f t="shared" si="39"/>
        <v>#DIV/0!</v>
      </c>
      <c r="I519" s="53"/>
    </row>
    <row r="520" spans="1:9" ht="45" hidden="1">
      <c r="A520" s="47"/>
      <c r="B520" s="51"/>
      <c r="C520" s="63" t="s">
        <v>186</v>
      </c>
      <c r="D520" s="122" t="s">
        <v>243</v>
      </c>
      <c r="E520" s="53"/>
      <c r="F520" s="53"/>
      <c r="G520" s="134" t="e">
        <f t="shared" si="40"/>
        <v>#DIV/0!</v>
      </c>
      <c r="H520" s="144" t="e">
        <f t="shared" si="39"/>
        <v>#DIV/0!</v>
      </c>
      <c r="I520" s="53"/>
    </row>
    <row r="521" spans="1:9" ht="33.75" hidden="1">
      <c r="A521" s="47"/>
      <c r="B521" s="51"/>
      <c r="C521" s="63" t="s">
        <v>83</v>
      </c>
      <c r="D521" s="12" t="s">
        <v>241</v>
      </c>
      <c r="E521" s="53"/>
      <c r="F521" s="53"/>
      <c r="G521" s="134" t="e">
        <f t="shared" si="40"/>
        <v>#DIV/0!</v>
      </c>
      <c r="H521" s="131" t="e">
        <f t="shared" si="39"/>
        <v>#DIV/0!</v>
      </c>
      <c r="I521" s="145"/>
    </row>
    <row r="522" spans="1:9" ht="33.75" hidden="1">
      <c r="A522" s="54"/>
      <c r="B522" s="58"/>
      <c r="C522" s="63" t="s">
        <v>79</v>
      </c>
      <c r="D522" s="12" t="s">
        <v>209</v>
      </c>
      <c r="E522" s="53"/>
      <c r="F522" s="53"/>
      <c r="G522" s="134" t="e">
        <f t="shared" si="40"/>
        <v>#DIV/0!</v>
      </c>
      <c r="H522" s="131" t="e">
        <f t="shared" si="39"/>
        <v>#DIV/0!</v>
      </c>
      <c r="I522" s="53"/>
    </row>
    <row r="523" spans="1:9" ht="12.75" hidden="1">
      <c r="A523" s="47"/>
      <c r="B523" s="48">
        <v>92604</v>
      </c>
      <c r="C523" s="20"/>
      <c r="D523" s="14" t="s">
        <v>72</v>
      </c>
      <c r="E523" s="21">
        <f>SUM(E524:E528)</f>
        <v>0</v>
      </c>
      <c r="F523" s="21">
        <f>SUM(F524:F528)</f>
        <v>0</v>
      </c>
      <c r="G523" s="130" t="e">
        <f t="shared" si="40"/>
        <v>#DIV/0!</v>
      </c>
      <c r="H523" s="130" t="e">
        <f t="shared" si="39"/>
        <v>#DIV/0!</v>
      </c>
      <c r="I523" s="21">
        <f>SUM(I524:I526)</f>
        <v>0</v>
      </c>
    </row>
    <row r="524" spans="1:9" ht="12.75" hidden="1">
      <c r="A524" s="47"/>
      <c r="B524" s="51"/>
      <c r="C524" s="30" t="s">
        <v>11</v>
      </c>
      <c r="D524" s="10" t="s">
        <v>12</v>
      </c>
      <c r="E524" s="25"/>
      <c r="F524" s="25"/>
      <c r="G524" s="134" t="e">
        <f t="shared" si="40"/>
        <v>#DIV/0!</v>
      </c>
      <c r="H524" s="131" t="e">
        <f t="shared" si="39"/>
        <v>#DIV/0!</v>
      </c>
      <c r="I524" s="25"/>
    </row>
    <row r="525" spans="1:9" ht="45" hidden="1">
      <c r="A525" s="47"/>
      <c r="B525" s="51"/>
      <c r="C525" s="30" t="s">
        <v>107</v>
      </c>
      <c r="D525" s="85" t="s">
        <v>229</v>
      </c>
      <c r="E525" s="64">
        <v>0</v>
      </c>
      <c r="F525" s="25">
        <v>0</v>
      </c>
      <c r="G525" s="134" t="e">
        <f t="shared" si="40"/>
        <v>#DIV/0!</v>
      </c>
      <c r="H525" s="131" t="e">
        <f t="shared" si="39"/>
        <v>#DIV/0!</v>
      </c>
      <c r="I525" s="25">
        <v>0</v>
      </c>
    </row>
    <row r="526" spans="1:9" ht="33.75" hidden="1">
      <c r="A526" s="47"/>
      <c r="B526" s="51"/>
      <c r="C526" s="30" t="s">
        <v>83</v>
      </c>
      <c r="D526" s="12" t="s">
        <v>242</v>
      </c>
      <c r="E526" s="64"/>
      <c r="F526" s="25"/>
      <c r="G526" s="134" t="e">
        <f t="shared" si="40"/>
        <v>#DIV/0!</v>
      </c>
      <c r="H526" s="131" t="e">
        <f t="shared" si="39"/>
        <v>#DIV/0!</v>
      </c>
      <c r="I526" s="25"/>
    </row>
    <row r="527" spans="1:9" ht="12.75" hidden="1">
      <c r="A527" s="47"/>
      <c r="B527" s="48">
        <v>92695</v>
      </c>
      <c r="C527" s="20"/>
      <c r="D527" s="14" t="s">
        <v>5</v>
      </c>
      <c r="E527" s="21">
        <f>SUM(E528)</f>
        <v>0</v>
      </c>
      <c r="F527" s="21">
        <f>SUM(F528)</f>
        <v>0</v>
      </c>
      <c r="G527" s="130" t="e">
        <f t="shared" si="40"/>
        <v>#DIV/0!</v>
      </c>
      <c r="H527" s="130" t="e">
        <f t="shared" si="39"/>
        <v>#DIV/0!</v>
      </c>
      <c r="I527" s="21">
        <f>SUM(I528)</f>
        <v>0</v>
      </c>
    </row>
    <row r="528" spans="1:9" ht="33.75" hidden="1">
      <c r="A528" s="47"/>
      <c r="B528" s="51"/>
      <c r="C528" s="30" t="s">
        <v>129</v>
      </c>
      <c r="D528" s="12" t="s">
        <v>204</v>
      </c>
      <c r="E528" s="64"/>
      <c r="F528" s="25"/>
      <c r="G528" s="131" t="e">
        <f t="shared" si="40"/>
        <v>#DIV/0!</v>
      </c>
      <c r="H528" s="131" t="e">
        <f t="shared" si="39"/>
        <v>#DIV/0!</v>
      </c>
      <c r="I528" s="43"/>
    </row>
    <row r="529" spans="1:9" ht="15.75" customHeight="1">
      <c r="A529" s="46"/>
      <c r="B529" s="36"/>
      <c r="C529" s="264" t="s">
        <v>73</v>
      </c>
      <c r="D529" s="265"/>
      <c r="E529" s="18">
        <f>SUM(E515,E502,E453,E424,E415,E393,E309,E285,E213,E194,E141,E129,E112,E76,E70,E44,E10,E4)</f>
        <v>365856949.83</v>
      </c>
      <c r="F529" s="18">
        <f>SUM(F515,F502,F453,F424,F415,F393,F309,F285,F213,F194,F141,F129,F112,F76,F70,F44,F10,F4)</f>
        <v>35775186.48</v>
      </c>
      <c r="G529" s="129">
        <f t="shared" si="40"/>
        <v>9.778463002171582</v>
      </c>
      <c r="H529" s="129">
        <f t="shared" si="39"/>
        <v>113.94659402670261</v>
      </c>
      <c r="I529" s="18">
        <f>SUM(I515,I502,I453,I424,I415,I393,I309,I285,I213,I194,I141,I129,I112,I76,I70,I44,I10,I4)</f>
        <v>31396450.93</v>
      </c>
    </row>
    <row r="530" spans="2:7" s="92" customFormat="1" ht="11.25">
      <c r="B530" s="90"/>
      <c r="C530" s="90"/>
      <c r="D530" s="90"/>
      <c r="E530" s="91"/>
      <c r="F530" s="91"/>
      <c r="G530" s="124"/>
    </row>
    <row r="531" spans="4:7" ht="12.75">
      <c r="D531" s="9"/>
      <c r="E531" s="89"/>
      <c r="F531" s="89"/>
      <c r="G531" s="125"/>
    </row>
    <row r="532" spans="1:7" ht="12.75">
      <c r="A532" s="2"/>
      <c r="D532" s="9"/>
      <c r="E532" s="7"/>
      <c r="F532" s="7"/>
      <c r="G532" s="126"/>
    </row>
    <row r="533" spans="4:7" ht="12.75">
      <c r="D533" s="9"/>
      <c r="E533" s="8"/>
      <c r="F533" s="5"/>
      <c r="G533" s="127"/>
    </row>
    <row r="534" spans="3:7" ht="12.75">
      <c r="C534" s="4"/>
      <c r="D534" s="15"/>
      <c r="E534" s="5"/>
      <c r="F534" s="76"/>
      <c r="G534" s="127"/>
    </row>
    <row r="535" spans="4:7" ht="12.75">
      <c r="D535" s="9"/>
      <c r="E535" s="5"/>
      <c r="F535" s="5"/>
      <c r="G535" s="127"/>
    </row>
    <row r="536" spans="4:7" ht="12.75">
      <c r="D536" s="9"/>
      <c r="E536" s="5"/>
      <c r="F536" s="5"/>
      <c r="G536" s="127"/>
    </row>
    <row r="537" spans="4:7" ht="12.75">
      <c r="D537" s="9"/>
      <c r="E537" s="5"/>
      <c r="F537" s="5"/>
      <c r="G537" s="127"/>
    </row>
    <row r="538" spans="4:7" ht="12.75">
      <c r="D538" s="9"/>
      <c r="E538" s="5"/>
      <c r="F538" s="5"/>
      <c r="G538" s="127"/>
    </row>
    <row r="539" spans="4:7" ht="12.75">
      <c r="D539" s="9"/>
      <c r="E539" s="5"/>
      <c r="F539" s="5"/>
      <c r="G539" s="127"/>
    </row>
    <row r="540" spans="4:7" ht="12.75">
      <c r="D540" s="9"/>
      <c r="E540" s="5"/>
      <c r="F540" s="5"/>
      <c r="G540" s="127"/>
    </row>
  </sheetData>
  <sheetProtection/>
  <mergeCells count="8">
    <mergeCell ref="I1:I2"/>
    <mergeCell ref="E1:E2"/>
    <mergeCell ref="F1:F2"/>
    <mergeCell ref="G1:G2"/>
    <mergeCell ref="C529:D529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 2020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Przekwas</cp:lastModifiedBy>
  <cp:lastPrinted>2020-02-21T09:21:40Z</cp:lastPrinted>
  <dcterms:created xsi:type="dcterms:W3CDTF">1997-02-26T13:46:56Z</dcterms:created>
  <dcterms:modified xsi:type="dcterms:W3CDTF">2020-02-21T09:53:00Z</dcterms:modified>
  <cp:category/>
  <cp:version/>
  <cp:contentType/>
  <cp:contentStatus/>
</cp:coreProperties>
</file>