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<sst xmlns="http://schemas.openxmlformats.org/spreadsheetml/2006/main" count="997" uniqueCount="301">
  <si>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</si>
  <si>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</si>
  <si>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</si>
  <si>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</si>
  <si>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</si>
  <si>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</si>
  <si>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</si>
  <si>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</si>
  <si>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</si>
  <si>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</si>
  <si>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</si>
  <si>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</si>
  <si>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</si>
  <si>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</si>
  <si>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</si>
  <si>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</si>
  <si>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</si>
  <si>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</si>
  <si>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</si>
  <si>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</si>
  <si>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</si>
  <si>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</si>
  <si>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</si>
  <si>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</si>
  <si>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</si>
  <si>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</si>
  <si>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</si>
  <si>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</si>
  <si>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</si>
  <si>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</si>
  <si>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</si>
  <si>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</si>
  <si>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</si>
  <si>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</si>
  <si>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</si>
  <si>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</si>
  <si>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</si>
  <si>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</si>
  <si>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</si>
  <si>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</si>
  <si>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</si>
  <si>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</si>
  <si>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</si>
  <si>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</si>
  <si>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</si>
  <si>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</si>
  <si>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</si>
  <si>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</si>
  <si>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</si>
  <si>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</si>
  <si>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</si>
  <si>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</si>
  <si>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</si>
  <si>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</si>
  <si>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</si>
  <si>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</si>
  <si>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</si>
  <si>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</si>
  <si>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</si>
  <si>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</si>
  <si>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</si>
  <si>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</si>
  <si>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</si>
  <si>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</si>
  <si>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</si>
  <si>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</si>
  <si>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</si>
  <si>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</si>
  <si>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</si>
  <si>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</si>
  <si>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</si>
  <si>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</si>
  <si>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</si>
  <si>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</si>
  <si>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</si>
  <si>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</si>
  <si>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</si>
  <si>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</si>
  <si>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</si>
  <si>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</si>
  <si>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</si>
  <si>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</si>
  <si>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</si>
  <si>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</si>
  <si>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</si>
  <si>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</si>
  <si>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</si>
  <si>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</si>
  <si>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</si>
  <si>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</si>
  <si>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</si>
  <si>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</si>
  <si>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</si>
  <si>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</si>
  <si>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</si>
  <si>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</si>
  <si>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</si>
  <si>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</si>
  <si>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</si>
  <si>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</si>
  <si>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</si>
  <si>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</si>
  <si>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</si>
  <si>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</si>
  <si>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</si>
  <si>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</si>
  <si>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</si>
  <si>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</si>
  <si>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</si>
  <si>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</si>
  <si>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</si>
  <si>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</si>
  <si>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</si>
  <si>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</si>
  <si>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</si>
  <si>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</si>
  <si>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</si>
  <si>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</si>
  <si>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</si>
  <si>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</si>
  <si>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</si>
  <si>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</si>
  <si>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</si>
  <si>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</si>
  <si>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</si>
  <si>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</si>
  <si>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</si>
  <si>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</si>
  <si>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</si>
  <si>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</si>
  <si>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</si>
  <si>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</si>
  <si>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</si>
  <si>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</si>
  <si>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</si>
  <si>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</si>
  <si>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</si>
  <si>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</si>
  <si>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</si>
  <si>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</si>
  <si>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</si>
  <si>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</si>
  <si>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</si>
  <si>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</si>
  <si>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</si>
  <si>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</si>
  <si>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</si>
  <si>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</si>
  <si>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</si>
  <si>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</si>
  <si>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</si>
  <si>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</si>
  <si>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</si>
  <si>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</si>
  <si>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</si>
  <si>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</si>
  <si>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</si>
  <si>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</si>
  <si>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</si>
  <si>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</si>
  <si>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</si>
  <si>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</si>
  <si>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</si>
  <si>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</si>
  <si>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</si>
  <si>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</si>
  <si>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</si>
  <si>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</si>
  <si>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</si>
  <si>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</si>
  <si>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</si>
  <si>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</si>
  <si>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</si>
  <si>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</si>
  <si>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</si>
  <si>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</si>
  <si>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</si>
  <si>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</si>
  <si>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</si>
  <si>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</si>
  <si>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</si>
  <si>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</si>
  <si>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</si>
  <si>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</si>
  <si>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</si>
  <si>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</si>
  <si>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</si>
  <si>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</si>
  <si>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</si>
  <si>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</si>
  <si>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</si>
  <si>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</si>
  <si>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</si>
  <si>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</si>
  <si>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</si>
  <si>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</si>
  <si>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</si>
  <si>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</si>
  <si>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</si>
  <si>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</si>
  <si>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</si>
  <si>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</si>
  <si>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</si>
  <si>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</si>
  <si>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</si>
  <si>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</si>
  <si>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</si>
  <si>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</si>
  <si>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</si>
  <si>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</si>
  <si>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</si>
  <si>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</si>
  <si>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</si>
  <si>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</si>
  <si>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</si>
  <si>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</si>
  <si>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</si>
  <si>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</si>
  <si>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</si>
  <si>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</si>
  <si>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</si>
  <si>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</si>
  <si>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</si>
  <si>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</si>
  <si>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</si>
  <si>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</si>
  <si>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</si>
  <si>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</si>
  <si>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</si>
  <si>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</si>
  <si>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</si>
  <si>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</si>
  <si>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</si>
  <si>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</si>
  <si>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</si>
  <si>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</si>
  <si>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</si>
  <si>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</si>
  <si>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</si>
  <si>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</si>
  <si>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</si>
  <si>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</si>
  <si>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</si>
  <si>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</si>
  <si>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</si>
  <si>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</si>
  <si>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</si>
  <si>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</si>
  <si>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</si>
  <si>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</si>
  <si>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</si>
  <si>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</si>
  <si>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</si>
  <si>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</si>
  <si>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</si>
  <si>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</si>
  <si>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</si>
  <si>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</si>
  <si>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</si>
  <si>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</si>
  <si>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</si>
  <si>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</si>
  <si>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</si>
  <si>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</si>
  <si>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</si>
  <si>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</si>
  <si>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</si>
  <si>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</si>
  <si>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</si>
  <si>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</si>
  <si>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</si>
  <si>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</si>
  <si>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</si>
  <si>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</si>
  <si>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</si>
  <si>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</si>
  <si>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</si>
  <si>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</si>
  <si>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</si>
  <si>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</si>
  <si>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</si>
  <si>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</si>
  <si>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</si>
  <si>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</si>
  <si>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</si>
  <si>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Wskaźnik dynamiki 2019/2018</t>
  </si>
  <si>
    <t>Wykonanie 2018 r.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</si>
  <si>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</si>
  <si>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</si>
  <si>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</si>
  <si>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</si>
  <si>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</si>
  <si>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 Wpływy z tytułu grzywien i innych kar pieniężnych od osób prawnych i innych jednostek organizacyjnych </t>
  </si>
  <si>
    <t xml:space="preserve">Wpływy ze zwrotów dotacji oraz płatności wykorzystanych nie zgodnie z przeznaczeniem lub wykorzystanych z naruszeniem procedur, o których mowa w art. 184 ustawy, pobranych nienależnie lub w nadmiernej wysokości </t>
  </si>
  <si>
    <t>Gospodarka odpadami komunalnymi</t>
  </si>
  <si>
    <t>2620</t>
  </si>
  <si>
    <t>Dotacja przedmiotowa z budżetu otrzymana przez pozostałe jednostki sektora finansów publicznych</t>
  </si>
  <si>
    <t>Wykonanie               za 05 m-cy</t>
  </si>
  <si>
    <t>6350</t>
  </si>
  <si>
    <t>Środki otrzymane z państwowych funduszy celowych na finansowanie lub dofinansowanie kosztów realizacji inwestycji i zakupów inwestycyjnych jednostek sektora finansów publicznych</t>
  </si>
  <si>
    <t>2020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</si>
</sst>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63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vertical="center" wrapText="1"/>
    </xf>
    <xf numFmtId="4" fontId="59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 quotePrefix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 quotePrefix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60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60" fillId="34" borderId="10" xfId="0" applyNumberFormat="1" applyFont="1" applyFill="1" applyBorder="1" applyAlignment="1">
      <alignment vertical="center"/>
    </xf>
    <xf numFmtId="0" fontId="61" fillId="34" borderId="0" xfId="0" applyFont="1" applyFill="1" applyAlignment="1">
      <alignment/>
    </xf>
    <xf numFmtId="0" fontId="60" fillId="34" borderId="13" xfId="0" applyFont="1" applyFill="1" applyBorder="1" applyAlignment="1">
      <alignment horizontal="center" vertical="center"/>
    </xf>
    <xf numFmtId="173" fontId="57" fillId="0" borderId="10" xfId="0" applyNumberFormat="1" applyFont="1" applyBorder="1" applyAlignment="1">
      <alignment vertical="center"/>
    </xf>
    <xf numFmtId="4" fontId="57" fillId="33" borderId="10" xfId="0" applyNumberFormat="1" applyFont="1" applyFill="1" applyBorder="1" applyAlignment="1">
      <alignment vertical="center"/>
    </xf>
    <xf numFmtId="4" fontId="57" fillId="34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33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95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8011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5"/>
  <sheetViews>
    <sheetView tabSelected="1" zoomScale="110" zoomScaleNormal="110" workbookViewId="0" topLeftCell="A1">
      <pane ySplit="3" topLeftCell="A514" activePane="bottomLeft" state="frozen"/>
      <selection pane="topLeft" activeCell="A1" sqref="A1"/>
      <selection pane="bottomLeft" activeCell="F525" sqref="F525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67" t="s">
        <v>93</v>
      </c>
      <c r="B1" s="268"/>
      <c r="C1" s="269"/>
      <c r="D1" s="261" t="s">
        <v>0</v>
      </c>
      <c r="E1" s="261" t="s">
        <v>106</v>
      </c>
      <c r="F1" s="261" t="s">
        <v>297</v>
      </c>
      <c r="G1" s="263" t="s">
        <v>154</v>
      </c>
      <c r="H1" s="261" t="s">
        <v>285</v>
      </c>
      <c r="I1" s="261" t="s">
        <v>286</v>
      </c>
    </row>
    <row r="2" spans="1:9" ht="14.25" customHeight="1">
      <c r="A2" s="76" t="s">
        <v>1</v>
      </c>
      <c r="B2" s="74" t="s">
        <v>92</v>
      </c>
      <c r="C2" s="75" t="s">
        <v>2</v>
      </c>
      <c r="D2" s="262"/>
      <c r="E2" s="262"/>
      <c r="F2" s="262"/>
      <c r="G2" s="264"/>
      <c r="H2" s="262"/>
      <c r="I2" s="262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40860</v>
      </c>
      <c r="F4" s="18">
        <f>F5</f>
        <v>27209.2</v>
      </c>
      <c r="G4" s="130">
        <f aca="true" t="shared" si="0" ref="G4:G12">F4*100/E4</f>
        <v>66.59128732256485</v>
      </c>
      <c r="H4" s="130">
        <f aca="true" t="shared" si="1" ref="H4:H10">(F4/I4)*100</f>
        <v>85.98867924647557</v>
      </c>
      <c r="I4" s="18">
        <f>SUM(I5)</f>
        <v>31642.77</v>
      </c>
    </row>
    <row r="5" spans="1:9" ht="12.75">
      <c r="A5" s="119"/>
      <c r="B5" s="194" t="s">
        <v>155</v>
      </c>
      <c r="C5" s="105"/>
      <c r="D5" s="201" t="s">
        <v>5</v>
      </c>
      <c r="E5" s="21">
        <f>SUM(E6:E8)</f>
        <v>40860</v>
      </c>
      <c r="F5" s="21">
        <f>SUM(F6:F8)</f>
        <v>27209.2</v>
      </c>
      <c r="G5" s="131">
        <f t="shared" si="0"/>
        <v>66.59128732256485</v>
      </c>
      <c r="H5" s="131">
        <f t="shared" si="1"/>
        <v>85.98867924647557</v>
      </c>
      <c r="I5" s="21">
        <f>SUM(I6:I8)</f>
        <v>31642.77</v>
      </c>
    </row>
    <row r="6" spans="1:9" ht="55.5" customHeight="1">
      <c r="A6" s="193"/>
      <c r="B6" s="196"/>
      <c r="C6" s="30" t="s">
        <v>10</v>
      </c>
      <c r="D6" s="86" t="s">
        <v>291</v>
      </c>
      <c r="E6" s="25">
        <v>60</v>
      </c>
      <c r="F6" s="25">
        <v>0</v>
      </c>
      <c r="G6" s="134">
        <f t="shared" si="0"/>
        <v>0</v>
      </c>
      <c r="H6" s="144" t="s">
        <v>122</v>
      </c>
      <c r="I6" s="25">
        <v>0</v>
      </c>
    </row>
    <row r="7" spans="1:9" ht="12.75">
      <c r="A7" s="193"/>
      <c r="B7" s="234"/>
      <c r="C7" s="30" t="s">
        <v>11</v>
      </c>
      <c r="D7" s="10" t="s">
        <v>12</v>
      </c>
      <c r="E7" s="25">
        <v>13590.8</v>
      </c>
      <c r="F7" s="25">
        <v>0</v>
      </c>
      <c r="G7" s="132">
        <f t="shared" si="0"/>
        <v>0</v>
      </c>
      <c r="H7" s="144" t="s">
        <v>122</v>
      </c>
      <c r="I7" s="25">
        <v>0</v>
      </c>
    </row>
    <row r="8" spans="1:9" ht="45">
      <c r="A8" s="120"/>
      <c r="B8" s="195"/>
      <c r="C8" s="79">
        <v>2010</v>
      </c>
      <c r="D8" s="12" t="s">
        <v>238</v>
      </c>
      <c r="E8" s="25">
        <v>27209.2</v>
      </c>
      <c r="F8" s="25">
        <v>27209.2</v>
      </c>
      <c r="G8" s="132">
        <f t="shared" si="0"/>
        <v>100</v>
      </c>
      <c r="H8" s="132">
        <f t="shared" si="1"/>
        <v>85.98867924647557</v>
      </c>
      <c r="I8" s="43">
        <v>31642.77</v>
      </c>
    </row>
    <row r="9" spans="1:9" ht="12.75">
      <c r="A9" s="26">
        <v>600</v>
      </c>
      <c r="B9" s="16"/>
      <c r="C9" s="17"/>
      <c r="D9" s="66" t="s">
        <v>6</v>
      </c>
      <c r="E9" s="18">
        <f>E10+E17+E30+E37</f>
        <v>50813114.81</v>
      </c>
      <c r="F9" s="18">
        <f>F10+F17+F30+F37</f>
        <v>18283746.49</v>
      </c>
      <c r="G9" s="130">
        <f t="shared" si="0"/>
        <v>35.982337548812815</v>
      </c>
      <c r="H9" s="130">
        <f t="shared" si="1"/>
        <v>3387.7060196742777</v>
      </c>
      <c r="I9" s="18">
        <f>SUM(I10,I17,I30,I37)</f>
        <v>539708.7699999999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32539731.86</v>
      </c>
      <c r="F10" s="21">
        <f>SUM(F12:F16)</f>
        <v>17983582.25</v>
      </c>
      <c r="G10" s="131">
        <f t="shared" si="0"/>
        <v>55.266534854599136</v>
      </c>
      <c r="H10" s="131">
        <f t="shared" si="1"/>
        <v>3634.88271854472</v>
      </c>
      <c r="I10" s="21">
        <f>SUM(I11:I16)</f>
        <v>494750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27.75" customHeight="1">
      <c r="A12" s="19"/>
      <c r="B12" s="36"/>
      <c r="C12" s="30" t="s">
        <v>70</v>
      </c>
      <c r="D12" s="12" t="s">
        <v>292</v>
      </c>
      <c r="E12" s="25">
        <v>43217</v>
      </c>
      <c r="F12" s="25">
        <v>41119.94</v>
      </c>
      <c r="G12" s="132">
        <f t="shared" si="0"/>
        <v>95.14760395214846</v>
      </c>
      <c r="H12" s="144" t="s">
        <v>122</v>
      </c>
      <c r="I12" s="25"/>
    </row>
    <row r="13" spans="1:9" ht="45">
      <c r="A13" s="19"/>
      <c r="B13" s="36"/>
      <c r="C13" s="30" t="s">
        <v>10</v>
      </c>
      <c r="D13" s="86" t="s">
        <v>291</v>
      </c>
      <c r="E13" s="25">
        <v>3675519</v>
      </c>
      <c r="F13" s="25">
        <v>1409682</v>
      </c>
      <c r="G13" s="134">
        <f>F13*100/E13</f>
        <v>38.353277455510366</v>
      </c>
      <c r="H13" s="132">
        <f aca="true" t="shared" si="2" ref="H13:H19">(F13/I13)*100</f>
        <v>285.0721941354904</v>
      </c>
      <c r="I13" s="25">
        <v>494500</v>
      </c>
    </row>
    <row r="14" spans="1:9" ht="12.75">
      <c r="A14" s="22"/>
      <c r="B14" s="23"/>
      <c r="C14" s="30" t="s">
        <v>25</v>
      </c>
      <c r="D14" s="10" t="s">
        <v>210</v>
      </c>
      <c r="E14" s="25">
        <v>384</v>
      </c>
      <c r="F14" s="25">
        <v>160</v>
      </c>
      <c r="G14" s="132">
        <f aca="true" t="shared" si="3" ref="G14:G19">F14*100/E14</f>
        <v>41.666666666666664</v>
      </c>
      <c r="H14" s="132">
        <f t="shared" si="2"/>
        <v>100</v>
      </c>
      <c r="I14" s="43">
        <v>160</v>
      </c>
    </row>
    <row r="15" spans="1:9" ht="12.75">
      <c r="A15" s="22"/>
      <c r="B15" s="23"/>
      <c r="C15" s="30" t="s">
        <v>11</v>
      </c>
      <c r="D15" s="10" t="s">
        <v>12</v>
      </c>
      <c r="E15" s="25">
        <v>5841934</v>
      </c>
      <c r="F15" s="25">
        <v>4328861</v>
      </c>
      <c r="G15" s="132">
        <f t="shared" si="3"/>
        <v>74.09979297951672</v>
      </c>
      <c r="H15" s="132">
        <f t="shared" si="2"/>
        <v>4809845.555555556</v>
      </c>
      <c r="I15" s="43">
        <v>90</v>
      </c>
    </row>
    <row r="16" spans="1:9" ht="45">
      <c r="A16" s="22"/>
      <c r="B16" s="23"/>
      <c r="C16" s="30" t="s">
        <v>107</v>
      </c>
      <c r="D16" s="86" t="s">
        <v>232</v>
      </c>
      <c r="E16" s="25">
        <v>22978677.86</v>
      </c>
      <c r="F16" s="25">
        <v>12203759.31</v>
      </c>
      <c r="G16" s="132">
        <f t="shared" si="3"/>
        <v>53.10905781591387</v>
      </c>
      <c r="H16" s="144" t="s">
        <v>122</v>
      </c>
      <c r="I16" s="43">
        <v>0</v>
      </c>
    </row>
    <row r="17" spans="1:9" s="85" customFormat="1" ht="12.75">
      <c r="A17" s="19"/>
      <c r="B17" s="27">
        <v>60016</v>
      </c>
      <c r="C17" s="20"/>
      <c r="D17" s="14" t="s">
        <v>13</v>
      </c>
      <c r="E17" s="21">
        <f>SUM(E18:E29)</f>
        <v>18238072.95</v>
      </c>
      <c r="F17" s="21">
        <f>SUM(F18:F29)</f>
        <v>265435.24</v>
      </c>
      <c r="G17" s="131">
        <f t="shared" si="3"/>
        <v>1.4553908229652082</v>
      </c>
      <c r="H17" s="131">
        <f t="shared" si="2"/>
        <v>627.4719146675845</v>
      </c>
      <c r="I17" s="21">
        <f>SUM(I18:I29)</f>
        <v>42302.33</v>
      </c>
    </row>
    <row r="18" spans="1:9" s="85" customFormat="1" ht="22.5" hidden="1">
      <c r="A18" s="19"/>
      <c r="B18" s="36"/>
      <c r="C18" s="30" t="s">
        <v>70</v>
      </c>
      <c r="D18" s="12" t="s">
        <v>292</v>
      </c>
      <c r="E18" s="25"/>
      <c r="F18" s="25"/>
      <c r="G18" s="132" t="e">
        <f t="shared" si="3"/>
        <v>#DIV/0!</v>
      </c>
      <c r="H18" s="132">
        <f t="shared" si="2"/>
        <v>0</v>
      </c>
      <c r="I18" s="43">
        <v>38177.92</v>
      </c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4869.88</v>
      </c>
      <c r="G19" s="132">
        <f t="shared" si="3"/>
        <v>34.78485714285714</v>
      </c>
      <c r="H19" s="132">
        <f t="shared" si="2"/>
        <v>163.69839759858283</v>
      </c>
      <c r="I19" s="25">
        <v>2974.91</v>
      </c>
    </row>
    <row r="20" spans="1:9" ht="22.5" hidden="1">
      <c r="A20" s="22"/>
      <c r="B20" s="23"/>
      <c r="C20" s="30" t="s">
        <v>20</v>
      </c>
      <c r="D20" s="86" t="s">
        <v>211</v>
      </c>
      <c r="E20" s="81"/>
      <c r="F20" s="81"/>
      <c r="G20" s="132" t="e">
        <f>F20*100/E20</f>
        <v>#DIV/0!</v>
      </c>
      <c r="H20" s="132" t="e">
        <f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210</v>
      </c>
      <c r="E21" s="81">
        <v>10</v>
      </c>
      <c r="F21" s="81">
        <v>2.95</v>
      </c>
      <c r="G21" s="132">
        <f aca="true" t="shared" si="4" ref="G21:G37">F21*100/E21</f>
        <v>29.5</v>
      </c>
      <c r="H21" s="144" t="s">
        <v>122</v>
      </c>
      <c r="I21" s="43">
        <v>0</v>
      </c>
    </row>
    <row r="22" spans="1:9" ht="12.75">
      <c r="A22" s="22"/>
      <c r="B22" s="23"/>
      <c r="C22" s="30" t="s">
        <v>11</v>
      </c>
      <c r="D22" s="12" t="s">
        <v>12</v>
      </c>
      <c r="E22" s="81">
        <v>116121.95</v>
      </c>
      <c r="F22" s="81">
        <v>13121.95</v>
      </c>
      <c r="G22" s="132">
        <f t="shared" si="4"/>
        <v>11.300146096409852</v>
      </c>
      <c r="H22" s="132">
        <f>(F22/I22)*100</f>
        <v>1141.5354501957374</v>
      </c>
      <c r="I22" s="43">
        <v>1149.5</v>
      </c>
    </row>
    <row r="23" spans="1:9" ht="33.75" hidden="1">
      <c r="A23" s="22"/>
      <c r="B23" s="23"/>
      <c r="C23" s="30" t="s">
        <v>126</v>
      </c>
      <c r="D23" s="86" t="s">
        <v>152</v>
      </c>
      <c r="E23" s="81"/>
      <c r="F23" s="81"/>
      <c r="G23" s="132" t="e">
        <f>F23*100/E23</f>
        <v>#DIV/0!</v>
      </c>
      <c r="H23" s="132" t="e">
        <f>(F23/I23)*100</f>
        <v>#DIV/0!</v>
      </c>
      <c r="I23" s="43"/>
    </row>
    <row r="24" spans="1:9" ht="45" hidden="1">
      <c r="A24" s="22"/>
      <c r="B24" s="23"/>
      <c r="C24" s="30" t="s">
        <v>188</v>
      </c>
      <c r="D24" s="123" t="s">
        <v>246</v>
      </c>
      <c r="E24" s="81"/>
      <c r="F24" s="81"/>
      <c r="G24" s="132" t="e">
        <f>F24*100/E24</f>
        <v>#DIV/0!</v>
      </c>
      <c r="H24" s="132" t="e">
        <f>(F24/I24)*100</f>
        <v>#DIV/0!</v>
      </c>
      <c r="I24" s="43"/>
    </row>
    <row r="25" spans="1:9" ht="45">
      <c r="A25" s="22"/>
      <c r="B25" s="96"/>
      <c r="C25" s="30" t="s">
        <v>107</v>
      </c>
      <c r="D25" s="86" t="s">
        <v>232</v>
      </c>
      <c r="E25" s="81">
        <v>15183044</v>
      </c>
      <c r="F25" s="81">
        <v>247440.46</v>
      </c>
      <c r="G25" s="132">
        <f t="shared" si="4"/>
        <v>1.6297157539687035</v>
      </c>
      <c r="H25" s="144" t="s">
        <v>122</v>
      </c>
      <c r="I25" s="25">
        <v>0</v>
      </c>
    </row>
    <row r="26" spans="1:9" ht="33.75">
      <c r="A26" s="22"/>
      <c r="B26" s="23"/>
      <c r="C26" s="30" t="s">
        <v>83</v>
      </c>
      <c r="D26" s="204" t="s">
        <v>247</v>
      </c>
      <c r="E26" s="81">
        <v>2640000</v>
      </c>
      <c r="F26" s="81">
        <v>0</v>
      </c>
      <c r="G26" s="132">
        <f t="shared" si="4"/>
        <v>0</v>
      </c>
      <c r="H26" s="144" t="s">
        <v>122</v>
      </c>
      <c r="I26" s="43"/>
    </row>
    <row r="27" spans="1:9" ht="38.25" customHeight="1" hidden="1">
      <c r="A27" s="22"/>
      <c r="B27" s="23"/>
      <c r="C27" s="30" t="s">
        <v>79</v>
      </c>
      <c r="D27" s="12" t="s">
        <v>212</v>
      </c>
      <c r="E27" s="81"/>
      <c r="F27" s="81"/>
      <c r="G27" s="132" t="e">
        <f t="shared" si="4"/>
        <v>#DIV/0!</v>
      </c>
      <c r="H27" s="144" t="e">
        <v>#DIV/0!</v>
      </c>
      <c r="I27" s="25"/>
    </row>
    <row r="28" spans="1:9" ht="38.25" customHeight="1">
      <c r="A28" s="22"/>
      <c r="B28" s="23"/>
      <c r="C28" s="30" t="s">
        <v>287</v>
      </c>
      <c r="D28" s="12" t="s">
        <v>288</v>
      </c>
      <c r="E28" s="81">
        <v>284897</v>
      </c>
      <c r="F28" s="81">
        <v>0</v>
      </c>
      <c r="G28" s="132">
        <f t="shared" si="4"/>
        <v>0</v>
      </c>
      <c r="H28" s="144" t="s">
        <v>122</v>
      </c>
      <c r="I28" s="25"/>
    </row>
    <row r="29" spans="1:9" ht="33.75" hidden="1">
      <c r="A29" s="22"/>
      <c r="B29" s="23"/>
      <c r="C29" s="30" t="s">
        <v>111</v>
      </c>
      <c r="D29" s="204" t="s">
        <v>112</v>
      </c>
      <c r="E29" s="81"/>
      <c r="F29" s="81"/>
      <c r="G29" s="132" t="e">
        <f t="shared" si="4"/>
        <v>#DIV/0!</v>
      </c>
      <c r="H29" s="132" t="e">
        <f aca="true" t="shared" si="5" ref="H29:H35">(F29/I29)*100</f>
        <v>#DIV/0!</v>
      </c>
      <c r="I29" s="25"/>
    </row>
    <row r="30" spans="1:9" s="85" customFormat="1" ht="12.75">
      <c r="A30" s="82"/>
      <c r="B30" s="27">
        <v>60017</v>
      </c>
      <c r="C30" s="20"/>
      <c r="D30" s="83" t="s">
        <v>108</v>
      </c>
      <c r="E30" s="84">
        <f>SUM(E31:E36)</f>
        <v>35310</v>
      </c>
      <c r="F30" s="84">
        <f>SUM(F31:F36)</f>
        <v>34729</v>
      </c>
      <c r="G30" s="133">
        <f t="shared" si="4"/>
        <v>98.35457377513453</v>
      </c>
      <c r="H30" s="131">
        <f t="shared" si="5"/>
        <v>1307.3511918206323</v>
      </c>
      <c r="I30" s="84">
        <f>SUM(I31:I36)</f>
        <v>2656.44</v>
      </c>
    </row>
    <row r="31" spans="1:9" s="85" customFormat="1" ht="22.5" hidden="1">
      <c r="A31" s="46"/>
      <c r="B31" s="104"/>
      <c r="C31" s="30" t="s">
        <v>70</v>
      </c>
      <c r="D31" s="12" t="s">
        <v>292</v>
      </c>
      <c r="E31" s="81"/>
      <c r="F31" s="81"/>
      <c r="G31" s="132" t="e">
        <f t="shared" si="4"/>
        <v>#DIV/0!</v>
      </c>
      <c r="H31" s="132" t="e">
        <f t="shared" si="5"/>
        <v>#DIV/0!</v>
      </c>
      <c r="I31" s="81"/>
    </row>
    <row r="32" spans="1:9" s="85" customFormat="1" ht="12.75" hidden="1">
      <c r="A32" s="46"/>
      <c r="B32" s="192"/>
      <c r="C32" s="30" t="s">
        <v>17</v>
      </c>
      <c r="D32" s="10" t="s">
        <v>18</v>
      </c>
      <c r="E32" s="81"/>
      <c r="F32" s="81"/>
      <c r="G32" s="132" t="e">
        <f t="shared" si="4"/>
        <v>#DIV/0!</v>
      </c>
      <c r="H32" s="132" t="e">
        <f t="shared" si="5"/>
        <v>#DIV/0!</v>
      </c>
      <c r="I32" s="81"/>
    </row>
    <row r="33" spans="1:9" ht="45">
      <c r="A33" s="22"/>
      <c r="B33" s="96"/>
      <c r="C33" s="30" t="s">
        <v>10</v>
      </c>
      <c r="D33" s="86" t="s">
        <v>209</v>
      </c>
      <c r="E33" s="81">
        <v>700</v>
      </c>
      <c r="F33" s="81">
        <v>133.8</v>
      </c>
      <c r="G33" s="134">
        <f t="shared" si="4"/>
        <v>19.114285714285717</v>
      </c>
      <c r="H33" s="132">
        <f t="shared" si="5"/>
        <v>5.03698684284827</v>
      </c>
      <c r="I33" s="81">
        <v>2656.35</v>
      </c>
    </row>
    <row r="34" spans="1:9" ht="12.75">
      <c r="A34" s="22"/>
      <c r="B34" s="96"/>
      <c r="C34" s="30" t="s">
        <v>275</v>
      </c>
      <c r="D34" s="86" t="s">
        <v>276</v>
      </c>
      <c r="E34" s="81">
        <v>34600</v>
      </c>
      <c r="F34" s="81">
        <v>34595</v>
      </c>
      <c r="G34" s="132">
        <f t="shared" si="4"/>
        <v>99.98554913294798</v>
      </c>
      <c r="H34" s="144" t="s">
        <v>122</v>
      </c>
      <c r="I34" s="81">
        <v>0</v>
      </c>
    </row>
    <row r="35" spans="1:9" ht="12.75">
      <c r="A35" s="22"/>
      <c r="B35" s="96"/>
      <c r="C35" s="30" t="s">
        <v>25</v>
      </c>
      <c r="D35" s="12" t="s">
        <v>210</v>
      </c>
      <c r="E35" s="81">
        <v>10</v>
      </c>
      <c r="F35" s="81">
        <v>0.2</v>
      </c>
      <c r="G35" s="132">
        <f t="shared" si="4"/>
        <v>2</v>
      </c>
      <c r="H35" s="132">
        <f t="shared" si="5"/>
        <v>222.22222222222223</v>
      </c>
      <c r="I35" s="154">
        <v>0.09</v>
      </c>
    </row>
    <row r="36" spans="1:9" ht="22.5" hidden="1">
      <c r="A36" s="22"/>
      <c r="B36" s="31"/>
      <c r="C36" s="30" t="s">
        <v>11</v>
      </c>
      <c r="D36" s="86" t="s">
        <v>142</v>
      </c>
      <c r="E36" s="81"/>
      <c r="F36" s="81"/>
      <c r="G36" s="134" t="e">
        <f t="shared" si="4"/>
        <v>#DIV/0!</v>
      </c>
      <c r="H36" s="132" t="e">
        <f>(F36/I36)*100</f>
        <v>#DIV/0!</v>
      </c>
      <c r="I36" s="43"/>
    </row>
    <row r="37" spans="1:9" ht="12.75" hidden="1">
      <c r="A37" s="19"/>
      <c r="B37" s="27">
        <v>60095</v>
      </c>
      <c r="C37" s="63"/>
      <c r="D37" s="14" t="s">
        <v>5</v>
      </c>
      <c r="E37" s="21">
        <f>SUM(E38:E40)</f>
        <v>0</v>
      </c>
      <c r="F37" s="21">
        <f>SUM(F38:F40)</f>
        <v>0</v>
      </c>
      <c r="G37" s="131" t="e">
        <f t="shared" si="4"/>
        <v>#DIV/0!</v>
      </c>
      <c r="H37" s="131" t="e">
        <f>(F37/I37)*100</f>
        <v>#DIV/0!</v>
      </c>
      <c r="I37" s="21">
        <f>SUM(I38:I40)</f>
        <v>0</v>
      </c>
    </row>
    <row r="38" spans="1:9" ht="51" customHeight="1" hidden="1">
      <c r="A38" s="22"/>
      <c r="B38" s="29"/>
      <c r="C38" s="30" t="s">
        <v>10</v>
      </c>
      <c r="D38" s="86" t="s">
        <v>291</v>
      </c>
      <c r="E38" s="25"/>
      <c r="F38" s="43"/>
      <c r="G38" s="132" t="e">
        <f aca="true" t="shared" si="6" ref="G38:G55">F38*100/E38</f>
        <v>#DIV/0!</v>
      </c>
      <c r="H38" s="132" t="e">
        <f>(F38/I38)*100</f>
        <v>#DIV/0!</v>
      </c>
      <c r="I38" s="25"/>
    </row>
    <row r="39" spans="1:9" ht="12.75" hidden="1">
      <c r="A39" s="22"/>
      <c r="B39" s="29"/>
      <c r="C39" s="34" t="s">
        <v>11</v>
      </c>
      <c r="D39" s="12" t="s">
        <v>12</v>
      </c>
      <c r="E39" s="25"/>
      <c r="F39" s="25"/>
      <c r="G39" s="132" t="e">
        <f t="shared" si="6"/>
        <v>#DIV/0!</v>
      </c>
      <c r="H39" s="144" t="s">
        <v>122</v>
      </c>
      <c r="I39" s="43"/>
    </row>
    <row r="40" spans="1:9" ht="45" hidden="1">
      <c r="A40" s="22"/>
      <c r="B40" s="29"/>
      <c r="C40" s="30" t="s">
        <v>107</v>
      </c>
      <c r="D40" s="86" t="s">
        <v>232</v>
      </c>
      <c r="E40" s="25"/>
      <c r="F40" s="25"/>
      <c r="G40" s="132" t="e">
        <f t="shared" si="6"/>
        <v>#DIV/0!</v>
      </c>
      <c r="H40" s="132" t="e">
        <f aca="true" t="shared" si="7" ref="H40:H83">(F40/I40)*100</f>
        <v>#DIV/0!</v>
      </c>
      <c r="I40" s="43"/>
    </row>
    <row r="41" spans="1:9" ht="12.75">
      <c r="A41" s="26">
        <v>700</v>
      </c>
      <c r="B41" s="37"/>
      <c r="C41" s="38"/>
      <c r="D41" s="66" t="s">
        <v>14</v>
      </c>
      <c r="E41" s="18">
        <f>E42+E45+E60</f>
        <v>22678076.2</v>
      </c>
      <c r="F41" s="18">
        <f>F42+F45+F60</f>
        <v>10134688.36</v>
      </c>
      <c r="G41" s="130">
        <f t="shared" si="6"/>
        <v>44.68936549388612</v>
      </c>
      <c r="H41" s="130">
        <f t="shared" si="7"/>
        <v>104.01187257474199</v>
      </c>
      <c r="I41" s="18">
        <f>I42+I45+I60</f>
        <v>9743780.31</v>
      </c>
    </row>
    <row r="42" spans="1:9" ht="22.5">
      <c r="A42" s="47"/>
      <c r="B42" s="48">
        <v>70004</v>
      </c>
      <c r="C42" s="109"/>
      <c r="D42" s="111" t="s">
        <v>135</v>
      </c>
      <c r="E42" s="21">
        <f>SUM(E43:E44)</f>
        <v>3010</v>
      </c>
      <c r="F42" s="21">
        <f>SUM(F43:F44)</f>
        <v>0</v>
      </c>
      <c r="G42" s="131">
        <f t="shared" si="6"/>
        <v>0</v>
      </c>
      <c r="H42" s="131">
        <f t="shared" si="7"/>
        <v>0</v>
      </c>
      <c r="I42" s="21">
        <f>SUM(I43:I44)</f>
        <v>7741.85</v>
      </c>
    </row>
    <row r="43" spans="1:9" ht="12.75">
      <c r="A43" s="47"/>
      <c r="B43" s="162"/>
      <c r="C43" s="52" t="s">
        <v>25</v>
      </c>
      <c r="D43" s="12" t="s">
        <v>210</v>
      </c>
      <c r="E43" s="25">
        <v>10</v>
      </c>
      <c r="F43" s="25">
        <v>0</v>
      </c>
      <c r="G43" s="132">
        <f t="shared" si="6"/>
        <v>0</v>
      </c>
      <c r="H43" s="144" t="s">
        <v>122</v>
      </c>
      <c r="I43" s="25">
        <v>0</v>
      </c>
    </row>
    <row r="44" spans="1:9" ht="12.75">
      <c r="A44" s="47"/>
      <c r="B44" s="160"/>
      <c r="C44" s="30" t="s">
        <v>11</v>
      </c>
      <c r="D44" s="12" t="s">
        <v>12</v>
      </c>
      <c r="E44" s="53">
        <v>3000</v>
      </c>
      <c r="F44" s="53">
        <v>0</v>
      </c>
      <c r="G44" s="135">
        <f t="shared" si="6"/>
        <v>0</v>
      </c>
      <c r="H44" s="132">
        <f t="shared" si="7"/>
        <v>0</v>
      </c>
      <c r="I44" s="148">
        <v>7741.85</v>
      </c>
    </row>
    <row r="45" spans="1:9" ht="12.75">
      <c r="A45" s="19"/>
      <c r="B45" s="27">
        <v>70005</v>
      </c>
      <c r="C45" s="20"/>
      <c r="D45" s="14" t="s">
        <v>15</v>
      </c>
      <c r="E45" s="21">
        <f>SUM(E46:E59)</f>
        <v>22316102.2</v>
      </c>
      <c r="F45" s="21">
        <f>SUM(F46:F59)</f>
        <v>10125725.09</v>
      </c>
      <c r="G45" s="131">
        <f t="shared" si="6"/>
        <v>45.37407563046561</v>
      </c>
      <c r="H45" s="131">
        <f t="shared" si="7"/>
        <v>104.00251736474755</v>
      </c>
      <c r="I45" s="21">
        <f>SUM(I46:I59)</f>
        <v>9736038.46</v>
      </c>
    </row>
    <row r="46" spans="1:9" ht="22.5">
      <c r="A46" s="22"/>
      <c r="B46" s="29"/>
      <c r="C46" s="34" t="s">
        <v>16</v>
      </c>
      <c r="D46" s="12" t="s">
        <v>239</v>
      </c>
      <c r="E46" s="25">
        <v>8800</v>
      </c>
      <c r="F46" s="25">
        <v>9012.64</v>
      </c>
      <c r="G46" s="132">
        <f t="shared" si="6"/>
        <v>102.41636363636364</v>
      </c>
      <c r="H46" s="132">
        <f t="shared" si="7"/>
        <v>100.59771695562829</v>
      </c>
      <c r="I46" s="25">
        <v>8959.09</v>
      </c>
    </row>
    <row r="47" spans="1:9" ht="22.5">
      <c r="A47" s="22"/>
      <c r="B47" s="29"/>
      <c r="C47" s="34" t="s">
        <v>207</v>
      </c>
      <c r="D47" s="12" t="s">
        <v>208</v>
      </c>
      <c r="E47" s="25">
        <v>1080000</v>
      </c>
      <c r="F47" s="25">
        <v>888527.02</v>
      </c>
      <c r="G47" s="132">
        <f t="shared" si="6"/>
        <v>82.27102037037037</v>
      </c>
      <c r="H47" s="132">
        <f t="shared" si="7"/>
        <v>91.03478019145061</v>
      </c>
      <c r="I47" s="25">
        <v>976030.28</v>
      </c>
    </row>
    <row r="48" spans="1:9" ht="22.5">
      <c r="A48" s="22"/>
      <c r="B48" s="29"/>
      <c r="C48" s="34" t="s">
        <v>27</v>
      </c>
      <c r="D48" s="12" t="s">
        <v>214</v>
      </c>
      <c r="E48" s="25">
        <v>7885</v>
      </c>
      <c r="F48" s="25">
        <v>7884.86</v>
      </c>
      <c r="G48" s="132">
        <f t="shared" si="6"/>
        <v>99.99822447685479</v>
      </c>
      <c r="H48" s="144" t="s">
        <v>122</v>
      </c>
      <c r="I48" s="25"/>
    </row>
    <row r="49" spans="1:9" ht="24" customHeight="1">
      <c r="A49" s="22"/>
      <c r="B49" s="29"/>
      <c r="C49" s="34" t="s">
        <v>70</v>
      </c>
      <c r="D49" s="12" t="s">
        <v>292</v>
      </c>
      <c r="E49" s="25">
        <v>50</v>
      </c>
      <c r="F49" s="25">
        <v>50</v>
      </c>
      <c r="G49" s="132">
        <f t="shared" si="6"/>
        <v>100</v>
      </c>
      <c r="H49" s="132">
        <f t="shared" si="7"/>
        <v>33.33333333333333</v>
      </c>
      <c r="I49" s="43">
        <v>150</v>
      </c>
    </row>
    <row r="50" spans="1:9" ht="24" customHeight="1">
      <c r="A50" s="22"/>
      <c r="B50" s="29"/>
      <c r="C50" s="34" t="s">
        <v>255</v>
      </c>
      <c r="D50" s="12" t="s">
        <v>262</v>
      </c>
      <c r="E50" s="25">
        <v>12</v>
      </c>
      <c r="F50" s="25">
        <v>23.2</v>
      </c>
      <c r="G50" s="132">
        <f t="shared" si="6"/>
        <v>193.33333333333334</v>
      </c>
      <c r="H50" s="132">
        <f t="shared" si="7"/>
        <v>400.6908462867012</v>
      </c>
      <c r="I50" s="43">
        <v>5.79</v>
      </c>
    </row>
    <row r="51" spans="1:9" ht="12.75" hidden="1">
      <c r="A51" s="22"/>
      <c r="B51" s="29"/>
      <c r="C51" s="35" t="s">
        <v>17</v>
      </c>
      <c r="D51" s="10" t="s">
        <v>18</v>
      </c>
      <c r="E51" s="25"/>
      <c r="F51" s="25"/>
      <c r="G51" s="132" t="e">
        <f t="shared" si="6"/>
        <v>#DIV/0!</v>
      </c>
      <c r="H51" s="132" t="e">
        <f t="shared" si="7"/>
        <v>#DIV/0!</v>
      </c>
      <c r="I51" s="25"/>
    </row>
    <row r="52" spans="1:9" ht="50.25" customHeight="1">
      <c r="A52" s="95"/>
      <c r="B52" s="96"/>
      <c r="C52" s="30" t="s">
        <v>10</v>
      </c>
      <c r="D52" s="86" t="s">
        <v>291</v>
      </c>
      <c r="E52" s="249">
        <v>15600000</v>
      </c>
      <c r="F52" s="250">
        <v>6625038.81</v>
      </c>
      <c r="G52" s="132">
        <f t="shared" si="6"/>
        <v>42.4681975</v>
      </c>
      <c r="H52" s="132">
        <f t="shared" si="7"/>
        <v>102.0797515844861</v>
      </c>
      <c r="I52" s="25">
        <v>6490061.65</v>
      </c>
    </row>
    <row r="53" spans="1:9" ht="45">
      <c r="A53" s="171"/>
      <c r="B53" s="172"/>
      <c r="C53" s="52" t="s">
        <v>10</v>
      </c>
      <c r="D53" s="86" t="s">
        <v>291</v>
      </c>
      <c r="E53" s="249">
        <v>222765.2</v>
      </c>
      <c r="F53" s="249">
        <v>135018.07</v>
      </c>
      <c r="G53" s="135">
        <f t="shared" si="6"/>
        <v>60.61003693575118</v>
      </c>
      <c r="H53" s="135">
        <f t="shared" si="7"/>
        <v>106.76422134464114</v>
      </c>
      <c r="I53" s="53">
        <v>126463.78</v>
      </c>
    </row>
    <row r="54" spans="1:9" ht="35.25" customHeight="1">
      <c r="A54" s="22"/>
      <c r="B54" s="172"/>
      <c r="C54" s="35" t="s">
        <v>75</v>
      </c>
      <c r="D54" s="12" t="s">
        <v>165</v>
      </c>
      <c r="E54" s="25">
        <v>92000</v>
      </c>
      <c r="F54" s="25">
        <v>87948.19</v>
      </c>
      <c r="G54" s="132">
        <f t="shared" si="6"/>
        <v>95.59585869565217</v>
      </c>
      <c r="H54" s="132">
        <f t="shared" si="7"/>
        <v>48.83320659758805</v>
      </c>
      <c r="I54" s="25">
        <v>180099.15</v>
      </c>
    </row>
    <row r="55" spans="1:9" ht="24.75" customHeight="1">
      <c r="A55" s="22"/>
      <c r="B55" s="29"/>
      <c r="C55" s="35" t="s">
        <v>19</v>
      </c>
      <c r="D55" s="12" t="s">
        <v>166</v>
      </c>
      <c r="E55" s="25">
        <v>4800000</v>
      </c>
      <c r="F55" s="25">
        <v>2033387.28</v>
      </c>
      <c r="G55" s="132">
        <f t="shared" si="6"/>
        <v>42.362235</v>
      </c>
      <c r="H55" s="132">
        <f t="shared" si="7"/>
        <v>124.4128656801445</v>
      </c>
      <c r="I55" s="25">
        <v>1634386.66</v>
      </c>
    </row>
    <row r="56" spans="1:9" ht="21.75" customHeight="1" hidden="1">
      <c r="A56" s="22"/>
      <c r="B56" s="29"/>
      <c r="C56" s="30" t="s">
        <v>20</v>
      </c>
      <c r="D56" s="12" t="s">
        <v>211</v>
      </c>
      <c r="E56" s="25"/>
      <c r="F56" s="25"/>
      <c r="G56" s="132" t="e">
        <f aca="true" t="shared" si="8" ref="G56:G89">F56*100/E56</f>
        <v>#DIV/0!</v>
      </c>
      <c r="H56" s="132" t="e">
        <f t="shared" si="7"/>
        <v>#DIV/0!</v>
      </c>
      <c r="I56" s="25"/>
    </row>
    <row r="57" spans="1:9" ht="12" customHeight="1">
      <c r="A57" s="22"/>
      <c r="B57" s="29"/>
      <c r="C57" s="30" t="s">
        <v>25</v>
      </c>
      <c r="D57" s="12" t="s">
        <v>210</v>
      </c>
      <c r="E57" s="25">
        <v>256676</v>
      </c>
      <c r="F57" s="25">
        <v>115981.11</v>
      </c>
      <c r="G57" s="132">
        <f t="shared" si="8"/>
        <v>45.18580233446057</v>
      </c>
      <c r="H57" s="132">
        <f t="shared" si="7"/>
        <v>97.17950049980185</v>
      </c>
      <c r="I57" s="43">
        <v>119347.3</v>
      </c>
    </row>
    <row r="58" spans="1:9" ht="12" customHeight="1">
      <c r="A58" s="22"/>
      <c r="B58" s="29"/>
      <c r="C58" s="30" t="s">
        <v>254</v>
      </c>
      <c r="D58" s="12" t="s">
        <v>263</v>
      </c>
      <c r="E58" s="25">
        <v>47353</v>
      </c>
      <c r="F58" s="25">
        <v>47926.68</v>
      </c>
      <c r="G58" s="132">
        <f t="shared" si="8"/>
        <v>101.2114966316812</v>
      </c>
      <c r="H58" s="144" t="s">
        <v>122</v>
      </c>
      <c r="I58" s="43"/>
    </row>
    <row r="59" spans="1:9" ht="13.5" customHeight="1">
      <c r="A59" s="22"/>
      <c r="B59" s="29"/>
      <c r="C59" s="30" t="s">
        <v>11</v>
      </c>
      <c r="D59" s="12" t="s">
        <v>12</v>
      </c>
      <c r="E59" s="25">
        <v>200561</v>
      </c>
      <c r="F59" s="25">
        <v>174927.23</v>
      </c>
      <c r="G59" s="132">
        <f t="shared" si="8"/>
        <v>87.2189658009284</v>
      </c>
      <c r="H59" s="132">
        <f t="shared" si="7"/>
        <v>87.23037841419612</v>
      </c>
      <c r="I59" s="43">
        <v>200534.76</v>
      </c>
    </row>
    <row r="60" spans="1:9" ht="12.75">
      <c r="A60" s="19"/>
      <c r="B60" s="27">
        <v>70095</v>
      </c>
      <c r="C60" s="20"/>
      <c r="D60" s="14" t="s">
        <v>5</v>
      </c>
      <c r="E60" s="21">
        <f>SUM(E61:E66)</f>
        <v>358964</v>
      </c>
      <c r="F60" s="21">
        <f>SUM(F61:F66)</f>
        <v>8963.27</v>
      </c>
      <c r="G60" s="131">
        <f t="shared" si="8"/>
        <v>2.49698298436612</v>
      </c>
      <c r="H60" s="137" t="s">
        <v>122</v>
      </c>
      <c r="I60" s="21">
        <f>SUM(I61:I66)</f>
        <v>0</v>
      </c>
    </row>
    <row r="61" spans="1:9" ht="28.5" customHeight="1" hidden="1">
      <c r="A61" s="19"/>
      <c r="B61" s="36"/>
      <c r="C61" s="28" t="s">
        <v>70</v>
      </c>
      <c r="D61" s="12" t="s">
        <v>292</v>
      </c>
      <c r="E61" s="25"/>
      <c r="F61" s="25"/>
      <c r="G61" s="132" t="e">
        <f t="shared" si="8"/>
        <v>#DIV/0!</v>
      </c>
      <c r="H61" s="144" t="e">
        <f t="shared" si="7"/>
        <v>#DIV/0!</v>
      </c>
      <c r="I61" s="43"/>
    </row>
    <row r="62" spans="1:9" ht="12.75">
      <c r="A62" s="19"/>
      <c r="B62" s="36"/>
      <c r="C62" s="28" t="s">
        <v>254</v>
      </c>
      <c r="D62" s="12" t="s">
        <v>263</v>
      </c>
      <c r="E62" s="25">
        <v>8964</v>
      </c>
      <c r="F62" s="25">
        <v>8963.27</v>
      </c>
      <c r="G62" s="132">
        <f t="shared" si="8"/>
        <v>99.99185631414547</v>
      </c>
      <c r="H62" s="144" t="s">
        <v>122</v>
      </c>
      <c r="I62" s="43"/>
    </row>
    <row r="63" spans="1:9" ht="12.75" hidden="1">
      <c r="A63" s="19"/>
      <c r="B63" s="36"/>
      <c r="C63" s="28" t="s">
        <v>11</v>
      </c>
      <c r="D63" s="12" t="s">
        <v>12</v>
      </c>
      <c r="E63" s="25"/>
      <c r="F63" s="25"/>
      <c r="G63" s="132" t="e">
        <f t="shared" si="8"/>
        <v>#DIV/0!</v>
      </c>
      <c r="H63" s="144" t="e">
        <f t="shared" si="7"/>
        <v>#DIV/0!</v>
      </c>
      <c r="I63" s="43"/>
    </row>
    <row r="64" spans="1:9" ht="45" hidden="1">
      <c r="A64" s="19"/>
      <c r="B64" s="36"/>
      <c r="C64" s="28" t="s">
        <v>119</v>
      </c>
      <c r="D64" s="12" t="s">
        <v>238</v>
      </c>
      <c r="E64" s="25"/>
      <c r="F64" s="25"/>
      <c r="G64" s="132" t="e">
        <f t="shared" si="8"/>
        <v>#DIV/0!</v>
      </c>
      <c r="H64" s="144" t="e">
        <f t="shared" si="7"/>
        <v>#DIV/0!</v>
      </c>
      <c r="I64" s="43"/>
    </row>
    <row r="65" spans="1:9" ht="45" hidden="1">
      <c r="A65" s="22"/>
      <c r="B65" s="23"/>
      <c r="C65" s="30" t="s">
        <v>107</v>
      </c>
      <c r="D65" s="86" t="s">
        <v>232</v>
      </c>
      <c r="E65" s="25"/>
      <c r="F65" s="25"/>
      <c r="G65" s="132" t="e">
        <f t="shared" si="8"/>
        <v>#DIV/0!</v>
      </c>
      <c r="H65" s="144" t="e">
        <f t="shared" si="7"/>
        <v>#DIV/0!</v>
      </c>
      <c r="I65" s="43"/>
    </row>
    <row r="66" spans="1:9" ht="39" customHeight="1">
      <c r="A66" s="19"/>
      <c r="B66" s="36"/>
      <c r="C66" s="30">
        <v>6330</v>
      </c>
      <c r="D66" s="12" t="s">
        <v>212</v>
      </c>
      <c r="E66" s="25">
        <v>350000</v>
      </c>
      <c r="F66" s="25">
        <v>0</v>
      </c>
      <c r="G66" s="132">
        <f t="shared" si="8"/>
        <v>0</v>
      </c>
      <c r="H66" s="144" t="s">
        <v>122</v>
      </c>
      <c r="I66" s="25">
        <v>0</v>
      </c>
    </row>
    <row r="67" spans="1:9" ht="12.75">
      <c r="A67" s="26">
        <v>710</v>
      </c>
      <c r="B67" s="37"/>
      <c r="C67" s="38"/>
      <c r="D67" s="66" t="s">
        <v>21</v>
      </c>
      <c r="E67" s="18">
        <f>E68+E71</f>
        <v>32000</v>
      </c>
      <c r="F67" s="18">
        <f>F68+F71</f>
        <v>22066.17</v>
      </c>
      <c r="G67" s="130">
        <f t="shared" si="8"/>
        <v>68.95678125</v>
      </c>
      <c r="H67" s="130">
        <f t="shared" si="7"/>
        <v>134.21428136974635</v>
      </c>
      <c r="I67" s="18">
        <f>I68+I71</f>
        <v>16441</v>
      </c>
    </row>
    <row r="68" spans="1:9" ht="12.75">
      <c r="A68" s="19"/>
      <c r="B68" s="27">
        <v>71035</v>
      </c>
      <c r="C68" s="20"/>
      <c r="D68" s="14" t="s">
        <v>205</v>
      </c>
      <c r="E68" s="21">
        <f>SUM(E70:E70)</f>
        <v>6000</v>
      </c>
      <c r="F68" s="21">
        <f>SUM(F69:F70)</f>
        <v>0</v>
      </c>
      <c r="G68" s="131">
        <f t="shared" si="8"/>
        <v>0</v>
      </c>
      <c r="H68" s="137" t="s">
        <v>122</v>
      </c>
      <c r="I68" s="21">
        <f>SUM(I69:I70)</f>
        <v>0</v>
      </c>
    </row>
    <row r="69" spans="1:11" ht="33.75" hidden="1">
      <c r="A69" s="19"/>
      <c r="B69" s="36"/>
      <c r="C69" s="30" t="s">
        <v>41</v>
      </c>
      <c r="D69" s="12" t="s">
        <v>167</v>
      </c>
      <c r="E69" s="25"/>
      <c r="F69" s="25"/>
      <c r="G69" s="132" t="e">
        <f t="shared" si="8"/>
        <v>#DIV/0!</v>
      </c>
      <c r="H69" s="144" t="e">
        <f t="shared" si="7"/>
        <v>#DIV/0!</v>
      </c>
      <c r="I69" s="43"/>
      <c r="J69" s="114"/>
      <c r="K69" s="114"/>
    </row>
    <row r="70" spans="1:9" ht="33.75">
      <c r="A70" s="22"/>
      <c r="B70" s="23"/>
      <c r="C70" s="24">
        <v>2020</v>
      </c>
      <c r="D70" s="12" t="s">
        <v>240</v>
      </c>
      <c r="E70" s="25">
        <v>6000</v>
      </c>
      <c r="F70" s="25">
        <v>0</v>
      </c>
      <c r="G70" s="132">
        <f t="shared" si="8"/>
        <v>0</v>
      </c>
      <c r="H70" s="144" t="s">
        <v>122</v>
      </c>
      <c r="I70" s="25">
        <v>0</v>
      </c>
    </row>
    <row r="71" spans="1:9" ht="12.75">
      <c r="A71" s="22"/>
      <c r="B71" s="27">
        <v>71095</v>
      </c>
      <c r="C71" s="20"/>
      <c r="D71" s="13" t="s">
        <v>5</v>
      </c>
      <c r="E71" s="21">
        <f>SUM(E72:E72)</f>
        <v>26000</v>
      </c>
      <c r="F71" s="21">
        <f>SUM(F72:F72)</f>
        <v>22066.17</v>
      </c>
      <c r="G71" s="131">
        <f t="shared" si="8"/>
        <v>84.86988461538462</v>
      </c>
      <c r="H71" s="137">
        <f t="shared" si="7"/>
        <v>134.21428136974635</v>
      </c>
      <c r="I71" s="21">
        <f>SUM(I72:I72)</f>
        <v>16441</v>
      </c>
    </row>
    <row r="72" spans="1:9" ht="12.75">
      <c r="A72" s="22"/>
      <c r="B72" s="23"/>
      <c r="C72" s="30" t="s">
        <v>56</v>
      </c>
      <c r="D72" s="10" t="s">
        <v>57</v>
      </c>
      <c r="E72" s="25">
        <v>26000</v>
      </c>
      <c r="F72" s="25">
        <v>22066.17</v>
      </c>
      <c r="G72" s="132">
        <f t="shared" si="8"/>
        <v>84.86988461538462</v>
      </c>
      <c r="H72" s="144">
        <f t="shared" si="7"/>
        <v>134.21428136974635</v>
      </c>
      <c r="I72" s="25">
        <v>16441</v>
      </c>
    </row>
    <row r="73" spans="1:9" ht="12.75">
      <c r="A73" s="26">
        <v>750</v>
      </c>
      <c r="B73" s="16"/>
      <c r="C73" s="32"/>
      <c r="D73" s="66" t="s">
        <v>22</v>
      </c>
      <c r="E73" s="39">
        <f>E74+E77+E79+E81+E95+E97+E102+E104</f>
        <v>1406439.44</v>
      </c>
      <c r="F73" s="39">
        <f>F74+F77+F79+F81+F95+F97+F102+F104</f>
        <v>717435.77</v>
      </c>
      <c r="G73" s="136">
        <f t="shared" si="8"/>
        <v>51.01078294562047</v>
      </c>
      <c r="H73" s="136">
        <f t="shared" si="7"/>
        <v>42.46305206169916</v>
      </c>
      <c r="I73" s="39">
        <f>I74+I77+I79+I81+I95+I97+I102+I104</f>
        <v>1689553</v>
      </c>
    </row>
    <row r="74" spans="1:9" ht="12.75">
      <c r="A74" s="19"/>
      <c r="B74" s="27">
        <v>75011</v>
      </c>
      <c r="C74" s="20"/>
      <c r="D74" s="14" t="s">
        <v>23</v>
      </c>
      <c r="E74" s="40">
        <f>SUM(E75:E76)</f>
        <v>1032500</v>
      </c>
      <c r="F74" s="40">
        <f>SUM(F75:F76)</f>
        <v>433369.5</v>
      </c>
      <c r="G74" s="137">
        <f t="shared" si="8"/>
        <v>41.97283292978208</v>
      </c>
      <c r="H74" s="137">
        <f t="shared" si="7"/>
        <v>92.40964663403385</v>
      </c>
      <c r="I74" s="21">
        <f>SUM(I75:I76)</f>
        <v>468965.65</v>
      </c>
    </row>
    <row r="75" spans="1:9" ht="45">
      <c r="A75" s="22"/>
      <c r="B75" s="29"/>
      <c r="C75" s="30">
        <v>2010</v>
      </c>
      <c r="D75" s="12" t="s">
        <v>238</v>
      </c>
      <c r="E75" s="25">
        <v>1032500</v>
      </c>
      <c r="F75" s="25">
        <v>433292</v>
      </c>
      <c r="G75" s="132">
        <f t="shared" si="8"/>
        <v>41.965326876513316</v>
      </c>
      <c r="H75" s="132">
        <f t="shared" si="7"/>
        <v>92.41847379792976</v>
      </c>
      <c r="I75" s="25">
        <v>468837</v>
      </c>
    </row>
    <row r="76" spans="1:9" ht="33.75">
      <c r="A76" s="19"/>
      <c r="B76" s="36"/>
      <c r="C76" s="177" t="s">
        <v>76</v>
      </c>
      <c r="D76" s="12" t="s">
        <v>171</v>
      </c>
      <c r="E76" s="25">
        <v>0</v>
      </c>
      <c r="F76" s="25">
        <v>77.5</v>
      </c>
      <c r="G76" s="144" t="s">
        <v>122</v>
      </c>
      <c r="H76" s="132">
        <f t="shared" si="7"/>
        <v>60.24096385542168</v>
      </c>
      <c r="I76" s="25">
        <v>128.65</v>
      </c>
    </row>
    <row r="77" spans="1:9" ht="12.75" hidden="1">
      <c r="A77" s="19"/>
      <c r="B77" s="185">
        <v>75014</v>
      </c>
      <c r="C77" s="44"/>
      <c r="D77" s="13" t="s">
        <v>189</v>
      </c>
      <c r="E77" s="21">
        <f>SUM(E78:E78)</f>
        <v>0</v>
      </c>
      <c r="F77" s="40">
        <f>SUM(F78:F78)</f>
        <v>0</v>
      </c>
      <c r="G77" s="131" t="e">
        <f t="shared" si="8"/>
        <v>#DIV/0!</v>
      </c>
      <c r="H77" s="131" t="e">
        <f t="shared" si="7"/>
        <v>#DIV/0!</v>
      </c>
      <c r="I77" s="21">
        <f>SUM(I78)</f>
        <v>0</v>
      </c>
    </row>
    <row r="78" spans="1:9" ht="12.75" hidden="1">
      <c r="A78" s="19"/>
      <c r="B78" s="104"/>
      <c r="C78" s="44" t="s">
        <v>17</v>
      </c>
      <c r="D78" s="10" t="s">
        <v>18</v>
      </c>
      <c r="E78" s="43"/>
      <c r="F78" s="25"/>
      <c r="G78" s="132" t="e">
        <f t="shared" si="8"/>
        <v>#DIV/0!</v>
      </c>
      <c r="H78" s="132" t="e">
        <f t="shared" si="7"/>
        <v>#DIV/0!</v>
      </c>
      <c r="I78" s="25"/>
    </row>
    <row r="79" spans="1:9" ht="12.75" hidden="1">
      <c r="A79" s="19"/>
      <c r="B79" s="27">
        <v>75022</v>
      </c>
      <c r="C79" s="44"/>
      <c r="D79" s="14" t="s">
        <v>201</v>
      </c>
      <c r="E79" s="40">
        <f>SUM(E80:E80)</f>
        <v>0</v>
      </c>
      <c r="F79" s="21">
        <f>SUM(F80:F80)</f>
        <v>0</v>
      </c>
      <c r="G79" s="131" t="e">
        <f t="shared" si="8"/>
        <v>#DIV/0!</v>
      </c>
      <c r="H79" s="131" t="e">
        <f t="shared" si="7"/>
        <v>#DIV/0!</v>
      </c>
      <c r="I79" s="21">
        <f>SUM(I80)</f>
        <v>0</v>
      </c>
    </row>
    <row r="80" spans="1:9" ht="12.75" hidden="1">
      <c r="A80" s="19"/>
      <c r="B80" s="167"/>
      <c r="C80" s="30" t="s">
        <v>11</v>
      </c>
      <c r="D80" s="11" t="s">
        <v>12</v>
      </c>
      <c r="E80" s="43"/>
      <c r="F80" s="25"/>
      <c r="G80" s="132" t="e">
        <f t="shared" si="8"/>
        <v>#DIV/0!</v>
      </c>
      <c r="H80" s="132" t="e">
        <f t="shared" si="7"/>
        <v>#DIV/0!</v>
      </c>
      <c r="I80" s="25"/>
    </row>
    <row r="81" spans="1:9" ht="12.75">
      <c r="A81" s="19"/>
      <c r="B81" s="27">
        <v>75023</v>
      </c>
      <c r="C81" s="20"/>
      <c r="D81" s="14" t="s">
        <v>24</v>
      </c>
      <c r="E81" s="21">
        <f>SUM(E82:E94)</f>
        <v>372417.44</v>
      </c>
      <c r="F81" s="21">
        <f>SUM(F82:F94)</f>
        <v>276271.19000000006</v>
      </c>
      <c r="G81" s="131">
        <f t="shared" si="8"/>
        <v>74.1832042022522</v>
      </c>
      <c r="H81" s="131">
        <f t="shared" si="7"/>
        <v>22.664537252308943</v>
      </c>
      <c r="I81" s="21">
        <f>SUM(I82:I93)</f>
        <v>1218958</v>
      </c>
    </row>
    <row r="82" spans="1:9" ht="22.5">
      <c r="A82" s="19"/>
      <c r="B82" s="36"/>
      <c r="C82" s="30" t="s">
        <v>70</v>
      </c>
      <c r="D82" s="12" t="s">
        <v>292</v>
      </c>
      <c r="E82" s="25">
        <v>4206.34</v>
      </c>
      <c r="F82" s="25">
        <v>2619.5</v>
      </c>
      <c r="G82" s="132">
        <f t="shared" si="8"/>
        <v>62.275041960469196</v>
      </c>
      <c r="H82" s="144" t="s">
        <v>122</v>
      </c>
      <c r="I82" s="43"/>
    </row>
    <row r="83" spans="1:9" ht="12.75">
      <c r="A83" s="22"/>
      <c r="B83" s="29"/>
      <c r="C83" s="34" t="s">
        <v>17</v>
      </c>
      <c r="D83" s="10" t="s">
        <v>18</v>
      </c>
      <c r="E83" s="25">
        <v>45000</v>
      </c>
      <c r="F83" s="25">
        <v>24893</v>
      </c>
      <c r="G83" s="132">
        <f t="shared" si="8"/>
        <v>55.31777777777778</v>
      </c>
      <c r="H83" s="132">
        <f t="shared" si="7"/>
        <v>110.94620492935776</v>
      </c>
      <c r="I83" s="25">
        <v>22437</v>
      </c>
    </row>
    <row r="84" spans="1:9" ht="33.75" hidden="1">
      <c r="A84" s="22"/>
      <c r="B84" s="29"/>
      <c r="C84" s="30" t="s">
        <v>133</v>
      </c>
      <c r="D84" s="12" t="s">
        <v>140</v>
      </c>
      <c r="E84" s="25"/>
      <c r="F84" s="25"/>
      <c r="G84" s="132" t="e">
        <f t="shared" si="8"/>
        <v>#DIV/0!</v>
      </c>
      <c r="H84" s="144" t="s">
        <v>122</v>
      </c>
      <c r="I84" s="43"/>
    </row>
    <row r="85" spans="1:9" ht="12.75">
      <c r="A85" s="22"/>
      <c r="B85" s="29"/>
      <c r="C85" s="30" t="s">
        <v>56</v>
      </c>
      <c r="D85" s="10" t="s">
        <v>57</v>
      </c>
      <c r="E85" s="25">
        <v>0</v>
      </c>
      <c r="F85" s="25">
        <v>51.2</v>
      </c>
      <c r="G85" s="144" t="s">
        <v>122</v>
      </c>
      <c r="H85" s="132">
        <f aca="true" t="shared" si="9" ref="H85:H100">(F85/I85)*100</f>
        <v>31.960049937578034</v>
      </c>
      <c r="I85" s="43">
        <v>160.2</v>
      </c>
    </row>
    <row r="86" spans="1:9" ht="12.75">
      <c r="A86" s="22"/>
      <c r="B86" s="29"/>
      <c r="C86" s="30" t="s">
        <v>25</v>
      </c>
      <c r="D86" s="10" t="s">
        <v>210</v>
      </c>
      <c r="E86" s="25">
        <v>300100</v>
      </c>
      <c r="F86" s="25">
        <v>169989.07</v>
      </c>
      <c r="G86" s="132">
        <f t="shared" si="8"/>
        <v>56.64414195268244</v>
      </c>
      <c r="H86" s="132">
        <f t="shared" si="9"/>
        <v>100.92503744262787</v>
      </c>
      <c r="I86" s="25">
        <v>168431.02</v>
      </c>
    </row>
    <row r="87" spans="1:9" ht="12.75">
      <c r="A87" s="22"/>
      <c r="B87" s="29"/>
      <c r="C87" s="209" t="s">
        <v>254</v>
      </c>
      <c r="D87" s="203" t="s">
        <v>263</v>
      </c>
      <c r="E87" s="25">
        <v>20069.9</v>
      </c>
      <c r="F87" s="25">
        <v>2109.89</v>
      </c>
      <c r="G87" s="199">
        <f t="shared" si="8"/>
        <v>10.512708085242078</v>
      </c>
      <c r="H87" s="199">
        <f t="shared" si="9"/>
        <v>18.113007018941527</v>
      </c>
      <c r="I87" s="25">
        <v>11648.48</v>
      </c>
    </row>
    <row r="88" spans="1:9" s="114" customFormat="1" ht="22.5" hidden="1">
      <c r="A88" s="197"/>
      <c r="B88" s="198"/>
      <c r="C88" s="100" t="s">
        <v>147</v>
      </c>
      <c r="D88" s="205" t="s">
        <v>213</v>
      </c>
      <c r="E88" s="155"/>
      <c r="F88" s="155"/>
      <c r="G88" s="199" t="e">
        <f t="shared" si="8"/>
        <v>#DIV/0!</v>
      </c>
      <c r="H88" s="199" t="e">
        <f t="shared" si="9"/>
        <v>#DIV/0!</v>
      </c>
      <c r="I88" s="103"/>
    </row>
    <row r="89" spans="1:9" ht="12.75">
      <c r="A89" s="22"/>
      <c r="B89" s="29"/>
      <c r="C89" s="28" t="s">
        <v>11</v>
      </c>
      <c r="D89" s="11" t="s">
        <v>12</v>
      </c>
      <c r="E89" s="25">
        <v>3041.2</v>
      </c>
      <c r="F89" s="25">
        <v>58608.53</v>
      </c>
      <c r="G89" s="132">
        <f t="shared" si="8"/>
        <v>1927.1514533736683</v>
      </c>
      <c r="H89" s="132">
        <f t="shared" si="9"/>
        <v>26.73588367185722</v>
      </c>
      <c r="I89" s="25">
        <v>219212.99</v>
      </c>
    </row>
    <row r="90" spans="1:9" ht="45" hidden="1">
      <c r="A90" s="22"/>
      <c r="B90" s="29"/>
      <c r="C90" s="30" t="s">
        <v>251</v>
      </c>
      <c r="D90" s="208" t="s">
        <v>252</v>
      </c>
      <c r="E90" s="25"/>
      <c r="F90" s="25"/>
      <c r="G90" s="132" t="e">
        <f>F90*100/E90</f>
        <v>#DIV/0!</v>
      </c>
      <c r="H90" s="199">
        <f t="shared" si="9"/>
        <v>0</v>
      </c>
      <c r="I90" s="25">
        <v>797068.31</v>
      </c>
    </row>
    <row r="91" spans="1:9" ht="33.75">
      <c r="A91" s="22"/>
      <c r="B91" s="29"/>
      <c r="C91" s="30" t="s">
        <v>126</v>
      </c>
      <c r="D91" s="86" t="s">
        <v>152</v>
      </c>
      <c r="E91" s="25">
        <v>0</v>
      </c>
      <c r="F91" s="25">
        <v>5000</v>
      </c>
      <c r="G91" s="258" t="s">
        <v>122</v>
      </c>
      <c r="H91" s="140" t="s">
        <v>122</v>
      </c>
      <c r="I91" s="25"/>
    </row>
    <row r="92" spans="1:9" ht="36.75" customHeight="1" hidden="1">
      <c r="A92" s="22"/>
      <c r="B92" s="29"/>
      <c r="C92" s="30" t="s">
        <v>270</v>
      </c>
      <c r="D92" s="228" t="s">
        <v>271</v>
      </c>
      <c r="E92" s="25"/>
      <c r="F92" s="25"/>
      <c r="G92" s="258" t="e">
        <f>F92*100/E92</f>
        <v>#DIV/0!</v>
      </c>
      <c r="H92" s="140" t="e">
        <f t="shared" si="9"/>
        <v>#DIV/0!</v>
      </c>
      <c r="I92" s="25"/>
    </row>
    <row r="93" spans="1:9" ht="45" hidden="1">
      <c r="A93" s="22"/>
      <c r="B93" s="29"/>
      <c r="C93" s="30" t="s">
        <v>107</v>
      </c>
      <c r="D93" s="86" t="s">
        <v>232</v>
      </c>
      <c r="E93" s="25"/>
      <c r="F93" s="25"/>
      <c r="G93" s="258" t="e">
        <f>F93*100/E93</f>
        <v>#DIV/0!</v>
      </c>
      <c r="H93" s="140" t="e">
        <f t="shared" si="9"/>
        <v>#DIV/0!</v>
      </c>
      <c r="I93" s="25"/>
    </row>
    <row r="94" spans="1:9" ht="45">
      <c r="A94" s="22"/>
      <c r="B94" s="29"/>
      <c r="C94" s="30" t="s">
        <v>298</v>
      </c>
      <c r="D94" s="86" t="s">
        <v>299</v>
      </c>
      <c r="E94" s="25">
        <v>0</v>
      </c>
      <c r="F94" s="25">
        <v>13000</v>
      </c>
      <c r="G94" s="258" t="s">
        <v>122</v>
      </c>
      <c r="H94" s="140" t="s">
        <v>122</v>
      </c>
      <c r="I94" s="25"/>
    </row>
    <row r="95" spans="1:9" ht="12.75" customHeight="1" hidden="1">
      <c r="A95" s="22"/>
      <c r="B95" s="27">
        <v>75056</v>
      </c>
      <c r="C95" s="42"/>
      <c r="D95" s="14" t="s">
        <v>120</v>
      </c>
      <c r="E95" s="21">
        <f>SUM(E96)</f>
        <v>0</v>
      </c>
      <c r="F95" s="21">
        <f>SUM(F96)</f>
        <v>0</v>
      </c>
      <c r="G95" s="137" t="s">
        <v>122</v>
      </c>
      <c r="H95" s="137" t="s">
        <v>122</v>
      </c>
      <c r="I95" s="21">
        <f>SUM(I96)</f>
        <v>0</v>
      </c>
    </row>
    <row r="96" spans="1:10" ht="51.75" customHeight="1" hidden="1">
      <c r="A96" s="22"/>
      <c r="B96" s="29"/>
      <c r="C96" s="30" t="s">
        <v>119</v>
      </c>
      <c r="D96" s="12" t="s">
        <v>238</v>
      </c>
      <c r="E96" s="25"/>
      <c r="F96" s="25"/>
      <c r="G96" s="144" t="s">
        <v>122</v>
      </c>
      <c r="H96" s="132" t="e">
        <f t="shared" si="9"/>
        <v>#DIV/0!</v>
      </c>
      <c r="I96" s="25"/>
      <c r="J96" s="254"/>
    </row>
    <row r="97" spans="1:9" s="183" customFormat="1" ht="17.25" customHeight="1">
      <c r="A97" s="95"/>
      <c r="B97" s="178">
        <v>75075</v>
      </c>
      <c r="C97" s="179"/>
      <c r="D97" s="180" t="s">
        <v>193</v>
      </c>
      <c r="E97" s="181">
        <f>SUM(E99:E101)</f>
        <v>1522</v>
      </c>
      <c r="F97" s="181">
        <f>SUM(F99:F101)</f>
        <v>7795.08</v>
      </c>
      <c r="G97" s="182">
        <f>F97*100/E97</f>
        <v>512.1603153745073</v>
      </c>
      <c r="H97" s="182">
        <f t="shared" si="9"/>
        <v>1846.12542629784</v>
      </c>
      <c r="I97" s="181">
        <f>SUM(I99:I101)</f>
        <v>422.24</v>
      </c>
    </row>
    <row r="98" spans="1:9" ht="33.75" customHeight="1" hidden="1">
      <c r="A98" s="22"/>
      <c r="B98" s="36"/>
      <c r="C98" s="30" t="s">
        <v>117</v>
      </c>
      <c r="D98" s="12" t="s">
        <v>118</v>
      </c>
      <c r="E98" s="21"/>
      <c r="F98" s="21"/>
      <c r="G98" s="132" t="e">
        <f>F98*100/E98</f>
        <v>#DIV/0!</v>
      </c>
      <c r="H98" s="132" t="e">
        <f t="shared" si="9"/>
        <v>#DIV/0!</v>
      </c>
      <c r="I98" s="25"/>
    </row>
    <row r="99" spans="1:9" ht="45" customHeight="1" hidden="1">
      <c r="A99" s="22"/>
      <c r="B99" s="36"/>
      <c r="C99" s="30" t="s">
        <v>124</v>
      </c>
      <c r="D99" s="86" t="s">
        <v>170</v>
      </c>
      <c r="E99" s="25"/>
      <c r="F99" s="25"/>
      <c r="G99" s="132" t="e">
        <f>F99*100/E99</f>
        <v>#DIV/0!</v>
      </c>
      <c r="H99" s="132" t="e">
        <f t="shared" si="9"/>
        <v>#DIV/0!</v>
      </c>
      <c r="I99" s="25"/>
    </row>
    <row r="100" spans="1:9" ht="13.5" customHeight="1">
      <c r="A100" s="22"/>
      <c r="B100" s="36"/>
      <c r="C100" s="30" t="s">
        <v>11</v>
      </c>
      <c r="D100" s="11" t="s">
        <v>12</v>
      </c>
      <c r="E100" s="25">
        <v>1522</v>
      </c>
      <c r="F100" s="25">
        <v>7795.08</v>
      </c>
      <c r="G100" s="132">
        <f>F100*100/E100</f>
        <v>512.1603153745073</v>
      </c>
      <c r="H100" s="132">
        <f t="shared" si="9"/>
        <v>1846.12542629784</v>
      </c>
      <c r="I100" s="43">
        <v>422.24</v>
      </c>
    </row>
    <row r="101" spans="1:9" ht="33.75" hidden="1">
      <c r="A101" s="22"/>
      <c r="B101" s="29"/>
      <c r="C101" s="30" t="s">
        <v>117</v>
      </c>
      <c r="D101" s="86" t="s">
        <v>118</v>
      </c>
      <c r="E101" s="25"/>
      <c r="F101" s="25"/>
      <c r="G101" s="144" t="s">
        <v>122</v>
      </c>
      <c r="H101" s="144" t="s">
        <v>122</v>
      </c>
      <c r="I101" s="43"/>
    </row>
    <row r="102" spans="1:9" ht="16.5" customHeight="1" hidden="1">
      <c r="A102" s="22"/>
      <c r="B102" s="27">
        <v>75085</v>
      </c>
      <c r="C102" s="97"/>
      <c r="D102" s="89" t="s">
        <v>272</v>
      </c>
      <c r="E102" s="21">
        <f>SUM(E103:E103)</f>
        <v>0</v>
      </c>
      <c r="F102" s="21">
        <f>SUM(F103:F103)</f>
        <v>0</v>
      </c>
      <c r="G102" s="137" t="e">
        <f>F102*100/E102</f>
        <v>#DIV/0!</v>
      </c>
      <c r="H102" s="229" t="e">
        <f>(F102/I102)*100</f>
        <v>#DIV/0!</v>
      </c>
      <c r="I102" s="43"/>
    </row>
    <row r="103" spans="1:9" ht="12.75" hidden="1">
      <c r="A103" s="22"/>
      <c r="B103" s="29"/>
      <c r="C103" s="30" t="s">
        <v>11</v>
      </c>
      <c r="D103" s="11" t="s">
        <v>12</v>
      </c>
      <c r="E103" s="25"/>
      <c r="F103" s="25"/>
      <c r="G103" s="132" t="e">
        <f>F103*100/E103</f>
        <v>#DIV/0!</v>
      </c>
      <c r="H103" s="132" t="e">
        <f>(F103/I103)*100</f>
        <v>#DIV/0!</v>
      </c>
      <c r="I103" s="43">
        <v>0</v>
      </c>
    </row>
    <row r="104" spans="1:9" ht="12.75" hidden="1">
      <c r="A104" s="22"/>
      <c r="B104" s="27">
        <v>75095</v>
      </c>
      <c r="C104" s="97"/>
      <c r="D104" s="14" t="s">
        <v>5</v>
      </c>
      <c r="E104" s="21">
        <f>SUM(E105:E108)</f>
        <v>0</v>
      </c>
      <c r="F104" s="21">
        <f>SUM(F105:F108)</f>
        <v>0</v>
      </c>
      <c r="G104" s="131" t="e">
        <f>F104*100/E104</f>
        <v>#DIV/0!</v>
      </c>
      <c r="H104" s="131">
        <f aca="true" t="shared" si="10" ref="H104:H114">(F104/I104)*100</f>
        <v>0</v>
      </c>
      <c r="I104" s="21">
        <f>SUM(I105:I108)</f>
        <v>1207.11</v>
      </c>
    </row>
    <row r="105" spans="1:9" ht="12.75" hidden="1">
      <c r="A105" s="22"/>
      <c r="B105" s="36"/>
      <c r="C105" s="30" t="s">
        <v>11</v>
      </c>
      <c r="D105" s="11" t="s">
        <v>12</v>
      </c>
      <c r="E105" s="25"/>
      <c r="F105" s="25"/>
      <c r="G105" s="132" t="e">
        <f>F105*100/E105</f>
        <v>#DIV/0!</v>
      </c>
      <c r="H105" s="132">
        <f t="shared" si="10"/>
        <v>0</v>
      </c>
      <c r="I105" s="25">
        <v>1207.11</v>
      </c>
    </row>
    <row r="106" spans="1:9" ht="22.5" hidden="1">
      <c r="A106" s="22"/>
      <c r="B106" s="23"/>
      <c r="C106" s="30" t="s">
        <v>113</v>
      </c>
      <c r="D106" s="206" t="s">
        <v>114</v>
      </c>
      <c r="E106" s="25"/>
      <c r="F106" s="25"/>
      <c r="G106" s="132" t="e">
        <f>F106*100/E106</f>
        <v>#DIV/0!</v>
      </c>
      <c r="H106" s="132" t="e">
        <f t="shared" si="10"/>
        <v>#DIV/0!</v>
      </c>
      <c r="I106" s="43"/>
    </row>
    <row r="107" spans="1:9" ht="12.75" hidden="1">
      <c r="A107" s="22"/>
      <c r="B107" s="23"/>
      <c r="C107" s="30" t="s">
        <v>141</v>
      </c>
      <c r="D107" s="206" t="s">
        <v>105</v>
      </c>
      <c r="E107" s="25"/>
      <c r="F107" s="25"/>
      <c r="G107" s="144">
        <v>0</v>
      </c>
      <c r="H107" s="166" t="e">
        <f t="shared" si="10"/>
        <v>#DIV/0!</v>
      </c>
      <c r="I107" s="25"/>
    </row>
    <row r="108" spans="1:9" ht="22.5" hidden="1">
      <c r="A108" s="22"/>
      <c r="B108" s="29"/>
      <c r="C108" s="30" t="s">
        <v>88</v>
      </c>
      <c r="D108" s="206" t="s">
        <v>114</v>
      </c>
      <c r="E108" s="25"/>
      <c r="F108" s="25"/>
      <c r="G108" s="132" t="e">
        <f>F108*100/E108</f>
        <v>#DIV/0!</v>
      </c>
      <c r="H108" s="132" t="e">
        <f t="shared" si="10"/>
        <v>#DIV/0!</v>
      </c>
      <c r="I108" s="25"/>
    </row>
    <row r="109" spans="1:9" ht="33.75">
      <c r="A109" s="41">
        <v>751</v>
      </c>
      <c r="B109" s="37"/>
      <c r="C109" s="38"/>
      <c r="D109" s="67" t="s">
        <v>186</v>
      </c>
      <c r="E109" s="18">
        <f>E110+E112+E115+E118+E121+E123</f>
        <v>548814</v>
      </c>
      <c r="F109" s="18">
        <f>F110+F112+F115+F118+F121+F123</f>
        <v>265863.71</v>
      </c>
      <c r="G109" s="130">
        <f>F109*100/E109</f>
        <v>48.44331777250581</v>
      </c>
      <c r="H109" s="130">
        <f t="shared" si="10"/>
        <v>5854.73926447919</v>
      </c>
      <c r="I109" s="18">
        <f>I110+I112+I115+I118+I121+I123</f>
        <v>4541</v>
      </c>
    </row>
    <row r="110" spans="1:9" ht="22.5">
      <c r="A110" s="19"/>
      <c r="B110" s="27">
        <v>75101</v>
      </c>
      <c r="C110" s="20"/>
      <c r="D110" s="13" t="s">
        <v>190</v>
      </c>
      <c r="E110" s="21">
        <f>SUM(E111)</f>
        <v>10840</v>
      </c>
      <c r="F110" s="21">
        <f>SUM(F111)</f>
        <v>4519</v>
      </c>
      <c r="G110" s="131">
        <f>F110*100/E110</f>
        <v>41.68819188191882</v>
      </c>
      <c r="H110" s="131">
        <f t="shared" si="10"/>
        <v>99.51552521471042</v>
      </c>
      <c r="I110" s="21">
        <f>SUM(I111)</f>
        <v>4541</v>
      </c>
    </row>
    <row r="111" spans="1:9" ht="45">
      <c r="A111" s="22"/>
      <c r="B111" s="23"/>
      <c r="C111" s="30">
        <v>2010</v>
      </c>
      <c r="D111" s="12" t="s">
        <v>238</v>
      </c>
      <c r="E111" s="25">
        <v>10840</v>
      </c>
      <c r="F111" s="25">
        <v>4519</v>
      </c>
      <c r="G111" s="132">
        <f aca="true" t="shared" si="11" ref="G111:G125">F111*100/E111</f>
        <v>41.68819188191882</v>
      </c>
      <c r="H111" s="132">
        <f t="shared" si="10"/>
        <v>99.51552521471042</v>
      </c>
      <c r="I111" s="25">
        <v>4541</v>
      </c>
    </row>
    <row r="112" spans="1:9" ht="12.75" hidden="1">
      <c r="A112" s="22"/>
      <c r="B112" s="27">
        <v>75107</v>
      </c>
      <c r="C112" s="97"/>
      <c r="D112" s="14" t="s">
        <v>191</v>
      </c>
      <c r="E112" s="21">
        <f>SUM(E113:E114)</f>
        <v>0</v>
      </c>
      <c r="F112" s="21">
        <f>SUM(F113:F114)</f>
        <v>0</v>
      </c>
      <c r="G112" s="131" t="e">
        <f t="shared" si="11"/>
        <v>#DIV/0!</v>
      </c>
      <c r="H112" s="131" t="e">
        <f t="shared" si="10"/>
        <v>#DIV/0!</v>
      </c>
      <c r="I112" s="21">
        <f>SUM(I114:I114)</f>
        <v>0</v>
      </c>
    </row>
    <row r="113" spans="1:9" ht="12.75" hidden="1">
      <c r="A113" s="22"/>
      <c r="B113" s="36"/>
      <c r="C113" s="30" t="s">
        <v>11</v>
      </c>
      <c r="D113" s="10" t="s">
        <v>12</v>
      </c>
      <c r="E113" s="25"/>
      <c r="F113" s="25"/>
      <c r="G113" s="132" t="e">
        <f t="shared" si="11"/>
        <v>#DIV/0!</v>
      </c>
      <c r="H113" s="132" t="e">
        <f t="shared" si="10"/>
        <v>#DIV/0!</v>
      </c>
      <c r="I113" s="25"/>
    </row>
    <row r="114" spans="1:9" ht="46.5" customHeight="1" hidden="1">
      <c r="A114" s="22"/>
      <c r="B114" s="106"/>
      <c r="C114" s="28">
        <v>2010</v>
      </c>
      <c r="D114" s="12" t="s">
        <v>238</v>
      </c>
      <c r="E114" s="25"/>
      <c r="F114" s="25"/>
      <c r="G114" s="132" t="e">
        <f t="shared" si="11"/>
        <v>#DIV/0!</v>
      </c>
      <c r="H114" s="132" t="e">
        <f t="shared" si="10"/>
        <v>#DIV/0!</v>
      </c>
      <c r="I114" s="43"/>
    </row>
    <row r="115" spans="1:9" s="85" customFormat="1" ht="12.75">
      <c r="A115" s="19"/>
      <c r="B115" s="27">
        <v>75108</v>
      </c>
      <c r="C115" s="20"/>
      <c r="D115" s="14" t="s">
        <v>86</v>
      </c>
      <c r="E115" s="21">
        <f>SUM(E116:E117)</f>
        <v>276546</v>
      </c>
      <c r="F115" s="21">
        <f>SUM(F116:F117)</f>
        <v>0</v>
      </c>
      <c r="G115" s="131">
        <f t="shared" si="11"/>
        <v>0</v>
      </c>
      <c r="H115" s="137" t="s">
        <v>122</v>
      </c>
      <c r="I115" s="21">
        <f>SUM(I116:I117)</f>
        <v>0</v>
      </c>
    </row>
    <row r="116" spans="1:9" ht="12.75">
      <c r="A116" s="22"/>
      <c r="B116" s="29"/>
      <c r="C116" s="30" t="s">
        <v>11</v>
      </c>
      <c r="D116" s="10" t="s">
        <v>12</v>
      </c>
      <c r="E116" s="25">
        <v>276546</v>
      </c>
      <c r="F116" s="25">
        <v>0</v>
      </c>
      <c r="G116" s="132">
        <f t="shared" si="11"/>
        <v>0</v>
      </c>
      <c r="H116" s="144" t="s">
        <v>122</v>
      </c>
      <c r="I116" s="156"/>
    </row>
    <row r="117" spans="1:9" ht="45" hidden="1">
      <c r="A117" s="22"/>
      <c r="B117" s="29"/>
      <c r="C117" s="30" t="s">
        <v>119</v>
      </c>
      <c r="D117" s="12" t="s">
        <v>238</v>
      </c>
      <c r="E117" s="25"/>
      <c r="F117" s="25"/>
      <c r="G117" s="132" t="e">
        <f t="shared" si="11"/>
        <v>#DIV/0!</v>
      </c>
      <c r="H117" s="144" t="s">
        <v>122</v>
      </c>
      <c r="I117" s="43"/>
    </row>
    <row r="118" spans="1:9" ht="45">
      <c r="A118" s="22"/>
      <c r="B118" s="27">
        <v>75109</v>
      </c>
      <c r="C118" s="97"/>
      <c r="D118" s="13" t="s">
        <v>139</v>
      </c>
      <c r="E118" s="21">
        <f>SUM(E119:E120)</f>
        <v>1714</v>
      </c>
      <c r="F118" s="21">
        <f>SUM(F120)</f>
        <v>1630.71</v>
      </c>
      <c r="G118" s="131">
        <f t="shared" si="11"/>
        <v>95.14060676779464</v>
      </c>
      <c r="H118" s="137" t="s">
        <v>122</v>
      </c>
      <c r="I118" s="21">
        <f>SUM(I120)</f>
        <v>0</v>
      </c>
    </row>
    <row r="119" spans="1:9" ht="12.75" hidden="1">
      <c r="A119" s="22"/>
      <c r="B119" s="104"/>
      <c r="C119" s="30" t="s">
        <v>11</v>
      </c>
      <c r="D119" s="11" t="s">
        <v>12</v>
      </c>
      <c r="E119" s="25"/>
      <c r="F119" s="25"/>
      <c r="G119" s="132" t="e">
        <f t="shared" si="11"/>
        <v>#DIV/0!</v>
      </c>
      <c r="H119" s="144" t="e">
        <f aca="true" t="shared" si="12" ref="H119:H124">(F119/I119)*100</f>
        <v>#DIV/0!</v>
      </c>
      <c r="I119" s="25">
        <v>0</v>
      </c>
    </row>
    <row r="120" spans="1:9" ht="45">
      <c r="A120" s="22"/>
      <c r="B120" s="36"/>
      <c r="C120" s="30" t="s">
        <v>119</v>
      </c>
      <c r="D120" s="12" t="s">
        <v>238</v>
      </c>
      <c r="E120" s="25">
        <v>1714</v>
      </c>
      <c r="F120" s="25">
        <v>1630.71</v>
      </c>
      <c r="G120" s="132">
        <f t="shared" si="11"/>
        <v>95.14060676779464</v>
      </c>
      <c r="H120" s="144" t="s">
        <v>122</v>
      </c>
      <c r="I120" s="25"/>
    </row>
    <row r="121" spans="1:9" ht="12.75" hidden="1">
      <c r="A121" s="22"/>
      <c r="B121" s="27">
        <v>75110</v>
      </c>
      <c r="C121" s="97"/>
      <c r="D121" s="14" t="s">
        <v>200</v>
      </c>
      <c r="E121" s="21">
        <f>SUM(E122)</f>
        <v>0</v>
      </c>
      <c r="F121" s="21">
        <f>SUM(F122)</f>
        <v>0</v>
      </c>
      <c r="G121" s="131" t="e">
        <f t="shared" si="11"/>
        <v>#DIV/0!</v>
      </c>
      <c r="H121" s="137" t="e">
        <f t="shared" si="12"/>
        <v>#DIV/0!</v>
      </c>
      <c r="I121" s="21">
        <f>SUM(I122)</f>
        <v>0</v>
      </c>
    </row>
    <row r="122" spans="1:9" ht="45" hidden="1">
      <c r="A122" s="22"/>
      <c r="B122" s="153"/>
      <c r="C122" s="30" t="s">
        <v>119</v>
      </c>
      <c r="D122" s="12" t="s">
        <v>238</v>
      </c>
      <c r="E122" s="25"/>
      <c r="F122" s="25"/>
      <c r="G122" s="132" t="e">
        <f t="shared" si="11"/>
        <v>#DIV/0!</v>
      </c>
      <c r="H122" s="144" t="e">
        <f t="shared" si="12"/>
        <v>#DIV/0!</v>
      </c>
      <c r="I122" s="25"/>
    </row>
    <row r="123" spans="1:9" ht="12.75">
      <c r="A123" s="22"/>
      <c r="B123" s="27">
        <v>75113</v>
      </c>
      <c r="C123" s="97"/>
      <c r="D123" s="14" t="s">
        <v>181</v>
      </c>
      <c r="E123" s="21">
        <f>SUM(E124:E125)</f>
        <v>259714</v>
      </c>
      <c r="F123" s="21">
        <f>SUM(F124:F125)</f>
        <v>259714</v>
      </c>
      <c r="G123" s="131">
        <f>F123*100/E123</f>
        <v>100</v>
      </c>
      <c r="H123" s="137" t="s">
        <v>122</v>
      </c>
      <c r="I123" s="21">
        <f>SUM(I124:I125)</f>
        <v>0</v>
      </c>
    </row>
    <row r="124" spans="1:9" ht="12.75" hidden="1">
      <c r="A124" s="22"/>
      <c r="B124" s="118"/>
      <c r="C124" s="30" t="s">
        <v>11</v>
      </c>
      <c r="D124" s="11" t="s">
        <v>12</v>
      </c>
      <c r="E124" s="25"/>
      <c r="F124" s="25"/>
      <c r="G124" s="132" t="e">
        <f t="shared" si="11"/>
        <v>#DIV/0!</v>
      </c>
      <c r="H124" s="132" t="e">
        <f t="shared" si="12"/>
        <v>#DIV/0!</v>
      </c>
      <c r="I124" s="25"/>
    </row>
    <row r="125" spans="1:9" ht="45">
      <c r="A125" s="22"/>
      <c r="B125" s="167"/>
      <c r="C125" s="30" t="s">
        <v>119</v>
      </c>
      <c r="D125" s="12" t="s">
        <v>238</v>
      </c>
      <c r="E125" s="25">
        <v>259714</v>
      </c>
      <c r="F125" s="25">
        <v>259714</v>
      </c>
      <c r="G125" s="132">
        <f t="shared" si="11"/>
        <v>100</v>
      </c>
      <c r="H125" s="144" t="s">
        <v>122</v>
      </c>
      <c r="I125" s="25"/>
    </row>
    <row r="126" spans="1:9" ht="25.5" customHeight="1">
      <c r="A126" s="26">
        <v>754</v>
      </c>
      <c r="B126" s="16"/>
      <c r="C126" s="32"/>
      <c r="D126" s="67" t="s">
        <v>98</v>
      </c>
      <c r="E126" s="18">
        <f>E127+E130+E135</f>
        <v>101000</v>
      </c>
      <c r="F126" s="18">
        <f>F127+F130+F135</f>
        <v>41683.22</v>
      </c>
      <c r="G126" s="130">
        <f>F126*100/E126</f>
        <v>41.270514851485146</v>
      </c>
      <c r="H126" s="130">
        <f>(F126/I126)*100</f>
        <v>75.49854077013792</v>
      </c>
      <c r="I126" s="18">
        <f>I130+I135</f>
        <v>55210.630000000005</v>
      </c>
    </row>
    <row r="127" spans="1:9" ht="12.75" hidden="1">
      <c r="A127" s="236"/>
      <c r="B127" s="237">
        <v>75412</v>
      </c>
      <c r="C127" s="238"/>
      <c r="D127" s="240" t="s">
        <v>284</v>
      </c>
      <c r="E127" s="239">
        <f>SUM(E128:E129)</f>
        <v>0</v>
      </c>
      <c r="F127" s="239">
        <f>SUM(F128:F129)</f>
        <v>0</v>
      </c>
      <c r="G127" s="220" t="e">
        <f>F127*100/E127</f>
        <v>#DIV/0!</v>
      </c>
      <c r="H127" s="220" t="e">
        <f>(F127/I127)*100</f>
        <v>#DIV/0!</v>
      </c>
      <c r="I127" s="239"/>
    </row>
    <row r="128" spans="1:9" ht="12.75" hidden="1">
      <c r="A128" s="236"/>
      <c r="B128" s="242"/>
      <c r="C128" s="189" t="s">
        <v>25</v>
      </c>
      <c r="D128" s="10" t="s">
        <v>210</v>
      </c>
      <c r="E128" s="188"/>
      <c r="F128" s="188"/>
      <c r="G128" s="220"/>
      <c r="H128" s="220"/>
      <c r="I128" s="239"/>
    </row>
    <row r="129" spans="1:9" ht="33.75" hidden="1">
      <c r="A129" s="236"/>
      <c r="B129" s="241"/>
      <c r="C129" s="189" t="s">
        <v>126</v>
      </c>
      <c r="D129" s="86" t="s">
        <v>152</v>
      </c>
      <c r="E129" s="188"/>
      <c r="F129" s="188"/>
      <c r="G129" s="132" t="e">
        <f aca="true" t="shared" si="13" ref="G129:G141">F129*100/E129</f>
        <v>#DIV/0!</v>
      </c>
      <c r="H129" s="132" t="e">
        <f aca="true" t="shared" si="14" ref="H129:H174">(F129/I129)*100</f>
        <v>#DIV/0!</v>
      </c>
      <c r="I129" s="239"/>
    </row>
    <row r="130" spans="1:9" ht="12.75">
      <c r="A130" s="47"/>
      <c r="B130" s="48">
        <v>75416</v>
      </c>
      <c r="C130" s="109"/>
      <c r="D130" s="157" t="s">
        <v>162</v>
      </c>
      <c r="E130" s="50">
        <f>SUM(E131:E135)</f>
        <v>101000</v>
      </c>
      <c r="F130" s="50">
        <f>SUM(F131:F135)</f>
        <v>41683.22</v>
      </c>
      <c r="G130" s="131">
        <f t="shared" si="13"/>
        <v>41.270514851485146</v>
      </c>
      <c r="H130" s="132">
        <f t="shared" si="14"/>
        <v>75.49854077013792</v>
      </c>
      <c r="I130" s="21">
        <f>SUM(I131:I134)</f>
        <v>55210.630000000005</v>
      </c>
    </row>
    <row r="131" spans="1:9" ht="26.25" customHeight="1">
      <c r="A131" s="47"/>
      <c r="B131" s="158"/>
      <c r="C131" s="52" t="s">
        <v>27</v>
      </c>
      <c r="D131" s="12" t="s">
        <v>214</v>
      </c>
      <c r="E131" s="53">
        <v>100000</v>
      </c>
      <c r="F131" s="53">
        <v>39432.82</v>
      </c>
      <c r="G131" s="132">
        <f t="shared" si="13"/>
        <v>39.43282</v>
      </c>
      <c r="H131" s="132">
        <f t="shared" si="14"/>
        <v>74.45741833069833</v>
      </c>
      <c r="I131" s="148">
        <v>52960.23</v>
      </c>
    </row>
    <row r="132" spans="1:9" ht="24" customHeight="1">
      <c r="A132" s="47"/>
      <c r="B132" s="58"/>
      <c r="C132" s="224" t="s">
        <v>255</v>
      </c>
      <c r="D132" s="12" t="s">
        <v>262</v>
      </c>
      <c r="E132" s="53">
        <v>1000</v>
      </c>
      <c r="F132" s="53">
        <v>2250.4</v>
      </c>
      <c r="G132" s="132">
        <f t="shared" si="13"/>
        <v>225.04</v>
      </c>
      <c r="H132" s="132">
        <f t="shared" si="14"/>
        <v>100</v>
      </c>
      <c r="I132" s="148">
        <v>2250.4</v>
      </c>
    </row>
    <row r="133" spans="1:9" ht="12.75" hidden="1">
      <c r="A133" s="47"/>
      <c r="B133" s="58"/>
      <c r="C133" s="52" t="s">
        <v>17</v>
      </c>
      <c r="D133" s="10" t="s">
        <v>18</v>
      </c>
      <c r="E133" s="53"/>
      <c r="F133" s="53"/>
      <c r="G133" s="132" t="e">
        <f t="shared" si="13"/>
        <v>#DIV/0!</v>
      </c>
      <c r="H133" s="132" t="e">
        <f t="shared" si="14"/>
        <v>#DIV/0!</v>
      </c>
      <c r="I133" s="148"/>
    </row>
    <row r="134" spans="1:9" ht="45" hidden="1">
      <c r="A134" s="47"/>
      <c r="B134" s="160"/>
      <c r="C134" s="52" t="s">
        <v>107</v>
      </c>
      <c r="D134" s="86" t="s">
        <v>232</v>
      </c>
      <c r="E134" s="53"/>
      <c r="F134" s="53"/>
      <c r="G134" s="132" t="e">
        <f t="shared" si="13"/>
        <v>#DIV/0!</v>
      </c>
      <c r="H134" s="132" t="e">
        <f t="shared" si="14"/>
        <v>#DIV/0!</v>
      </c>
      <c r="I134" s="148"/>
    </row>
    <row r="135" spans="1:9" ht="12.75" hidden="1">
      <c r="A135" s="19"/>
      <c r="B135" s="27">
        <v>75495</v>
      </c>
      <c r="C135" s="63"/>
      <c r="D135" s="14" t="s">
        <v>5</v>
      </c>
      <c r="E135" s="21">
        <f>SUM(E136:E137)</f>
        <v>0</v>
      </c>
      <c r="F135" s="21">
        <f>SUM(F136:F137)</f>
        <v>0</v>
      </c>
      <c r="G135" s="131" t="e">
        <f t="shared" si="13"/>
        <v>#DIV/0!</v>
      </c>
      <c r="H135" s="131" t="e">
        <f t="shared" si="14"/>
        <v>#DIV/0!</v>
      </c>
      <c r="I135" s="21">
        <f>SUM(I136:I137)</f>
        <v>0</v>
      </c>
    </row>
    <row r="136" spans="1:9" ht="24" customHeight="1" hidden="1">
      <c r="A136" s="22"/>
      <c r="B136" s="29"/>
      <c r="C136" s="30" t="s">
        <v>27</v>
      </c>
      <c r="D136" s="12" t="s">
        <v>214</v>
      </c>
      <c r="E136" s="25"/>
      <c r="F136" s="25"/>
      <c r="G136" s="132" t="e">
        <f t="shared" si="13"/>
        <v>#DIV/0!</v>
      </c>
      <c r="H136" s="132" t="e">
        <f t="shared" si="14"/>
        <v>#DIV/0!</v>
      </c>
      <c r="I136" s="25"/>
    </row>
    <row r="137" spans="1:9" ht="45" hidden="1">
      <c r="A137" s="22"/>
      <c r="B137" s="29"/>
      <c r="C137" s="30" t="s">
        <v>107</v>
      </c>
      <c r="D137" s="86" t="s">
        <v>232</v>
      </c>
      <c r="E137" s="25"/>
      <c r="F137" s="25"/>
      <c r="G137" s="132" t="e">
        <f t="shared" si="13"/>
        <v>#DIV/0!</v>
      </c>
      <c r="H137" s="132" t="e">
        <f t="shared" si="14"/>
        <v>#DIV/0!</v>
      </c>
      <c r="I137" s="25"/>
    </row>
    <row r="138" spans="1:9" ht="52.5" customHeight="1">
      <c r="A138" s="41">
        <v>756</v>
      </c>
      <c r="B138" s="37"/>
      <c r="C138" s="38"/>
      <c r="D138" s="67" t="s">
        <v>198</v>
      </c>
      <c r="E138" s="18">
        <f>E139+E144+E154+E170+E182+E188</f>
        <v>129474835</v>
      </c>
      <c r="F138" s="18">
        <f>F139+F144+F154+F170+F182+F188</f>
        <v>54463276.18</v>
      </c>
      <c r="G138" s="130">
        <f t="shared" si="13"/>
        <v>42.0647581284811</v>
      </c>
      <c r="H138" s="130">
        <f t="shared" si="14"/>
        <v>101.30030111246957</v>
      </c>
      <c r="I138" s="18">
        <f>SUM(I139,I142,I144,I154,I170,I182,I188)</f>
        <v>53764179.95</v>
      </c>
    </row>
    <row r="139" spans="1:9" ht="13.5" customHeight="1">
      <c r="A139" s="19"/>
      <c r="B139" s="27">
        <v>75601</v>
      </c>
      <c r="C139" s="20"/>
      <c r="D139" s="13" t="s">
        <v>28</v>
      </c>
      <c r="E139" s="21">
        <f>SUM(E140:E141)</f>
        <v>81500</v>
      </c>
      <c r="F139" s="21">
        <f>SUM(F140:F141)</f>
        <v>24262.49</v>
      </c>
      <c r="G139" s="131">
        <f t="shared" si="13"/>
        <v>29.769926380368098</v>
      </c>
      <c r="H139" s="131">
        <f t="shared" si="14"/>
        <v>84.07969215990552</v>
      </c>
      <c r="I139" s="21">
        <f>SUM(I140:I141)</f>
        <v>28856.54</v>
      </c>
    </row>
    <row r="140" spans="1:9" ht="22.5">
      <c r="A140" s="22"/>
      <c r="B140" s="96"/>
      <c r="C140" s="34" t="s">
        <v>29</v>
      </c>
      <c r="D140" s="12" t="s">
        <v>215</v>
      </c>
      <c r="E140" s="25">
        <v>80000</v>
      </c>
      <c r="F140" s="25">
        <v>24170</v>
      </c>
      <c r="G140" s="132">
        <f t="shared" si="13"/>
        <v>30.2125</v>
      </c>
      <c r="H140" s="132">
        <f t="shared" si="14"/>
        <v>84.83758884341832</v>
      </c>
      <c r="I140" s="25">
        <v>28489.73</v>
      </c>
    </row>
    <row r="141" spans="1:9" ht="23.25" customHeight="1">
      <c r="A141" s="22"/>
      <c r="B141" s="23"/>
      <c r="C141" s="30" t="s">
        <v>20</v>
      </c>
      <c r="D141" s="12" t="s">
        <v>211</v>
      </c>
      <c r="E141" s="25">
        <v>1500</v>
      </c>
      <c r="F141" s="25">
        <v>92.49</v>
      </c>
      <c r="G141" s="132">
        <f t="shared" si="13"/>
        <v>6.166</v>
      </c>
      <c r="H141" s="132">
        <f t="shared" si="14"/>
        <v>25.214688803467734</v>
      </c>
      <c r="I141" s="25">
        <v>366.81</v>
      </c>
    </row>
    <row r="142" spans="1:9" ht="12.75" customHeight="1" hidden="1">
      <c r="A142" s="22"/>
      <c r="B142" s="27">
        <v>75605</v>
      </c>
      <c r="C142" s="44"/>
      <c r="D142" s="13" t="s">
        <v>131</v>
      </c>
      <c r="E142" s="21">
        <f>E143</f>
        <v>0</v>
      </c>
      <c r="F142" s="21">
        <f>F143</f>
        <v>0</v>
      </c>
      <c r="G142" s="137" t="s">
        <v>122</v>
      </c>
      <c r="H142" s="131" t="e">
        <f t="shared" si="14"/>
        <v>#DIV/0!</v>
      </c>
      <c r="I142" s="21">
        <v>0</v>
      </c>
    </row>
    <row r="143" spans="1:9" ht="3.75" customHeight="1" hidden="1">
      <c r="A143" s="19"/>
      <c r="B143" s="108"/>
      <c r="C143" s="30" t="s">
        <v>43</v>
      </c>
      <c r="D143" s="12" t="s">
        <v>131</v>
      </c>
      <c r="E143" s="25">
        <v>0</v>
      </c>
      <c r="F143" s="25">
        <v>0</v>
      </c>
      <c r="G143" s="144" t="s">
        <v>122</v>
      </c>
      <c r="H143" s="132" t="e">
        <f t="shared" si="14"/>
        <v>#DIV/0!</v>
      </c>
      <c r="I143" s="25">
        <v>0</v>
      </c>
    </row>
    <row r="144" spans="1:9" ht="35.25" customHeight="1">
      <c r="A144" s="19"/>
      <c r="B144" s="27">
        <v>75615</v>
      </c>
      <c r="C144" s="20"/>
      <c r="D144" s="13" t="s">
        <v>99</v>
      </c>
      <c r="E144" s="21">
        <f>SUM(E145:E152)</f>
        <v>33091169</v>
      </c>
      <c r="F144" s="21">
        <f>SUM(F145:F152)</f>
        <v>14190673.78</v>
      </c>
      <c r="G144" s="131">
        <f aca="true" t="shared" si="15" ref="G144:G164">F144*100/E144</f>
        <v>42.883567455716054</v>
      </c>
      <c r="H144" s="131">
        <f t="shared" si="14"/>
        <v>99.0107806512995</v>
      </c>
      <c r="I144" s="21">
        <f>SUM(I145:I153)</f>
        <v>14332453.18</v>
      </c>
    </row>
    <row r="145" spans="1:9" ht="12.75">
      <c r="A145" s="22"/>
      <c r="B145" s="29"/>
      <c r="C145" s="30" t="s">
        <v>30</v>
      </c>
      <c r="D145" s="10" t="s">
        <v>216</v>
      </c>
      <c r="E145" s="25">
        <v>32443675</v>
      </c>
      <c r="F145" s="25">
        <v>13805734.44</v>
      </c>
      <c r="G145" s="132">
        <f t="shared" si="15"/>
        <v>42.552930393982805</v>
      </c>
      <c r="H145" s="132">
        <f t="shared" si="14"/>
        <v>98.64115212389642</v>
      </c>
      <c r="I145" s="25">
        <v>13995917.67</v>
      </c>
    </row>
    <row r="146" spans="1:9" ht="12.75">
      <c r="A146" s="22"/>
      <c r="B146" s="29"/>
      <c r="C146" s="30" t="s">
        <v>31</v>
      </c>
      <c r="D146" s="10" t="s">
        <v>217</v>
      </c>
      <c r="E146" s="25">
        <v>817</v>
      </c>
      <c r="F146" s="25">
        <v>1527.65</v>
      </c>
      <c r="G146" s="132">
        <f t="shared" si="15"/>
        <v>186.9828641370869</v>
      </c>
      <c r="H146" s="132">
        <f t="shared" si="14"/>
        <v>128.87211067993925</v>
      </c>
      <c r="I146" s="25">
        <v>1185.4</v>
      </c>
    </row>
    <row r="147" spans="1:9" ht="12.75">
      <c r="A147" s="22"/>
      <c r="B147" s="29"/>
      <c r="C147" s="30" t="s">
        <v>32</v>
      </c>
      <c r="D147" s="10" t="s">
        <v>218</v>
      </c>
      <c r="E147" s="25">
        <v>525502</v>
      </c>
      <c r="F147" s="25">
        <v>277748.25</v>
      </c>
      <c r="G147" s="132">
        <f t="shared" si="15"/>
        <v>52.853890185004055</v>
      </c>
      <c r="H147" s="132">
        <f t="shared" si="14"/>
        <v>98.95435847084394</v>
      </c>
      <c r="I147" s="25">
        <v>280683.19</v>
      </c>
    </row>
    <row r="148" spans="1:9" ht="33.75" hidden="1">
      <c r="A148" s="22"/>
      <c r="B148" s="29"/>
      <c r="C148" s="30" t="s">
        <v>41</v>
      </c>
      <c r="D148" s="12" t="s">
        <v>167</v>
      </c>
      <c r="E148" s="25"/>
      <c r="F148" s="25"/>
      <c r="G148" s="132" t="e">
        <f t="shared" si="15"/>
        <v>#DIV/0!</v>
      </c>
      <c r="H148" s="132" t="e">
        <f t="shared" si="14"/>
        <v>#DIV/0!</v>
      </c>
      <c r="I148" s="43"/>
    </row>
    <row r="149" spans="1:9" ht="12.75">
      <c r="A149" s="22"/>
      <c r="B149" s="29"/>
      <c r="C149" s="30" t="s">
        <v>33</v>
      </c>
      <c r="D149" s="10" t="s">
        <v>219</v>
      </c>
      <c r="E149" s="25">
        <v>100000</v>
      </c>
      <c r="F149" s="25">
        <v>88063</v>
      </c>
      <c r="G149" s="132">
        <f t="shared" si="15"/>
        <v>88.063</v>
      </c>
      <c r="H149" s="132">
        <f t="shared" si="14"/>
        <v>250.0795138297268</v>
      </c>
      <c r="I149" s="25">
        <v>35214</v>
      </c>
    </row>
    <row r="150" spans="1:9" ht="22.5">
      <c r="A150" s="22"/>
      <c r="B150" s="29"/>
      <c r="C150" s="209" t="s">
        <v>255</v>
      </c>
      <c r="D150" s="12" t="s">
        <v>262</v>
      </c>
      <c r="E150" s="25">
        <v>1024</v>
      </c>
      <c r="F150" s="25">
        <v>880.6</v>
      </c>
      <c r="G150" s="132">
        <f t="shared" si="15"/>
        <v>85.99609375</v>
      </c>
      <c r="H150" s="132">
        <f t="shared" si="14"/>
        <v>122.44160177975527</v>
      </c>
      <c r="I150" s="25">
        <v>719.2</v>
      </c>
    </row>
    <row r="151" spans="1:9" ht="12.75" hidden="1">
      <c r="A151" s="22"/>
      <c r="B151" s="29"/>
      <c r="C151" s="30" t="s">
        <v>17</v>
      </c>
      <c r="D151" s="10" t="s">
        <v>18</v>
      </c>
      <c r="E151" s="25"/>
      <c r="F151" s="25"/>
      <c r="G151" s="132" t="e">
        <f t="shared" si="15"/>
        <v>#DIV/0!</v>
      </c>
      <c r="H151" s="132" t="e">
        <f t="shared" si="14"/>
        <v>#DIV/0!</v>
      </c>
      <c r="I151" s="25"/>
    </row>
    <row r="152" spans="1:9" ht="27" customHeight="1">
      <c r="A152" s="22"/>
      <c r="B152" s="29"/>
      <c r="C152" s="30" t="s">
        <v>20</v>
      </c>
      <c r="D152" s="12" t="s">
        <v>211</v>
      </c>
      <c r="E152" s="25">
        <v>20151</v>
      </c>
      <c r="F152" s="25">
        <v>16719.84</v>
      </c>
      <c r="G152" s="132">
        <f t="shared" si="15"/>
        <v>82.97275569450647</v>
      </c>
      <c r="H152" s="132">
        <f t="shared" si="14"/>
        <v>89.24997277636263</v>
      </c>
      <c r="I152" s="25">
        <v>18733.72</v>
      </c>
    </row>
    <row r="153" spans="1:9" ht="22.5" hidden="1">
      <c r="A153" s="22"/>
      <c r="B153" s="29"/>
      <c r="C153" s="30">
        <v>2680</v>
      </c>
      <c r="D153" s="12" t="s">
        <v>90</v>
      </c>
      <c r="E153" s="25"/>
      <c r="F153" s="25"/>
      <c r="G153" s="132" t="e">
        <f t="shared" si="15"/>
        <v>#DIV/0!</v>
      </c>
      <c r="H153" s="132" t="e">
        <f t="shared" si="14"/>
        <v>#DIV/0!</v>
      </c>
      <c r="I153" s="25"/>
    </row>
    <row r="154" spans="1:9" ht="45">
      <c r="A154" s="19"/>
      <c r="B154" s="27">
        <v>75616</v>
      </c>
      <c r="C154" s="42"/>
      <c r="D154" s="13" t="s">
        <v>187</v>
      </c>
      <c r="E154" s="21">
        <f>SUM(E155:E169)</f>
        <v>16177811</v>
      </c>
      <c r="F154" s="21">
        <f>SUM(F155:F169)</f>
        <v>8038964.940000001</v>
      </c>
      <c r="G154" s="131">
        <f t="shared" si="15"/>
        <v>49.691302117449645</v>
      </c>
      <c r="H154" s="131">
        <f t="shared" si="14"/>
        <v>104.8575558739491</v>
      </c>
      <c r="I154" s="21">
        <f>SUM(I155:I169)</f>
        <v>7666557.62</v>
      </c>
    </row>
    <row r="155" spans="1:9" ht="12.75">
      <c r="A155" s="22"/>
      <c r="B155" s="23"/>
      <c r="C155" s="30" t="s">
        <v>30</v>
      </c>
      <c r="D155" s="10" t="s">
        <v>216</v>
      </c>
      <c r="E155" s="25">
        <v>9109030</v>
      </c>
      <c r="F155" s="25">
        <v>5167060.88</v>
      </c>
      <c r="G155" s="132">
        <f t="shared" si="15"/>
        <v>56.72460053375607</v>
      </c>
      <c r="H155" s="132">
        <f t="shared" si="14"/>
        <v>102.35299310567909</v>
      </c>
      <c r="I155" s="25">
        <v>5048275.31</v>
      </c>
    </row>
    <row r="156" spans="1:9" ht="12.75">
      <c r="A156" s="22"/>
      <c r="B156" s="23"/>
      <c r="C156" s="30" t="s">
        <v>31</v>
      </c>
      <c r="D156" s="10" t="s">
        <v>217</v>
      </c>
      <c r="E156" s="25">
        <v>74643</v>
      </c>
      <c r="F156" s="25">
        <v>62474.26</v>
      </c>
      <c r="G156" s="132">
        <f t="shared" si="15"/>
        <v>83.69741301930523</v>
      </c>
      <c r="H156" s="132">
        <f t="shared" si="14"/>
        <v>108.82845714520633</v>
      </c>
      <c r="I156" s="25">
        <v>57406.18</v>
      </c>
    </row>
    <row r="157" spans="1:9" ht="12.75">
      <c r="A157" s="22"/>
      <c r="B157" s="23"/>
      <c r="C157" s="30" t="s">
        <v>32</v>
      </c>
      <c r="D157" s="10" t="s">
        <v>218</v>
      </c>
      <c r="E157" s="25">
        <v>711373</v>
      </c>
      <c r="F157" s="25">
        <v>333414.28</v>
      </c>
      <c r="G157" s="132">
        <f t="shared" si="15"/>
        <v>46.86912210612436</v>
      </c>
      <c r="H157" s="132">
        <f t="shared" si="14"/>
        <v>94.84176213111861</v>
      </c>
      <c r="I157" s="25">
        <v>351547.96</v>
      </c>
    </row>
    <row r="158" spans="1:9" ht="12.75">
      <c r="A158" s="22"/>
      <c r="B158" s="23"/>
      <c r="C158" s="35" t="s">
        <v>34</v>
      </c>
      <c r="D158" s="10" t="s">
        <v>220</v>
      </c>
      <c r="E158" s="25">
        <v>400000</v>
      </c>
      <c r="F158" s="25">
        <v>325223.73</v>
      </c>
      <c r="G158" s="132">
        <f t="shared" si="15"/>
        <v>81.3059325</v>
      </c>
      <c r="H158" s="132">
        <f t="shared" si="14"/>
        <v>165.71228383118205</v>
      </c>
      <c r="I158" s="25">
        <v>196258.07</v>
      </c>
    </row>
    <row r="159" spans="1:9" ht="12.75">
      <c r="A159" s="22"/>
      <c r="B159" s="23"/>
      <c r="C159" s="35" t="s">
        <v>35</v>
      </c>
      <c r="D159" s="10" t="s">
        <v>221</v>
      </c>
      <c r="E159" s="25">
        <v>112358</v>
      </c>
      <c r="F159" s="25">
        <v>28915.57</v>
      </c>
      <c r="G159" s="132">
        <f t="shared" si="15"/>
        <v>25.735212445931754</v>
      </c>
      <c r="H159" s="132">
        <f t="shared" si="14"/>
        <v>91.03896983006288</v>
      </c>
      <c r="I159" s="25">
        <v>31761.75</v>
      </c>
    </row>
    <row r="160" spans="1:9" ht="22.5">
      <c r="A160" s="22"/>
      <c r="B160" s="23"/>
      <c r="C160" s="30" t="s">
        <v>36</v>
      </c>
      <c r="D160" s="12" t="s">
        <v>168</v>
      </c>
      <c r="E160" s="25">
        <v>2160694</v>
      </c>
      <c r="F160" s="25">
        <v>671368.7</v>
      </c>
      <c r="G160" s="132">
        <f t="shared" si="15"/>
        <v>31.07190097255789</v>
      </c>
      <c r="H160" s="132">
        <f t="shared" si="14"/>
        <v>96.34017963100881</v>
      </c>
      <c r="I160" s="25">
        <v>696873</v>
      </c>
    </row>
    <row r="161" spans="1:9" ht="12.75">
      <c r="A161" s="22"/>
      <c r="B161" s="23"/>
      <c r="C161" s="35" t="s">
        <v>37</v>
      </c>
      <c r="D161" s="10" t="s">
        <v>38</v>
      </c>
      <c r="E161" s="25">
        <v>84000</v>
      </c>
      <c r="F161" s="25">
        <v>26835.7</v>
      </c>
      <c r="G161" s="132">
        <f t="shared" si="15"/>
        <v>31.947261904761906</v>
      </c>
      <c r="H161" s="132">
        <f t="shared" si="14"/>
        <v>99.71018477578333</v>
      </c>
      <c r="I161" s="25">
        <v>26913.7</v>
      </c>
    </row>
    <row r="162" spans="1:9" ht="33.75" hidden="1">
      <c r="A162" s="22"/>
      <c r="B162" s="23"/>
      <c r="C162" s="35" t="s">
        <v>41</v>
      </c>
      <c r="D162" s="12" t="s">
        <v>167</v>
      </c>
      <c r="E162" s="25"/>
      <c r="F162" s="25"/>
      <c r="G162" s="132" t="e">
        <f t="shared" si="15"/>
        <v>#DIV/0!</v>
      </c>
      <c r="H162" s="132" t="e">
        <f t="shared" si="14"/>
        <v>#DIV/0!</v>
      </c>
      <c r="I162" s="25"/>
    </row>
    <row r="163" spans="1:9" ht="12.75">
      <c r="A163" s="22"/>
      <c r="B163" s="23"/>
      <c r="C163" s="30" t="s">
        <v>33</v>
      </c>
      <c r="D163" s="10" t="s">
        <v>219</v>
      </c>
      <c r="E163" s="25">
        <v>3455000</v>
      </c>
      <c r="F163" s="25">
        <v>1389731.99</v>
      </c>
      <c r="G163" s="132">
        <f t="shared" si="15"/>
        <v>40.22379131693198</v>
      </c>
      <c r="H163" s="132">
        <f t="shared" si="14"/>
        <v>113.51191373103642</v>
      </c>
      <c r="I163" s="25">
        <v>1224304.96</v>
      </c>
    </row>
    <row r="164" spans="1:9" ht="12.75" hidden="1">
      <c r="A164" s="22"/>
      <c r="B164" s="23"/>
      <c r="C164" s="30" t="s">
        <v>121</v>
      </c>
      <c r="D164" s="10" t="s">
        <v>222</v>
      </c>
      <c r="E164" s="25"/>
      <c r="F164" s="25"/>
      <c r="G164" s="132" t="e">
        <f t="shared" si="15"/>
        <v>#DIV/0!</v>
      </c>
      <c r="H164" s="132" t="e">
        <f t="shared" si="14"/>
        <v>#DIV/0!</v>
      </c>
      <c r="I164" s="25">
        <v>0</v>
      </c>
    </row>
    <row r="165" spans="1:9" ht="12.75" hidden="1">
      <c r="A165" s="22"/>
      <c r="B165" s="23"/>
      <c r="C165" s="30" t="s">
        <v>27</v>
      </c>
      <c r="D165" s="12" t="s">
        <v>138</v>
      </c>
      <c r="E165" s="25">
        <v>0</v>
      </c>
      <c r="F165" s="25">
        <v>0</v>
      </c>
      <c r="G165" s="144" t="s">
        <v>122</v>
      </c>
      <c r="H165" s="144" t="e">
        <f t="shared" si="14"/>
        <v>#DIV/0!</v>
      </c>
      <c r="I165" s="25">
        <v>0</v>
      </c>
    </row>
    <row r="166" spans="1:9" ht="22.5">
      <c r="A166" s="22"/>
      <c r="B166" s="23"/>
      <c r="C166" s="209" t="s">
        <v>255</v>
      </c>
      <c r="D166" s="12" t="s">
        <v>262</v>
      </c>
      <c r="E166" s="25">
        <v>31512</v>
      </c>
      <c r="F166" s="25">
        <v>16336.38</v>
      </c>
      <c r="G166" s="132">
        <f aca="true" t="shared" si="16" ref="G166:G174">F166*100/E166</f>
        <v>51.84177456207159</v>
      </c>
      <c r="H166" s="132">
        <f t="shared" si="14"/>
        <v>101.11530008003125</v>
      </c>
      <c r="I166" s="25">
        <v>16156.19</v>
      </c>
    </row>
    <row r="167" spans="1:9" ht="12.75" hidden="1">
      <c r="A167" s="22"/>
      <c r="B167" s="23"/>
      <c r="C167" s="30" t="s">
        <v>17</v>
      </c>
      <c r="D167" s="10" t="s">
        <v>18</v>
      </c>
      <c r="E167" s="25"/>
      <c r="F167" s="25"/>
      <c r="G167" s="132" t="e">
        <f t="shared" si="16"/>
        <v>#DIV/0!</v>
      </c>
      <c r="H167" s="132" t="e">
        <f t="shared" si="14"/>
        <v>#DIV/0!</v>
      </c>
      <c r="I167" s="25"/>
    </row>
    <row r="168" spans="1:9" ht="23.25" customHeight="1">
      <c r="A168" s="22"/>
      <c r="B168" s="23"/>
      <c r="C168" s="30" t="s">
        <v>20</v>
      </c>
      <c r="D168" s="12" t="s">
        <v>211</v>
      </c>
      <c r="E168" s="25">
        <v>39201</v>
      </c>
      <c r="F168" s="25">
        <v>17603.45</v>
      </c>
      <c r="G168" s="132">
        <f t="shared" si="16"/>
        <v>44.90561465268743</v>
      </c>
      <c r="H168" s="132">
        <f t="shared" si="14"/>
        <v>103.18249758213418</v>
      </c>
      <c r="I168" s="25">
        <v>17060.5</v>
      </c>
    </row>
    <row r="169" spans="1:9" ht="22.5" hidden="1">
      <c r="A169" s="22"/>
      <c r="B169" s="23"/>
      <c r="C169" s="30">
        <v>2680</v>
      </c>
      <c r="D169" s="206" t="s">
        <v>90</v>
      </c>
      <c r="E169" s="25"/>
      <c r="F169" s="25"/>
      <c r="G169" s="132" t="e">
        <f t="shared" si="16"/>
        <v>#DIV/0!</v>
      </c>
      <c r="H169" s="132" t="e">
        <f t="shared" si="14"/>
        <v>#DIV/0!</v>
      </c>
      <c r="I169" s="25"/>
    </row>
    <row r="170" spans="1:9" ht="24.75" customHeight="1">
      <c r="A170" s="19"/>
      <c r="B170" s="27">
        <v>75618</v>
      </c>
      <c r="C170" s="20"/>
      <c r="D170" s="13" t="s">
        <v>100</v>
      </c>
      <c r="E170" s="21">
        <f>SUM(E171:E181)</f>
        <v>4028223</v>
      </c>
      <c r="F170" s="21">
        <f>SUM(F171:F181)</f>
        <v>2627334.02</v>
      </c>
      <c r="G170" s="131">
        <f t="shared" si="16"/>
        <v>65.22315224355752</v>
      </c>
      <c r="H170" s="131">
        <f t="shared" si="14"/>
        <v>103.62302223609332</v>
      </c>
      <c r="I170" s="21">
        <f>SUM(I171:I181)</f>
        <v>2535473.26</v>
      </c>
    </row>
    <row r="171" spans="1:9" ht="12.75">
      <c r="A171" s="22"/>
      <c r="B171" s="29"/>
      <c r="C171" s="34" t="s">
        <v>39</v>
      </c>
      <c r="D171" s="10" t="s">
        <v>95</v>
      </c>
      <c r="E171" s="25">
        <v>810000</v>
      </c>
      <c r="F171" s="25">
        <v>380113.1</v>
      </c>
      <c r="G171" s="132">
        <f t="shared" si="16"/>
        <v>46.927543209876546</v>
      </c>
      <c r="H171" s="132">
        <f t="shared" si="14"/>
        <v>100.82123372132034</v>
      </c>
      <c r="I171" s="25">
        <v>377016.91</v>
      </c>
    </row>
    <row r="172" spans="1:9" ht="12.75">
      <c r="A172" s="22"/>
      <c r="B172" s="29"/>
      <c r="C172" s="34" t="s">
        <v>173</v>
      </c>
      <c r="D172" s="10" t="s">
        <v>174</v>
      </c>
      <c r="E172" s="25">
        <v>15000</v>
      </c>
      <c r="F172" s="25">
        <v>9664.3</v>
      </c>
      <c r="G172" s="132">
        <f t="shared" si="16"/>
        <v>64.42866666666666</v>
      </c>
      <c r="H172" s="132">
        <f t="shared" si="14"/>
        <v>154.98464474433297</v>
      </c>
      <c r="I172" s="53">
        <v>6235.65</v>
      </c>
    </row>
    <row r="173" spans="1:9" ht="24" customHeight="1">
      <c r="A173" s="22"/>
      <c r="B173" s="29"/>
      <c r="C173" s="35" t="s">
        <v>40</v>
      </c>
      <c r="D173" s="12" t="s">
        <v>194</v>
      </c>
      <c r="E173" s="25">
        <v>1640000</v>
      </c>
      <c r="F173" s="25">
        <v>1355669.04</v>
      </c>
      <c r="G173" s="132">
        <f t="shared" si="16"/>
        <v>82.66274634146342</v>
      </c>
      <c r="H173" s="132">
        <f t="shared" si="14"/>
        <v>94.8309641606037</v>
      </c>
      <c r="I173" s="25">
        <v>1429563.7</v>
      </c>
    </row>
    <row r="174" spans="1:9" ht="24" customHeight="1">
      <c r="A174" s="22"/>
      <c r="B174" s="29"/>
      <c r="C174" s="35" t="s">
        <v>41</v>
      </c>
      <c r="D174" s="12" t="s">
        <v>167</v>
      </c>
      <c r="E174" s="25">
        <v>1535500</v>
      </c>
      <c r="F174" s="25">
        <v>855058.42</v>
      </c>
      <c r="G174" s="132">
        <f t="shared" si="16"/>
        <v>55.68599283620971</v>
      </c>
      <c r="H174" s="132">
        <f t="shared" si="14"/>
        <v>122.83021883516815</v>
      </c>
      <c r="I174" s="25">
        <v>696130.34</v>
      </c>
    </row>
    <row r="175" spans="1:9" ht="22.5" customHeight="1" hidden="1">
      <c r="A175" s="22"/>
      <c r="B175" s="29"/>
      <c r="C175" s="30" t="s">
        <v>70</v>
      </c>
      <c r="D175" s="12" t="s">
        <v>84</v>
      </c>
      <c r="E175" s="43"/>
      <c r="F175" s="43"/>
      <c r="G175" s="144" t="s">
        <v>122</v>
      </c>
      <c r="H175" s="144" t="s">
        <v>122</v>
      </c>
      <c r="I175" s="25">
        <v>0</v>
      </c>
    </row>
    <row r="176" spans="1:9" ht="22.5" customHeight="1">
      <c r="A176" s="22"/>
      <c r="B176" s="29"/>
      <c r="C176" s="209" t="s">
        <v>27</v>
      </c>
      <c r="D176" s="12" t="s">
        <v>223</v>
      </c>
      <c r="E176" s="43">
        <v>1000</v>
      </c>
      <c r="F176" s="43">
        <v>0</v>
      </c>
      <c r="G176" s="132">
        <f aca="true" t="shared" si="17" ref="G176:G207">F176*100/E176</f>
        <v>0</v>
      </c>
      <c r="H176" s="248">
        <f aca="true" t="shared" si="18" ref="H176:H203">(F176/I176)*100</f>
        <v>0</v>
      </c>
      <c r="I176" s="25">
        <v>5088.9</v>
      </c>
    </row>
    <row r="177" spans="1:9" ht="22.5" customHeight="1">
      <c r="A177" s="22"/>
      <c r="B177" s="29"/>
      <c r="C177" s="30" t="s">
        <v>70</v>
      </c>
      <c r="D177" s="12" t="s">
        <v>292</v>
      </c>
      <c r="E177" s="43">
        <v>2200</v>
      </c>
      <c r="F177" s="43">
        <v>2190</v>
      </c>
      <c r="G177" s="132">
        <f t="shared" si="17"/>
        <v>99.54545454545455</v>
      </c>
      <c r="H177" s="132">
        <f t="shared" si="18"/>
        <v>41.008932082467275</v>
      </c>
      <c r="I177" s="25">
        <v>5340.3</v>
      </c>
    </row>
    <row r="178" spans="1:9" ht="12.75" customHeight="1">
      <c r="A178" s="22"/>
      <c r="B178" s="29"/>
      <c r="C178" s="30" t="s">
        <v>8</v>
      </c>
      <c r="D178" s="10" t="s">
        <v>9</v>
      </c>
      <c r="E178" s="43">
        <v>6000</v>
      </c>
      <c r="F178" s="43">
        <v>3220</v>
      </c>
      <c r="G178" s="132">
        <f t="shared" si="17"/>
        <v>53.666666666666664</v>
      </c>
      <c r="H178" s="132">
        <f t="shared" si="18"/>
        <v>81.62230671736374</v>
      </c>
      <c r="I178" s="43">
        <v>3945</v>
      </c>
    </row>
    <row r="179" spans="1:9" ht="24" customHeight="1">
      <c r="A179" s="22"/>
      <c r="B179" s="29"/>
      <c r="C179" s="209" t="s">
        <v>255</v>
      </c>
      <c r="D179" s="12" t="s">
        <v>262</v>
      </c>
      <c r="E179" s="43">
        <v>18012</v>
      </c>
      <c r="F179" s="43">
        <v>9993.58</v>
      </c>
      <c r="G179" s="132">
        <f t="shared" si="17"/>
        <v>55.48290028869643</v>
      </c>
      <c r="H179" s="132">
        <f t="shared" si="18"/>
        <v>130.58024018679743</v>
      </c>
      <c r="I179" s="43">
        <v>7653.21</v>
      </c>
    </row>
    <row r="180" spans="1:9" ht="12.75">
      <c r="A180" s="22"/>
      <c r="B180" s="29"/>
      <c r="C180" s="30" t="s">
        <v>17</v>
      </c>
      <c r="D180" s="10" t="s">
        <v>18</v>
      </c>
      <c r="E180" s="25">
        <v>0</v>
      </c>
      <c r="F180" s="25">
        <v>2000</v>
      </c>
      <c r="G180" s="144" t="s">
        <v>122</v>
      </c>
      <c r="H180" s="132">
        <f t="shared" si="18"/>
        <v>200</v>
      </c>
      <c r="I180" s="25">
        <v>1000</v>
      </c>
    </row>
    <row r="181" spans="1:9" ht="21.75" customHeight="1">
      <c r="A181" s="22"/>
      <c r="B181" s="29"/>
      <c r="C181" s="28" t="s">
        <v>20</v>
      </c>
      <c r="D181" s="12" t="s">
        <v>211</v>
      </c>
      <c r="E181" s="25">
        <v>511</v>
      </c>
      <c r="F181" s="25">
        <v>9425.58</v>
      </c>
      <c r="G181" s="132">
        <f t="shared" si="17"/>
        <v>1844.5362035225048</v>
      </c>
      <c r="H181" s="132">
        <f t="shared" si="18"/>
        <v>269.36000571551045</v>
      </c>
      <c r="I181" s="25">
        <v>3499.25</v>
      </c>
    </row>
    <row r="182" spans="1:9" ht="12.75">
      <c r="A182" s="19"/>
      <c r="B182" s="27">
        <v>75619</v>
      </c>
      <c r="C182" s="20"/>
      <c r="D182" s="14" t="s">
        <v>42</v>
      </c>
      <c r="E182" s="21">
        <f>SUM(E183:E187)</f>
        <v>404000</v>
      </c>
      <c r="F182" s="21">
        <f>SUM(F183:F187)</f>
        <v>303734.46</v>
      </c>
      <c r="G182" s="131">
        <f t="shared" si="17"/>
        <v>75.18179702970298</v>
      </c>
      <c r="H182" s="131">
        <f t="shared" si="18"/>
        <v>16.805311447262817</v>
      </c>
      <c r="I182" s="21">
        <f>SUM(I183:I187)</f>
        <v>1807371.8</v>
      </c>
    </row>
    <row r="183" spans="1:9" ht="25.5" customHeight="1">
      <c r="A183" s="19"/>
      <c r="B183" s="36"/>
      <c r="C183" s="30" t="s">
        <v>27</v>
      </c>
      <c r="D183" s="12" t="s">
        <v>223</v>
      </c>
      <c r="E183" s="25">
        <v>500</v>
      </c>
      <c r="F183" s="25">
        <v>0</v>
      </c>
      <c r="G183" s="132">
        <f t="shared" si="17"/>
        <v>0</v>
      </c>
      <c r="H183" s="144" t="s">
        <v>122</v>
      </c>
      <c r="I183" s="25">
        <v>0</v>
      </c>
    </row>
    <row r="184" spans="1:9" ht="22.5">
      <c r="A184" s="19"/>
      <c r="B184" s="36"/>
      <c r="C184" s="30" t="s">
        <v>70</v>
      </c>
      <c r="D184" s="12" t="s">
        <v>292</v>
      </c>
      <c r="E184" s="25">
        <v>500</v>
      </c>
      <c r="F184" s="25">
        <v>143.87</v>
      </c>
      <c r="G184" s="132">
        <f t="shared" si="17"/>
        <v>28.774</v>
      </c>
      <c r="H184" s="132">
        <f t="shared" si="18"/>
        <v>3.2173086599206124</v>
      </c>
      <c r="I184" s="43">
        <v>4471.75</v>
      </c>
    </row>
    <row r="185" spans="1:9" ht="22.5">
      <c r="A185" s="22"/>
      <c r="B185" s="29"/>
      <c r="C185" s="35" t="s">
        <v>43</v>
      </c>
      <c r="D185" s="12" t="s">
        <v>195</v>
      </c>
      <c r="E185" s="25">
        <v>400000</v>
      </c>
      <c r="F185" s="25">
        <v>300000</v>
      </c>
      <c r="G185" s="132">
        <f t="shared" si="17"/>
        <v>75</v>
      </c>
      <c r="H185" s="132">
        <f t="shared" si="18"/>
        <v>16.666666666666664</v>
      </c>
      <c r="I185" s="25">
        <v>1800000</v>
      </c>
    </row>
    <row r="186" spans="1:9" ht="12.75">
      <c r="A186" s="22"/>
      <c r="B186" s="29"/>
      <c r="C186" s="225" t="s">
        <v>254</v>
      </c>
      <c r="D186" s="203" t="s">
        <v>263</v>
      </c>
      <c r="E186" s="25">
        <v>3000</v>
      </c>
      <c r="F186" s="25">
        <v>3590.59</v>
      </c>
      <c r="G186" s="132">
        <f t="shared" si="17"/>
        <v>119.68633333333334</v>
      </c>
      <c r="H186" s="132">
        <f t="shared" si="18"/>
        <v>123.81131359804141</v>
      </c>
      <c r="I186" s="25">
        <v>2900.05</v>
      </c>
    </row>
    <row r="187" spans="1:9" ht="12.75" hidden="1">
      <c r="A187" s="22"/>
      <c r="B187" s="29"/>
      <c r="C187" s="30" t="s">
        <v>11</v>
      </c>
      <c r="D187" s="11" t="s">
        <v>12</v>
      </c>
      <c r="E187" s="25"/>
      <c r="F187" s="25"/>
      <c r="G187" s="132" t="e">
        <f t="shared" si="17"/>
        <v>#DIV/0!</v>
      </c>
      <c r="H187" s="132" t="e">
        <f t="shared" si="18"/>
        <v>#DIV/0!</v>
      </c>
      <c r="I187" s="25"/>
    </row>
    <row r="188" spans="1:9" ht="22.5">
      <c r="A188" s="19"/>
      <c r="B188" s="27">
        <v>75621</v>
      </c>
      <c r="C188" s="20"/>
      <c r="D188" s="13" t="s">
        <v>96</v>
      </c>
      <c r="E188" s="21">
        <f>SUM(E189:E190)</f>
        <v>75692132</v>
      </c>
      <c r="F188" s="21">
        <f>SUM(F189:F190)</f>
        <v>29278306.49</v>
      </c>
      <c r="G188" s="131">
        <f t="shared" si="17"/>
        <v>38.6807792519307</v>
      </c>
      <c r="H188" s="131">
        <f t="shared" si="18"/>
        <v>106.88061464493201</v>
      </c>
      <c r="I188" s="21">
        <f>SUM(I189:I190)</f>
        <v>27393467.55</v>
      </c>
    </row>
    <row r="189" spans="1:9" ht="12.75">
      <c r="A189" s="22"/>
      <c r="B189" s="29"/>
      <c r="C189" s="34" t="s">
        <v>44</v>
      </c>
      <c r="D189" s="10" t="s">
        <v>224</v>
      </c>
      <c r="E189" s="25">
        <v>72835873</v>
      </c>
      <c r="F189" s="25">
        <v>27903653</v>
      </c>
      <c r="G189" s="132">
        <f t="shared" si="17"/>
        <v>38.31031585219003</v>
      </c>
      <c r="H189" s="132">
        <f t="shared" si="18"/>
        <v>106.8788486908921</v>
      </c>
      <c r="I189" s="25">
        <v>26107741</v>
      </c>
    </row>
    <row r="190" spans="1:9" ht="12.75">
      <c r="A190" s="22"/>
      <c r="B190" s="29"/>
      <c r="C190" s="28" t="s">
        <v>45</v>
      </c>
      <c r="D190" s="10" t="s">
        <v>225</v>
      </c>
      <c r="E190" s="25">
        <v>2856259</v>
      </c>
      <c r="F190" s="25">
        <v>1374653.49</v>
      </c>
      <c r="G190" s="132">
        <f t="shared" si="17"/>
        <v>48.12776047270223</v>
      </c>
      <c r="H190" s="132">
        <f t="shared" si="18"/>
        <v>106.91647380230268</v>
      </c>
      <c r="I190" s="25">
        <v>1285726.55</v>
      </c>
    </row>
    <row r="191" spans="1:9" ht="12.75">
      <c r="A191" s="26">
        <v>758</v>
      </c>
      <c r="B191" s="16"/>
      <c r="C191" s="32"/>
      <c r="D191" s="66" t="s">
        <v>46</v>
      </c>
      <c r="E191" s="18">
        <f>E192+E194+E196+E198+E200+E208</f>
        <v>61745721</v>
      </c>
      <c r="F191" s="18">
        <f>F192+F194+F196+F198+F200+F208</f>
        <v>31410683.65</v>
      </c>
      <c r="G191" s="130">
        <f t="shared" si="17"/>
        <v>50.87102902239979</v>
      </c>
      <c r="H191" s="130">
        <f t="shared" si="18"/>
        <v>102.05078695258369</v>
      </c>
      <c r="I191" s="18">
        <f>I192+I194+I198+I200+I208</f>
        <v>30779462.45</v>
      </c>
    </row>
    <row r="192" spans="1:9" ht="22.5">
      <c r="A192" s="19"/>
      <c r="B192" s="27">
        <v>75801</v>
      </c>
      <c r="C192" s="20"/>
      <c r="D192" s="13" t="s">
        <v>269</v>
      </c>
      <c r="E192" s="21">
        <f>SUM(E193)</f>
        <v>49457211</v>
      </c>
      <c r="F192" s="21">
        <f>SUM(F193)</f>
        <v>26630807</v>
      </c>
      <c r="G192" s="131">
        <f t="shared" si="17"/>
        <v>53.846156023638294</v>
      </c>
      <c r="H192" s="131">
        <f t="shared" si="18"/>
        <v>102.93774573322831</v>
      </c>
      <c r="I192" s="21">
        <f>SUM(I193)</f>
        <v>25870789</v>
      </c>
    </row>
    <row r="193" spans="1:9" ht="12.75">
      <c r="A193" s="22"/>
      <c r="B193" s="29"/>
      <c r="C193" s="30">
        <v>2920</v>
      </c>
      <c r="D193" s="10" t="s">
        <v>97</v>
      </c>
      <c r="E193" s="25">
        <v>49457211</v>
      </c>
      <c r="F193" s="25">
        <v>26630807</v>
      </c>
      <c r="G193" s="132">
        <f t="shared" si="17"/>
        <v>53.846156023638294</v>
      </c>
      <c r="H193" s="132">
        <f t="shared" si="18"/>
        <v>102.93774573322831</v>
      </c>
      <c r="I193" s="25">
        <v>25870789</v>
      </c>
    </row>
    <row r="194" spans="1:9" ht="45" customHeight="1" hidden="1">
      <c r="A194" s="22"/>
      <c r="B194" s="27">
        <v>75802</v>
      </c>
      <c r="C194" s="44"/>
      <c r="D194" s="13" t="s">
        <v>177</v>
      </c>
      <c r="E194" s="21">
        <f>SUM(E195)</f>
        <v>0</v>
      </c>
      <c r="F194" s="21">
        <f>SUM(F195)</f>
        <v>0</v>
      </c>
      <c r="G194" s="131" t="e">
        <f t="shared" si="17"/>
        <v>#DIV/0!</v>
      </c>
      <c r="H194" s="131" t="e">
        <f t="shared" si="18"/>
        <v>#DIV/0!</v>
      </c>
      <c r="I194" s="21">
        <f>SUM(I195)</f>
        <v>0</v>
      </c>
    </row>
    <row r="195" spans="1:9" ht="12.75" customHeight="1" hidden="1">
      <c r="A195" s="22"/>
      <c r="B195" s="108"/>
      <c r="C195" s="30" t="s">
        <v>160</v>
      </c>
      <c r="D195" s="206" t="s">
        <v>178</v>
      </c>
      <c r="E195" s="25"/>
      <c r="F195" s="25"/>
      <c r="G195" s="132" t="e">
        <f t="shared" si="17"/>
        <v>#DIV/0!</v>
      </c>
      <c r="H195" s="132" t="e">
        <f t="shared" si="18"/>
        <v>#DIV/0!</v>
      </c>
      <c r="I195" s="25"/>
    </row>
    <row r="196" spans="1:9" ht="12.75" customHeight="1" hidden="1">
      <c r="A196" s="22"/>
      <c r="B196" s="27">
        <v>75805</v>
      </c>
      <c r="C196" s="44"/>
      <c r="D196" s="13" t="s">
        <v>182</v>
      </c>
      <c r="E196" s="21">
        <f>SUM(E197)</f>
        <v>0</v>
      </c>
      <c r="F196" s="21">
        <f>SUM(F197)</f>
        <v>0</v>
      </c>
      <c r="G196" s="131" t="e">
        <f t="shared" si="17"/>
        <v>#DIV/0!</v>
      </c>
      <c r="H196" s="131" t="e">
        <f t="shared" si="18"/>
        <v>#DIV/0!</v>
      </c>
      <c r="I196" s="25"/>
    </row>
    <row r="197" spans="1:9" ht="12.75" customHeight="1" hidden="1">
      <c r="A197" s="22"/>
      <c r="B197" s="153"/>
      <c r="C197" s="30" t="s">
        <v>77</v>
      </c>
      <c r="D197" s="10" t="s">
        <v>97</v>
      </c>
      <c r="E197" s="25"/>
      <c r="F197" s="25"/>
      <c r="G197" s="132" t="e">
        <f t="shared" si="17"/>
        <v>#DIV/0!</v>
      </c>
      <c r="H197" s="132" t="e">
        <f t="shared" si="18"/>
        <v>#DIV/0!</v>
      </c>
      <c r="I197" s="25"/>
    </row>
    <row r="198" spans="1:9" ht="12.75">
      <c r="A198" s="19"/>
      <c r="B198" s="27">
        <v>75807</v>
      </c>
      <c r="C198" s="20"/>
      <c r="D198" s="14" t="s">
        <v>81</v>
      </c>
      <c r="E198" s="101">
        <f>SUM(E199)</f>
        <v>6325503</v>
      </c>
      <c r="F198" s="21">
        <f>SUM(F199)</f>
        <v>2635625</v>
      </c>
      <c r="G198" s="131">
        <f t="shared" si="17"/>
        <v>41.66664690539235</v>
      </c>
      <c r="H198" s="131">
        <f t="shared" si="18"/>
        <v>78.90183317192479</v>
      </c>
      <c r="I198" s="21">
        <f>SUM(I199)</f>
        <v>3340385</v>
      </c>
    </row>
    <row r="199" spans="1:9" ht="12.75">
      <c r="A199" s="22"/>
      <c r="B199" s="29"/>
      <c r="C199" s="30" t="s">
        <v>77</v>
      </c>
      <c r="D199" s="10" t="s">
        <v>97</v>
      </c>
      <c r="E199" s="25">
        <v>6325503</v>
      </c>
      <c r="F199" s="25">
        <v>2635625</v>
      </c>
      <c r="G199" s="132">
        <f t="shared" si="17"/>
        <v>41.66664690539235</v>
      </c>
      <c r="H199" s="132">
        <f t="shared" si="18"/>
        <v>78.90183317192479</v>
      </c>
      <c r="I199" s="25">
        <v>3340385</v>
      </c>
    </row>
    <row r="200" spans="1:9" ht="12.75">
      <c r="A200" s="19"/>
      <c r="B200" s="27">
        <v>75814</v>
      </c>
      <c r="C200" s="20"/>
      <c r="D200" s="14" t="s">
        <v>47</v>
      </c>
      <c r="E200" s="21">
        <f>SUM(E201:E207)</f>
        <v>3106748</v>
      </c>
      <c r="F200" s="21">
        <f>SUM(F201:F207)</f>
        <v>954141.65</v>
      </c>
      <c r="G200" s="131">
        <f t="shared" si="17"/>
        <v>30.71191001008128</v>
      </c>
      <c r="H200" s="131">
        <f t="shared" si="18"/>
        <v>340.74850690207916</v>
      </c>
      <c r="I200" s="21">
        <f>SUM(I201:I207)</f>
        <v>280013.45</v>
      </c>
    </row>
    <row r="201" spans="1:9" ht="12.75" hidden="1">
      <c r="A201" s="19"/>
      <c r="B201" s="36"/>
      <c r="C201" s="30" t="s">
        <v>11</v>
      </c>
      <c r="D201" s="10" t="s">
        <v>150</v>
      </c>
      <c r="E201" s="21"/>
      <c r="F201" s="21"/>
      <c r="G201" s="132" t="e">
        <f t="shared" si="17"/>
        <v>#DIV/0!</v>
      </c>
      <c r="H201" s="144" t="e">
        <f t="shared" si="18"/>
        <v>#DIV/0!</v>
      </c>
      <c r="I201" s="25">
        <v>0</v>
      </c>
    </row>
    <row r="202" spans="1:9" ht="12.75" hidden="1">
      <c r="A202" s="19"/>
      <c r="B202" s="36"/>
      <c r="C202" s="30" t="s">
        <v>11</v>
      </c>
      <c r="D202" s="10" t="s">
        <v>12</v>
      </c>
      <c r="E202" s="21"/>
      <c r="F202" s="21"/>
      <c r="G202" s="132" t="e">
        <f t="shared" si="17"/>
        <v>#DIV/0!</v>
      </c>
      <c r="H202" s="144" t="e">
        <f t="shared" si="18"/>
        <v>#DIV/0!</v>
      </c>
      <c r="I202" s="25">
        <v>0</v>
      </c>
    </row>
    <row r="203" spans="1:9" ht="12.75" hidden="1">
      <c r="A203" s="19"/>
      <c r="B203" s="36"/>
      <c r="C203" s="30" t="s">
        <v>51</v>
      </c>
      <c r="D203" s="10" t="s">
        <v>105</v>
      </c>
      <c r="E203" s="21"/>
      <c r="F203" s="21"/>
      <c r="G203" s="132" t="e">
        <f t="shared" si="17"/>
        <v>#DIV/0!</v>
      </c>
      <c r="H203" s="144" t="e">
        <f t="shared" si="18"/>
        <v>#DIV/0!</v>
      </c>
      <c r="I203" s="25">
        <v>0</v>
      </c>
    </row>
    <row r="204" spans="1:9" ht="12.75">
      <c r="A204" s="19"/>
      <c r="B204" s="36"/>
      <c r="C204" s="30" t="s">
        <v>115</v>
      </c>
      <c r="D204" s="10" t="s">
        <v>116</v>
      </c>
      <c r="E204" s="25">
        <v>2154200</v>
      </c>
      <c r="F204" s="25">
        <v>0</v>
      </c>
      <c r="G204" s="132">
        <f t="shared" si="17"/>
        <v>0</v>
      </c>
      <c r="H204" s="144" t="s">
        <v>122</v>
      </c>
      <c r="I204" s="25">
        <v>0</v>
      </c>
    </row>
    <row r="205" spans="1:9" ht="12.75" hidden="1">
      <c r="A205" s="22"/>
      <c r="B205" s="29"/>
      <c r="C205" s="30" t="s">
        <v>77</v>
      </c>
      <c r="D205" s="10" t="s">
        <v>97</v>
      </c>
      <c r="E205" s="25"/>
      <c r="F205" s="25">
        <v>0</v>
      </c>
      <c r="G205" s="132" t="e">
        <f t="shared" si="17"/>
        <v>#DIV/0!</v>
      </c>
      <c r="H205" s="144" t="s">
        <v>122</v>
      </c>
      <c r="I205" s="25"/>
    </row>
    <row r="206" spans="1:9" ht="33.75">
      <c r="A206" s="22"/>
      <c r="B206" s="29"/>
      <c r="C206" s="30" t="s">
        <v>132</v>
      </c>
      <c r="D206" s="12" t="s">
        <v>169</v>
      </c>
      <c r="E206" s="25">
        <v>0</v>
      </c>
      <c r="F206" s="25">
        <v>3313.65</v>
      </c>
      <c r="G206" s="144" t="s">
        <v>122</v>
      </c>
      <c r="H206" s="132">
        <f aca="true" t="shared" si="19" ref="H206:H237">(F206/I206)*100</f>
        <v>21.381145954316686</v>
      </c>
      <c r="I206" s="25">
        <v>15498</v>
      </c>
    </row>
    <row r="207" spans="1:9" ht="33.75">
      <c r="A207" s="22"/>
      <c r="B207" s="29"/>
      <c r="C207" s="30" t="s">
        <v>130</v>
      </c>
      <c r="D207" s="12" t="s">
        <v>169</v>
      </c>
      <c r="E207" s="25">
        <v>952548</v>
      </c>
      <c r="F207" s="25">
        <v>950828</v>
      </c>
      <c r="G207" s="132">
        <f t="shared" si="17"/>
        <v>99.81943167168478</v>
      </c>
      <c r="H207" s="132">
        <f t="shared" si="19"/>
        <v>359.46028861452135</v>
      </c>
      <c r="I207" s="43">
        <v>264515.45</v>
      </c>
    </row>
    <row r="208" spans="1:9" ht="12.75">
      <c r="A208" s="19"/>
      <c r="B208" s="27">
        <v>75831</v>
      </c>
      <c r="C208" s="20"/>
      <c r="D208" s="14" t="s">
        <v>48</v>
      </c>
      <c r="E208" s="101">
        <f>SUM(E209)</f>
        <v>2856259</v>
      </c>
      <c r="F208" s="21">
        <f>SUM(F209)</f>
        <v>1190110</v>
      </c>
      <c r="G208" s="131">
        <f aca="true" t="shared" si="20" ref="G208:G239">F208*100/E208</f>
        <v>41.666739605897085</v>
      </c>
      <c r="H208" s="131">
        <f t="shared" si="19"/>
        <v>92.38012070404223</v>
      </c>
      <c r="I208" s="21">
        <f>SUM(I209)</f>
        <v>1288275</v>
      </c>
    </row>
    <row r="209" spans="1:9" ht="12.75">
      <c r="A209" s="22"/>
      <c r="B209" s="29"/>
      <c r="C209" s="30">
        <v>2920</v>
      </c>
      <c r="D209" s="10" t="s">
        <v>97</v>
      </c>
      <c r="E209" s="53">
        <v>2856259</v>
      </c>
      <c r="F209" s="25">
        <v>1190110</v>
      </c>
      <c r="G209" s="132">
        <f t="shared" si="20"/>
        <v>41.666739605897085</v>
      </c>
      <c r="H209" s="132">
        <f t="shared" si="19"/>
        <v>92.38012070404223</v>
      </c>
      <c r="I209" s="25">
        <v>1288275</v>
      </c>
    </row>
    <row r="210" spans="1:9" ht="12.75">
      <c r="A210" s="26">
        <v>801</v>
      </c>
      <c r="B210" s="149"/>
      <c r="C210" s="150"/>
      <c r="D210" s="66" t="s">
        <v>49</v>
      </c>
      <c r="E210" s="18">
        <f>E211+E231+E236+E246+E259+E262+E265+E267+E270+E273+E275</f>
        <v>4098208.4499999997</v>
      </c>
      <c r="F210" s="18">
        <f>SUM(F211,F231,F236,F246,F259,F262,F265,F267,F270,F273,F275,)</f>
        <v>2270564.6399999997</v>
      </c>
      <c r="G210" s="130">
        <f t="shared" si="20"/>
        <v>55.403834814698115</v>
      </c>
      <c r="H210" s="130">
        <f t="shared" si="19"/>
        <v>108.76961309275804</v>
      </c>
      <c r="I210" s="18">
        <f>SUM(I211,I231,I236,I246,I259,I262,I265,I267,I270,I275,)</f>
        <v>2087499.05</v>
      </c>
    </row>
    <row r="211" spans="1:9" ht="12.75">
      <c r="A211" s="19"/>
      <c r="B211" s="27">
        <v>80101</v>
      </c>
      <c r="C211" s="20"/>
      <c r="D211" s="14" t="s">
        <v>50</v>
      </c>
      <c r="E211" s="21">
        <f>SUM(E212:E230)</f>
        <v>568185.1</v>
      </c>
      <c r="F211" s="21">
        <f>SUM(F212:F230)</f>
        <v>542325.88</v>
      </c>
      <c r="G211" s="131">
        <f t="shared" si="20"/>
        <v>95.4488035677106</v>
      </c>
      <c r="H211" s="131">
        <f t="shared" si="19"/>
        <v>90.59844054831643</v>
      </c>
      <c r="I211" s="21">
        <f>SUM(I213:I230)</f>
        <v>598603.99</v>
      </c>
    </row>
    <row r="212" spans="1:9" ht="22.5" hidden="1">
      <c r="A212" s="19"/>
      <c r="B212" s="36"/>
      <c r="C212" s="30" t="s">
        <v>27</v>
      </c>
      <c r="D212" s="12" t="s">
        <v>223</v>
      </c>
      <c r="E212" s="25"/>
      <c r="F212" s="25"/>
      <c r="G212" s="132" t="e">
        <f t="shared" si="20"/>
        <v>#DIV/0!</v>
      </c>
      <c r="H212" s="132" t="e">
        <f t="shared" si="19"/>
        <v>#DIV/0!</v>
      </c>
      <c r="I212" s="21"/>
    </row>
    <row r="213" spans="1:9" ht="26.25" customHeight="1" hidden="1">
      <c r="A213" s="19"/>
      <c r="B213" s="36"/>
      <c r="C213" s="30" t="s">
        <v>70</v>
      </c>
      <c r="D213" s="12" t="s">
        <v>292</v>
      </c>
      <c r="E213" s="25"/>
      <c r="F213" s="25"/>
      <c r="G213" s="132" t="e">
        <f t="shared" si="20"/>
        <v>#DIV/0!</v>
      </c>
      <c r="H213" s="132" t="e">
        <f t="shared" si="19"/>
        <v>#DIV/0!</v>
      </c>
      <c r="I213" s="43"/>
    </row>
    <row r="214" spans="1:9" ht="33.75">
      <c r="A214" s="19"/>
      <c r="B214" s="36"/>
      <c r="C214" s="30" t="s">
        <v>266</v>
      </c>
      <c r="D214" s="12" t="s">
        <v>267</v>
      </c>
      <c r="E214" s="25">
        <v>846</v>
      </c>
      <c r="F214" s="25">
        <v>130</v>
      </c>
      <c r="G214" s="132">
        <f t="shared" si="20"/>
        <v>15.36643026004728</v>
      </c>
      <c r="H214" s="132">
        <f t="shared" si="19"/>
        <v>82.27848101265823</v>
      </c>
      <c r="I214" s="43">
        <v>158</v>
      </c>
    </row>
    <row r="215" spans="1:9" ht="22.5" hidden="1">
      <c r="A215" s="19"/>
      <c r="B215" s="36"/>
      <c r="C215" s="30" t="s">
        <v>255</v>
      </c>
      <c r="D215" s="12" t="s">
        <v>262</v>
      </c>
      <c r="E215" s="25"/>
      <c r="F215" s="25"/>
      <c r="G215" s="132" t="e">
        <f t="shared" si="20"/>
        <v>#DIV/0!</v>
      </c>
      <c r="H215" s="132" t="e">
        <f t="shared" si="19"/>
        <v>#DIV/0!</v>
      </c>
      <c r="I215" s="43">
        <v>0</v>
      </c>
    </row>
    <row r="216" spans="1:9" ht="12.75">
      <c r="A216" s="19"/>
      <c r="B216" s="36"/>
      <c r="C216" s="209" t="s">
        <v>17</v>
      </c>
      <c r="D216" s="10" t="s">
        <v>18</v>
      </c>
      <c r="E216" s="25">
        <v>1215</v>
      </c>
      <c r="F216" s="25">
        <v>480</v>
      </c>
      <c r="G216" s="132">
        <f t="shared" si="20"/>
        <v>39.50617283950617</v>
      </c>
      <c r="H216" s="132">
        <f t="shared" si="19"/>
        <v>115.94202898550725</v>
      </c>
      <c r="I216" s="43">
        <v>414</v>
      </c>
    </row>
    <row r="217" spans="1:9" ht="12.75">
      <c r="A217" s="19"/>
      <c r="B217" s="36"/>
      <c r="C217" s="30" t="s">
        <v>133</v>
      </c>
      <c r="D217" s="10" t="s">
        <v>134</v>
      </c>
      <c r="E217" s="25">
        <v>100</v>
      </c>
      <c r="F217" s="25">
        <v>0</v>
      </c>
      <c r="G217" s="132">
        <f t="shared" si="20"/>
        <v>0</v>
      </c>
      <c r="H217" s="144" t="s">
        <v>122</v>
      </c>
      <c r="I217" s="25"/>
    </row>
    <row r="218" spans="1:9" ht="12.75" hidden="1">
      <c r="A218" s="22"/>
      <c r="B218" s="29"/>
      <c r="C218" s="30" t="s">
        <v>25</v>
      </c>
      <c r="D218" s="10" t="s">
        <v>210</v>
      </c>
      <c r="E218" s="25"/>
      <c r="F218" s="25"/>
      <c r="G218" s="132" t="e">
        <f t="shared" si="20"/>
        <v>#DIV/0!</v>
      </c>
      <c r="H218" s="132" t="e">
        <f t="shared" si="19"/>
        <v>#DIV/0!</v>
      </c>
      <c r="I218" s="25"/>
    </row>
    <row r="219" spans="1:9" ht="12.75">
      <c r="A219" s="22"/>
      <c r="B219" s="29"/>
      <c r="C219" s="28" t="s">
        <v>85</v>
      </c>
      <c r="D219" s="10" t="s">
        <v>26</v>
      </c>
      <c r="E219" s="33">
        <v>3400.14</v>
      </c>
      <c r="F219" s="25">
        <v>2192.41</v>
      </c>
      <c r="G219" s="132">
        <f t="shared" si="20"/>
        <v>64.4799920003294</v>
      </c>
      <c r="H219" s="132">
        <f t="shared" si="19"/>
        <v>96.56364653391648</v>
      </c>
      <c r="I219" s="43">
        <v>2270.43</v>
      </c>
    </row>
    <row r="220" spans="1:9" ht="12.75">
      <c r="A220" s="22"/>
      <c r="B220" s="29"/>
      <c r="C220" s="28" t="s">
        <v>260</v>
      </c>
      <c r="D220" s="203" t="s">
        <v>264</v>
      </c>
      <c r="E220" s="33">
        <v>555</v>
      </c>
      <c r="F220" s="25">
        <v>528.09</v>
      </c>
      <c r="G220" s="132">
        <f t="shared" si="20"/>
        <v>95.15135135135135</v>
      </c>
      <c r="H220" s="144" t="s">
        <v>122</v>
      </c>
      <c r="I220" s="43"/>
    </row>
    <row r="221" spans="1:9" ht="22.5" hidden="1">
      <c r="A221" s="22"/>
      <c r="B221" s="29"/>
      <c r="C221" s="28" t="s">
        <v>147</v>
      </c>
      <c r="D221" s="12" t="s">
        <v>253</v>
      </c>
      <c r="E221" s="33"/>
      <c r="F221" s="25"/>
      <c r="G221" s="132" t="e">
        <f t="shared" si="20"/>
        <v>#DIV/0!</v>
      </c>
      <c r="H221" s="132" t="e">
        <f t="shared" si="19"/>
        <v>#DIV/0!</v>
      </c>
      <c r="I221" s="43"/>
    </row>
    <row r="222" spans="1:10" ht="12.75">
      <c r="A222" s="22"/>
      <c r="B222" s="29"/>
      <c r="C222" s="30" t="s">
        <v>11</v>
      </c>
      <c r="D222" s="11" t="s">
        <v>12</v>
      </c>
      <c r="E222" s="25">
        <v>86425.11</v>
      </c>
      <c r="F222" s="25">
        <v>308.44</v>
      </c>
      <c r="G222" s="132">
        <f t="shared" si="20"/>
        <v>0.3568870204504223</v>
      </c>
      <c r="H222" s="132">
        <f t="shared" si="19"/>
        <v>3.1957561220736572</v>
      </c>
      <c r="I222" s="25">
        <v>9651.55</v>
      </c>
      <c r="J222" s="159"/>
    </row>
    <row r="223" spans="1:9" ht="47.25" customHeight="1" hidden="1">
      <c r="A223" s="22"/>
      <c r="B223" s="29"/>
      <c r="C223" s="30" t="s">
        <v>119</v>
      </c>
      <c r="D223" s="12" t="s">
        <v>248</v>
      </c>
      <c r="E223" s="25"/>
      <c r="F223" s="25"/>
      <c r="G223" s="132" t="e">
        <f t="shared" si="20"/>
        <v>#DIV/0!</v>
      </c>
      <c r="H223" s="132" t="e">
        <f t="shared" si="19"/>
        <v>#DIV/0!</v>
      </c>
      <c r="I223" s="43"/>
    </row>
    <row r="224" spans="1:9" ht="33.75" customHeight="1" hidden="1">
      <c r="A224" s="22"/>
      <c r="B224" s="29"/>
      <c r="C224" s="30" t="s">
        <v>51</v>
      </c>
      <c r="D224" s="12" t="s">
        <v>226</v>
      </c>
      <c r="E224" s="25"/>
      <c r="F224" s="25"/>
      <c r="G224" s="132" t="e">
        <f t="shared" si="20"/>
        <v>#DIV/0!</v>
      </c>
      <c r="H224" s="132" t="e">
        <f t="shared" si="19"/>
        <v>#DIV/0!</v>
      </c>
      <c r="I224" s="43"/>
    </row>
    <row r="225" spans="1:9" ht="33.75">
      <c r="A225" s="22"/>
      <c r="B225" s="29"/>
      <c r="C225" s="30" t="s">
        <v>153</v>
      </c>
      <c r="D225" s="12" t="s">
        <v>184</v>
      </c>
      <c r="E225" s="25">
        <v>126097.85</v>
      </c>
      <c r="F225" s="25">
        <v>126097.85</v>
      </c>
      <c r="G225" s="132">
        <f t="shared" si="20"/>
        <v>100</v>
      </c>
      <c r="H225" s="132">
        <f t="shared" si="19"/>
        <v>111.21889698608409</v>
      </c>
      <c r="I225" s="43">
        <v>113378.08</v>
      </c>
    </row>
    <row r="226" spans="1:9" ht="45">
      <c r="A226" s="22"/>
      <c r="B226" s="29"/>
      <c r="C226" s="30" t="s">
        <v>82</v>
      </c>
      <c r="D226" s="12" t="s">
        <v>227</v>
      </c>
      <c r="E226" s="25">
        <v>348896</v>
      </c>
      <c r="F226" s="25">
        <v>411939.09</v>
      </c>
      <c r="G226" s="132">
        <f t="shared" si="20"/>
        <v>118.06930718609557</v>
      </c>
      <c r="H226" s="132">
        <f t="shared" si="19"/>
        <v>87.14010284856367</v>
      </c>
      <c r="I226" s="25">
        <v>472731.93</v>
      </c>
    </row>
    <row r="227" spans="1:9" ht="45.75" customHeight="1">
      <c r="A227" s="22"/>
      <c r="B227" s="29"/>
      <c r="C227" s="30" t="s">
        <v>280</v>
      </c>
      <c r="D227" s="12" t="s">
        <v>281</v>
      </c>
      <c r="E227" s="25">
        <v>650</v>
      </c>
      <c r="F227" s="25">
        <v>650</v>
      </c>
      <c r="G227" s="135">
        <f t="shared" si="20"/>
        <v>100</v>
      </c>
      <c r="H227" s="145" t="s">
        <v>122</v>
      </c>
      <c r="I227" s="25"/>
    </row>
    <row r="228" spans="1:9" ht="46.5" customHeight="1" hidden="1">
      <c r="A228" s="22"/>
      <c r="B228" s="29"/>
      <c r="C228" s="30" t="s">
        <v>188</v>
      </c>
      <c r="D228" s="123" t="s">
        <v>246</v>
      </c>
      <c r="E228" s="25"/>
      <c r="F228" s="25"/>
      <c r="G228" s="135" t="e">
        <f t="shared" si="20"/>
        <v>#DIV/0!</v>
      </c>
      <c r="H228" s="135" t="e">
        <f t="shared" si="19"/>
        <v>#DIV/0!</v>
      </c>
      <c r="I228" s="25"/>
    </row>
    <row r="229" spans="1:9" ht="45.75" customHeight="1" hidden="1">
      <c r="A229" s="22"/>
      <c r="B229" s="96"/>
      <c r="C229" s="44" t="s">
        <v>107</v>
      </c>
      <c r="D229" s="86" t="s">
        <v>232</v>
      </c>
      <c r="E229" s="25"/>
      <c r="F229" s="25"/>
      <c r="G229" s="135" t="e">
        <f t="shared" si="20"/>
        <v>#DIV/0!</v>
      </c>
      <c r="H229" s="135" t="e">
        <f t="shared" si="19"/>
        <v>#DIV/0!</v>
      </c>
      <c r="I229" s="43"/>
    </row>
    <row r="230" spans="1:9" ht="33.75" hidden="1">
      <c r="A230" s="22"/>
      <c r="B230" s="29"/>
      <c r="C230" s="30" t="s">
        <v>79</v>
      </c>
      <c r="D230" s="12" t="s">
        <v>228</v>
      </c>
      <c r="E230" s="25"/>
      <c r="F230" s="25"/>
      <c r="G230" s="132" t="e">
        <f t="shared" si="20"/>
        <v>#DIV/0!</v>
      </c>
      <c r="H230" s="132" t="e">
        <f t="shared" si="19"/>
        <v>#DIV/0!</v>
      </c>
      <c r="I230" s="43">
        <v>0</v>
      </c>
    </row>
    <row r="231" spans="1:9" ht="12.75">
      <c r="A231" s="22"/>
      <c r="B231" s="27">
        <v>80103</v>
      </c>
      <c r="C231" s="44"/>
      <c r="D231" s="13" t="s">
        <v>175</v>
      </c>
      <c r="E231" s="21">
        <f>SUM(E232:E235)</f>
        <v>181190.95</v>
      </c>
      <c r="F231" s="21">
        <f>SUM(F232:F235)</f>
        <v>95854.51</v>
      </c>
      <c r="G231" s="131">
        <f t="shared" si="20"/>
        <v>52.902482160394875</v>
      </c>
      <c r="H231" s="131">
        <f t="shared" si="19"/>
        <v>130.74473662960975</v>
      </c>
      <c r="I231" s="40">
        <f>SUM(I232:I235)</f>
        <v>73314.23999999999</v>
      </c>
    </row>
    <row r="232" spans="1:9" ht="12.75" hidden="1">
      <c r="A232" s="22"/>
      <c r="B232" s="118"/>
      <c r="C232" s="30" t="s">
        <v>11</v>
      </c>
      <c r="D232" s="11" t="s">
        <v>12</v>
      </c>
      <c r="E232" s="25"/>
      <c r="F232" s="25"/>
      <c r="G232" s="132" t="e">
        <f t="shared" si="20"/>
        <v>#DIV/0!</v>
      </c>
      <c r="H232" s="132" t="e">
        <f t="shared" si="19"/>
        <v>#DIV/0!</v>
      </c>
      <c r="I232" s="43">
        <v>0</v>
      </c>
    </row>
    <row r="233" spans="1:9" ht="33.75">
      <c r="A233" s="22"/>
      <c r="B233" s="192"/>
      <c r="C233" s="52" t="s">
        <v>51</v>
      </c>
      <c r="D233" s="12" t="s">
        <v>249</v>
      </c>
      <c r="E233" s="25">
        <v>133285</v>
      </c>
      <c r="F233" s="25">
        <v>55537.5</v>
      </c>
      <c r="G233" s="132">
        <f t="shared" si="20"/>
        <v>41.66822973327832</v>
      </c>
      <c r="H233" s="132">
        <f t="shared" si="19"/>
        <v>137.0281273131014</v>
      </c>
      <c r="I233" s="43">
        <v>40530</v>
      </c>
    </row>
    <row r="234" spans="1:9" ht="33.75">
      <c r="A234" s="22"/>
      <c r="B234" s="36"/>
      <c r="C234" s="52" t="s">
        <v>129</v>
      </c>
      <c r="D234" s="168" t="s">
        <v>206</v>
      </c>
      <c r="E234" s="25">
        <v>17980</v>
      </c>
      <c r="F234" s="25">
        <v>10391.06</v>
      </c>
      <c r="G234" s="132">
        <f t="shared" si="20"/>
        <v>57.79232480533926</v>
      </c>
      <c r="H234" s="132">
        <f t="shared" si="19"/>
        <v>112.71059219631987</v>
      </c>
      <c r="I234" s="43">
        <v>9219.24</v>
      </c>
    </row>
    <row r="235" spans="1:9" ht="33.75">
      <c r="A235" s="22"/>
      <c r="B235" s="191"/>
      <c r="C235" s="52" t="s">
        <v>153</v>
      </c>
      <c r="D235" s="12" t="s">
        <v>184</v>
      </c>
      <c r="E235" s="25">
        <v>29925.95</v>
      </c>
      <c r="F235" s="25">
        <v>29925.95</v>
      </c>
      <c r="G235" s="132">
        <f t="shared" si="20"/>
        <v>100</v>
      </c>
      <c r="H235" s="132">
        <f t="shared" si="19"/>
        <v>126.99321026946744</v>
      </c>
      <c r="I235" s="43">
        <v>23565</v>
      </c>
    </row>
    <row r="236" spans="1:9" ht="12.75">
      <c r="A236" s="19"/>
      <c r="B236" s="27">
        <v>80104</v>
      </c>
      <c r="C236" s="20"/>
      <c r="D236" s="14" t="s">
        <v>52</v>
      </c>
      <c r="E236" s="21">
        <f>SUM(E237:E245)</f>
        <v>3196740.29</v>
      </c>
      <c r="F236" s="21">
        <f>SUM(F237:F245)</f>
        <v>1516228.64</v>
      </c>
      <c r="G236" s="131">
        <f t="shared" si="20"/>
        <v>47.43046048323181</v>
      </c>
      <c r="H236" s="131">
        <f t="shared" si="19"/>
        <v>123.72065754467765</v>
      </c>
      <c r="I236" s="21">
        <f>SUM(I237:I245)</f>
        <v>1225525.85</v>
      </c>
    </row>
    <row r="237" spans="1:9" ht="30" customHeight="1" hidden="1">
      <c r="A237" s="19"/>
      <c r="B237" s="36"/>
      <c r="C237" s="30" t="s">
        <v>70</v>
      </c>
      <c r="D237" s="12" t="s">
        <v>292</v>
      </c>
      <c r="E237" s="25"/>
      <c r="F237" s="25"/>
      <c r="G237" s="132" t="e">
        <f t="shared" si="20"/>
        <v>#DIV/0!</v>
      </c>
      <c r="H237" s="132" t="e">
        <f t="shared" si="19"/>
        <v>#DIV/0!</v>
      </c>
      <c r="I237" s="25"/>
    </row>
    <row r="238" spans="1:9" ht="44.25" customHeight="1">
      <c r="A238" s="22"/>
      <c r="B238" s="23"/>
      <c r="C238" s="45" t="s">
        <v>10</v>
      </c>
      <c r="D238" s="86" t="s">
        <v>291</v>
      </c>
      <c r="E238" s="25">
        <v>97200</v>
      </c>
      <c r="F238" s="25">
        <v>40500</v>
      </c>
      <c r="G238" s="132">
        <f t="shared" si="20"/>
        <v>41.666666666666664</v>
      </c>
      <c r="H238" s="132">
        <f aca="true" t="shared" si="21" ref="H238:H269">(F238/I238)*100</f>
        <v>100</v>
      </c>
      <c r="I238" s="25">
        <v>40500</v>
      </c>
    </row>
    <row r="239" spans="1:9" s="114" customFormat="1" ht="51.75" customHeight="1" hidden="1">
      <c r="A239" s="197"/>
      <c r="B239" s="230"/>
      <c r="C239" s="231" t="s">
        <v>78</v>
      </c>
      <c r="D239" s="86" t="s">
        <v>273</v>
      </c>
      <c r="E239" s="155"/>
      <c r="F239" s="155"/>
      <c r="G239" s="132" t="e">
        <f t="shared" si="20"/>
        <v>#DIV/0!</v>
      </c>
      <c r="H239" s="132" t="e">
        <f t="shared" si="21"/>
        <v>#DIV/0!</v>
      </c>
      <c r="I239" s="155"/>
    </row>
    <row r="240" spans="1:9" ht="12.75" hidden="1">
      <c r="A240" s="22"/>
      <c r="B240" s="23"/>
      <c r="C240" s="35" t="s">
        <v>25</v>
      </c>
      <c r="D240" s="10" t="s">
        <v>210</v>
      </c>
      <c r="E240" s="25"/>
      <c r="F240" s="25"/>
      <c r="G240" s="132" t="e">
        <f aca="true" t="shared" si="22" ref="G240:G271">F240*100/E240</f>
        <v>#DIV/0!</v>
      </c>
      <c r="H240" s="132" t="e">
        <f t="shared" si="21"/>
        <v>#DIV/0!</v>
      </c>
      <c r="I240" s="25"/>
    </row>
    <row r="241" spans="1:9" ht="12.75" hidden="1">
      <c r="A241" s="22"/>
      <c r="B241" s="23"/>
      <c r="C241" s="30" t="s">
        <v>11</v>
      </c>
      <c r="D241" s="10" t="s">
        <v>12</v>
      </c>
      <c r="E241" s="25"/>
      <c r="F241" s="25">
        <v>0</v>
      </c>
      <c r="G241" s="132" t="e">
        <f t="shared" si="22"/>
        <v>#DIV/0!</v>
      </c>
      <c r="H241" s="132">
        <f t="shared" si="21"/>
        <v>0</v>
      </c>
      <c r="I241" s="25">
        <v>616.65</v>
      </c>
    </row>
    <row r="242" spans="1:9" ht="33.75">
      <c r="A242" s="22"/>
      <c r="B242" s="23"/>
      <c r="C242" s="28" t="s">
        <v>51</v>
      </c>
      <c r="D242" s="12" t="s">
        <v>249</v>
      </c>
      <c r="E242" s="25">
        <v>2243397</v>
      </c>
      <c r="F242" s="25">
        <v>934750</v>
      </c>
      <c r="G242" s="132">
        <f t="shared" si="22"/>
        <v>41.66672238573913</v>
      </c>
      <c r="H242" s="132">
        <f t="shared" si="21"/>
        <v>105.23915943774875</v>
      </c>
      <c r="I242" s="25">
        <v>888215</v>
      </c>
    </row>
    <row r="243" spans="1:9" s="176" customFormat="1" ht="36" customHeight="1">
      <c r="A243" s="95"/>
      <c r="B243" s="173"/>
      <c r="C243" s="174">
        <v>2310</v>
      </c>
      <c r="D243" s="168" t="s">
        <v>206</v>
      </c>
      <c r="E243" s="33">
        <v>831880</v>
      </c>
      <c r="F243" s="33">
        <v>521650.86</v>
      </c>
      <c r="G243" s="175">
        <f t="shared" si="22"/>
        <v>62.707465018993126</v>
      </c>
      <c r="H243" s="175">
        <f t="shared" si="21"/>
        <v>194.0208932987641</v>
      </c>
      <c r="I243" s="33">
        <v>268863.24</v>
      </c>
    </row>
    <row r="244" spans="1:9" ht="33.75">
      <c r="A244" s="22"/>
      <c r="B244" s="29"/>
      <c r="C244" s="30" t="s">
        <v>153</v>
      </c>
      <c r="D244" s="12" t="s">
        <v>184</v>
      </c>
      <c r="E244" s="25">
        <v>19263.29</v>
      </c>
      <c r="F244" s="25">
        <v>19263.29</v>
      </c>
      <c r="G244" s="132">
        <f t="shared" si="22"/>
        <v>100</v>
      </c>
      <c r="H244" s="132">
        <f t="shared" si="21"/>
        <v>70.48157108275743</v>
      </c>
      <c r="I244" s="43">
        <v>27330.96</v>
      </c>
    </row>
    <row r="245" spans="1:9" s="114" customFormat="1" ht="57" customHeight="1">
      <c r="A245" s="197"/>
      <c r="B245" s="198"/>
      <c r="C245" s="100" t="s">
        <v>67</v>
      </c>
      <c r="D245" s="12" t="s">
        <v>204</v>
      </c>
      <c r="E245" s="155">
        <v>5000</v>
      </c>
      <c r="F245" s="155">
        <v>64.49</v>
      </c>
      <c r="G245" s="199">
        <f t="shared" si="22"/>
        <v>1.2897999999999998</v>
      </c>
      <c r="H245" s="144" t="s">
        <v>122</v>
      </c>
      <c r="I245" s="155">
        <v>0</v>
      </c>
    </row>
    <row r="246" spans="1:11" ht="12.75">
      <c r="A246" s="19"/>
      <c r="B246" s="27">
        <v>80110</v>
      </c>
      <c r="C246" s="20"/>
      <c r="D246" s="14" t="s">
        <v>53</v>
      </c>
      <c r="E246" s="21">
        <f>SUM(E247:E258)</f>
        <v>5210.38</v>
      </c>
      <c r="F246" s="21">
        <f>SUM(F247:F258)</f>
        <v>4477.38</v>
      </c>
      <c r="G246" s="131">
        <f t="shared" si="22"/>
        <v>85.93192818949865</v>
      </c>
      <c r="H246" s="131">
        <f t="shared" si="21"/>
        <v>7.18594300395394</v>
      </c>
      <c r="I246" s="21">
        <f>SUM(I247:I258)</f>
        <v>62307.479999999996</v>
      </c>
      <c r="J246" s="159"/>
      <c r="K246" s="159"/>
    </row>
    <row r="247" spans="1:11" ht="24.75" customHeight="1" hidden="1">
      <c r="A247" s="19"/>
      <c r="B247" s="36"/>
      <c r="C247" s="30" t="s">
        <v>70</v>
      </c>
      <c r="D247" s="12" t="s">
        <v>292</v>
      </c>
      <c r="E247" s="25"/>
      <c r="F247" s="25"/>
      <c r="G247" s="132" t="e">
        <f t="shared" si="22"/>
        <v>#DIV/0!</v>
      </c>
      <c r="H247" s="132" t="e">
        <f t="shared" si="21"/>
        <v>#DIV/0!</v>
      </c>
      <c r="I247" s="25"/>
      <c r="J247" s="159"/>
      <c r="K247" s="159"/>
    </row>
    <row r="248" spans="1:11" ht="33.75" hidden="1">
      <c r="A248" s="19"/>
      <c r="B248" s="36"/>
      <c r="C248" s="30" t="s">
        <v>266</v>
      </c>
      <c r="D248" s="12" t="s">
        <v>267</v>
      </c>
      <c r="E248" s="25"/>
      <c r="F248" s="25"/>
      <c r="G248" s="132" t="e">
        <f t="shared" si="22"/>
        <v>#DIV/0!</v>
      </c>
      <c r="H248" s="132" t="e">
        <f t="shared" si="21"/>
        <v>#DIV/0!</v>
      </c>
      <c r="I248" s="25">
        <v>0</v>
      </c>
      <c r="J248" s="159"/>
      <c r="K248" s="159"/>
    </row>
    <row r="249" spans="1:11" ht="22.5" customHeight="1">
      <c r="A249" s="19"/>
      <c r="B249" s="36"/>
      <c r="C249" s="30" t="s">
        <v>255</v>
      </c>
      <c r="D249" s="12" t="s">
        <v>262</v>
      </c>
      <c r="E249" s="25">
        <v>200</v>
      </c>
      <c r="F249" s="25">
        <v>58</v>
      </c>
      <c r="G249" s="132">
        <f t="shared" si="22"/>
        <v>29</v>
      </c>
      <c r="H249" s="144" t="s">
        <v>122</v>
      </c>
      <c r="I249" s="25">
        <v>0</v>
      </c>
      <c r="J249" s="159"/>
      <c r="K249" s="159"/>
    </row>
    <row r="250" spans="1:11" ht="12.75">
      <c r="A250" s="19"/>
      <c r="B250" s="36"/>
      <c r="C250" s="209" t="s">
        <v>17</v>
      </c>
      <c r="D250" s="10" t="s">
        <v>18</v>
      </c>
      <c r="E250" s="25">
        <v>300</v>
      </c>
      <c r="F250" s="25">
        <v>9</v>
      </c>
      <c r="G250" s="132">
        <f t="shared" si="22"/>
        <v>3</v>
      </c>
      <c r="H250" s="144" t="s">
        <v>122</v>
      </c>
      <c r="I250" s="25">
        <v>0</v>
      </c>
      <c r="J250" s="159"/>
      <c r="K250" s="159"/>
    </row>
    <row r="251" spans="1:11" ht="12.75" hidden="1">
      <c r="A251" s="19"/>
      <c r="B251" s="36"/>
      <c r="C251" s="30" t="s">
        <v>133</v>
      </c>
      <c r="D251" s="10" t="s">
        <v>134</v>
      </c>
      <c r="E251" s="25"/>
      <c r="F251" s="25"/>
      <c r="G251" s="132" t="e">
        <f t="shared" si="22"/>
        <v>#DIV/0!</v>
      </c>
      <c r="H251" s="132" t="e">
        <f t="shared" si="21"/>
        <v>#DIV/0!</v>
      </c>
      <c r="I251" s="25"/>
      <c r="J251" s="159"/>
      <c r="K251" s="159"/>
    </row>
    <row r="252" spans="1:9" ht="12.75" hidden="1">
      <c r="A252" s="22"/>
      <c r="B252" s="29"/>
      <c r="C252" s="34" t="s">
        <v>25</v>
      </c>
      <c r="D252" s="10" t="s">
        <v>210</v>
      </c>
      <c r="E252" s="25"/>
      <c r="F252" s="25"/>
      <c r="G252" s="132" t="e">
        <f t="shared" si="22"/>
        <v>#DIV/0!</v>
      </c>
      <c r="H252" s="132" t="e">
        <f t="shared" si="21"/>
        <v>#DIV/0!</v>
      </c>
      <c r="I252" s="25"/>
    </row>
    <row r="253" spans="1:9" ht="12.75" hidden="1">
      <c r="A253" s="22"/>
      <c r="B253" s="29"/>
      <c r="C253" s="24" t="s">
        <v>85</v>
      </c>
      <c r="D253" s="203" t="s">
        <v>26</v>
      </c>
      <c r="E253" s="25"/>
      <c r="F253" s="25"/>
      <c r="G253" s="132" t="e">
        <f t="shared" si="22"/>
        <v>#DIV/0!</v>
      </c>
      <c r="H253" s="132">
        <f t="shared" si="21"/>
        <v>0</v>
      </c>
      <c r="I253" s="25">
        <v>253.81</v>
      </c>
    </row>
    <row r="254" spans="1:9" ht="12.75">
      <c r="A254" s="22"/>
      <c r="B254" s="29"/>
      <c r="C254" s="28" t="s">
        <v>11</v>
      </c>
      <c r="D254" s="10" t="s">
        <v>12</v>
      </c>
      <c r="E254" s="25">
        <v>300</v>
      </c>
      <c r="F254" s="25">
        <v>0</v>
      </c>
      <c r="G254" s="132">
        <f t="shared" si="22"/>
        <v>0</v>
      </c>
      <c r="H254" s="132">
        <f t="shared" si="21"/>
        <v>0</v>
      </c>
      <c r="I254" s="25">
        <v>539.55</v>
      </c>
    </row>
    <row r="255" spans="1:9" ht="45" hidden="1">
      <c r="A255" s="22"/>
      <c r="B255" s="29"/>
      <c r="C255" s="28" t="s">
        <v>119</v>
      </c>
      <c r="D255" s="12" t="s">
        <v>238</v>
      </c>
      <c r="E255" s="25"/>
      <c r="F255" s="25"/>
      <c r="G255" s="132" t="e">
        <f t="shared" si="22"/>
        <v>#DIV/0!</v>
      </c>
      <c r="H255" s="132" t="e">
        <f t="shared" si="21"/>
        <v>#DIV/0!</v>
      </c>
      <c r="I255" s="25"/>
    </row>
    <row r="256" spans="1:9" ht="37.5" customHeight="1" hidden="1">
      <c r="A256" s="22"/>
      <c r="B256" s="29"/>
      <c r="C256" s="28" t="s">
        <v>129</v>
      </c>
      <c r="D256" s="86" t="s">
        <v>206</v>
      </c>
      <c r="E256" s="25"/>
      <c r="F256" s="25"/>
      <c r="G256" s="132" t="e">
        <f t="shared" si="22"/>
        <v>#DIV/0!</v>
      </c>
      <c r="H256" s="132" t="e">
        <f t="shared" si="21"/>
        <v>#DIV/0!</v>
      </c>
      <c r="I256" s="25"/>
    </row>
    <row r="257" spans="1:9" ht="33.75">
      <c r="A257" s="22"/>
      <c r="B257" s="29"/>
      <c r="C257" s="30" t="s">
        <v>153</v>
      </c>
      <c r="D257" s="12" t="s">
        <v>184</v>
      </c>
      <c r="E257" s="25">
        <v>4410.38</v>
      </c>
      <c r="F257" s="25">
        <v>4410.38</v>
      </c>
      <c r="G257" s="132">
        <f t="shared" si="22"/>
        <v>100</v>
      </c>
      <c r="H257" s="132">
        <f t="shared" si="21"/>
        <v>20.614193963319245</v>
      </c>
      <c r="I257" s="43">
        <v>21394.87</v>
      </c>
    </row>
    <row r="258" spans="1:9" ht="49.5" customHeight="1" hidden="1">
      <c r="A258" s="22"/>
      <c r="B258" s="29"/>
      <c r="C258" s="30" t="s">
        <v>82</v>
      </c>
      <c r="D258" s="12" t="s">
        <v>229</v>
      </c>
      <c r="E258" s="25"/>
      <c r="F258" s="25"/>
      <c r="G258" s="132" t="e">
        <f t="shared" si="22"/>
        <v>#DIV/0!</v>
      </c>
      <c r="H258" s="132">
        <f t="shared" si="21"/>
        <v>0</v>
      </c>
      <c r="I258" s="43">
        <v>40119.25</v>
      </c>
    </row>
    <row r="259" spans="1:9" ht="12.75" hidden="1">
      <c r="A259" s="22"/>
      <c r="B259" s="27">
        <v>80114</v>
      </c>
      <c r="C259" s="97"/>
      <c r="D259" s="14" t="s">
        <v>163</v>
      </c>
      <c r="E259" s="21">
        <f>SUM(E260:E261)</f>
        <v>0</v>
      </c>
      <c r="F259" s="21">
        <f>SUM(F260:F261)</f>
        <v>0</v>
      </c>
      <c r="G259" s="131" t="e">
        <f t="shared" si="22"/>
        <v>#DIV/0!</v>
      </c>
      <c r="H259" s="131" t="e">
        <f t="shared" si="21"/>
        <v>#DIV/0!</v>
      </c>
      <c r="I259" s="21">
        <f>SUM(I260:I261)</f>
        <v>0</v>
      </c>
    </row>
    <row r="260" spans="1:9" ht="12.75" hidden="1">
      <c r="A260" s="22"/>
      <c r="B260" s="36"/>
      <c r="C260" s="30" t="s">
        <v>25</v>
      </c>
      <c r="D260" s="10" t="s">
        <v>210</v>
      </c>
      <c r="E260" s="25"/>
      <c r="F260" s="25"/>
      <c r="G260" s="132" t="e">
        <f t="shared" si="22"/>
        <v>#DIV/0!</v>
      </c>
      <c r="H260" s="132" t="e">
        <f t="shared" si="21"/>
        <v>#DIV/0!</v>
      </c>
      <c r="I260" s="43"/>
    </row>
    <row r="261" spans="1:9" ht="12.75" hidden="1">
      <c r="A261" s="22"/>
      <c r="B261" s="36"/>
      <c r="C261" s="30" t="s">
        <v>11</v>
      </c>
      <c r="D261" s="10" t="s">
        <v>12</v>
      </c>
      <c r="E261" s="25"/>
      <c r="F261" s="25"/>
      <c r="G261" s="132" t="e">
        <f t="shared" si="22"/>
        <v>#DIV/0!</v>
      </c>
      <c r="H261" s="132" t="e">
        <f t="shared" si="21"/>
        <v>#DIV/0!</v>
      </c>
      <c r="I261" s="43"/>
    </row>
    <row r="262" spans="1:9" ht="12.75" hidden="1">
      <c r="A262" s="22"/>
      <c r="B262" s="27">
        <v>80146</v>
      </c>
      <c r="C262" s="44"/>
      <c r="D262" s="14" t="s">
        <v>278</v>
      </c>
      <c r="E262" s="21">
        <f>SUM(E263:E264)</f>
        <v>0</v>
      </c>
      <c r="F262" s="21">
        <f>SUM(F263:F264)</f>
        <v>0</v>
      </c>
      <c r="G262" s="131" t="e">
        <f t="shared" si="22"/>
        <v>#DIV/0!</v>
      </c>
      <c r="H262" s="131">
        <f t="shared" si="21"/>
        <v>0</v>
      </c>
      <c r="I262" s="40">
        <f>SUM(I263:I264)</f>
        <v>5244.02</v>
      </c>
    </row>
    <row r="263" spans="1:9" ht="12.75" hidden="1">
      <c r="A263" s="22"/>
      <c r="B263" s="104"/>
      <c r="C263" s="30" t="s">
        <v>25</v>
      </c>
      <c r="D263" s="10" t="s">
        <v>210</v>
      </c>
      <c r="E263" s="25"/>
      <c r="F263" s="25"/>
      <c r="G263" s="132" t="e">
        <f t="shared" si="22"/>
        <v>#DIV/0!</v>
      </c>
      <c r="H263" s="132">
        <f t="shared" si="21"/>
        <v>0</v>
      </c>
      <c r="I263" s="43">
        <v>139.02</v>
      </c>
    </row>
    <row r="264" spans="1:9" ht="12.75" hidden="1">
      <c r="A264" s="22"/>
      <c r="B264" s="167"/>
      <c r="C264" s="30" t="s">
        <v>260</v>
      </c>
      <c r="D264" s="203" t="s">
        <v>264</v>
      </c>
      <c r="E264" s="25"/>
      <c r="F264" s="25"/>
      <c r="G264" s="132" t="e">
        <f t="shared" si="22"/>
        <v>#DIV/0!</v>
      </c>
      <c r="H264" s="132">
        <f t="shared" si="21"/>
        <v>0</v>
      </c>
      <c r="I264" s="43">
        <v>5105</v>
      </c>
    </row>
    <row r="265" spans="1:9" ht="12.75">
      <c r="A265" s="22"/>
      <c r="B265" s="27">
        <v>80148</v>
      </c>
      <c r="C265" s="44"/>
      <c r="D265" s="14" t="s">
        <v>203</v>
      </c>
      <c r="E265" s="21">
        <f>SUM(E266:E266)</f>
        <v>86540.73</v>
      </c>
      <c r="F265" s="21">
        <f>SUM(F266:F266)</f>
        <v>86540.73</v>
      </c>
      <c r="G265" s="131">
        <f t="shared" si="22"/>
        <v>100</v>
      </c>
      <c r="H265" s="131">
        <f t="shared" si="21"/>
        <v>107.20906098464262</v>
      </c>
      <c r="I265" s="40">
        <f>SUM(I266)</f>
        <v>80721.47</v>
      </c>
    </row>
    <row r="266" spans="1:9" ht="33.75">
      <c r="A266" s="22"/>
      <c r="B266" s="36"/>
      <c r="C266" s="30" t="s">
        <v>153</v>
      </c>
      <c r="D266" s="12" t="s">
        <v>184</v>
      </c>
      <c r="E266" s="25">
        <v>86540.73</v>
      </c>
      <c r="F266" s="25">
        <v>86540.73</v>
      </c>
      <c r="G266" s="132">
        <f t="shared" si="22"/>
        <v>100</v>
      </c>
      <c r="H266" s="132">
        <f t="shared" si="21"/>
        <v>107.20906098464262</v>
      </c>
      <c r="I266" s="43">
        <v>80721.47</v>
      </c>
    </row>
    <row r="267" spans="1:9" ht="56.25">
      <c r="A267" s="22"/>
      <c r="B267" s="185">
        <v>80149</v>
      </c>
      <c r="C267" s="44"/>
      <c r="D267" s="13" t="s">
        <v>202</v>
      </c>
      <c r="E267" s="21">
        <f>SUM(E268:E269)</f>
        <v>60329</v>
      </c>
      <c r="F267" s="21">
        <f>SUM(F268:F269)</f>
        <v>25137.5</v>
      </c>
      <c r="G267" s="131">
        <f t="shared" si="22"/>
        <v>41.667357324006694</v>
      </c>
      <c r="H267" s="131">
        <f t="shared" si="21"/>
        <v>60.32517398608112</v>
      </c>
      <c r="I267" s="40">
        <f>SUM(I269:I269)</f>
        <v>41670</v>
      </c>
    </row>
    <row r="268" spans="1:9" ht="12.75" hidden="1">
      <c r="A268" s="22"/>
      <c r="B268" s="118"/>
      <c r="C268" s="30" t="s">
        <v>11</v>
      </c>
      <c r="D268" s="10" t="s">
        <v>12</v>
      </c>
      <c r="E268" s="25"/>
      <c r="F268" s="25"/>
      <c r="G268" s="132" t="e">
        <f t="shared" si="22"/>
        <v>#DIV/0!</v>
      </c>
      <c r="H268" s="132" t="e">
        <f t="shared" si="21"/>
        <v>#DIV/0!</v>
      </c>
      <c r="I268" s="43">
        <v>0</v>
      </c>
    </row>
    <row r="269" spans="1:9" ht="33.75">
      <c r="A269" s="22"/>
      <c r="B269" s="36"/>
      <c r="C269" s="30" t="s">
        <v>51</v>
      </c>
      <c r="D269" s="12" t="s">
        <v>249</v>
      </c>
      <c r="E269" s="25">
        <v>60329</v>
      </c>
      <c r="F269" s="25">
        <v>25137.5</v>
      </c>
      <c r="G269" s="132">
        <f t="shared" si="22"/>
        <v>41.667357324006694</v>
      </c>
      <c r="H269" s="132">
        <f t="shared" si="21"/>
        <v>60.32517398608112</v>
      </c>
      <c r="I269" s="43">
        <v>41670</v>
      </c>
    </row>
    <row r="270" spans="1:9" ht="56.25" hidden="1">
      <c r="A270" s="22"/>
      <c r="B270" s="185">
        <v>80150</v>
      </c>
      <c r="C270" s="44"/>
      <c r="D270" s="13" t="s">
        <v>197</v>
      </c>
      <c r="E270" s="21">
        <f>SUM(E271:E272)</f>
        <v>0</v>
      </c>
      <c r="F270" s="21">
        <f>SUM(F271:F272)</f>
        <v>0</v>
      </c>
      <c r="G270" s="131" t="e">
        <f t="shared" si="22"/>
        <v>#DIV/0!</v>
      </c>
      <c r="H270" s="131" t="e">
        <f aca="true" t="shared" si="23" ref="H270:H276">(F270/I270)*100</f>
        <v>#DIV/0!</v>
      </c>
      <c r="I270" s="40">
        <f>SUM(I272)</f>
        <v>0</v>
      </c>
    </row>
    <row r="271" spans="1:9" ht="12.75" hidden="1">
      <c r="A271" s="22"/>
      <c r="B271" s="104"/>
      <c r="C271" s="44" t="s">
        <v>11</v>
      </c>
      <c r="D271" s="10" t="s">
        <v>12</v>
      </c>
      <c r="E271" s="25"/>
      <c r="F271" s="25"/>
      <c r="G271" s="132" t="e">
        <f t="shared" si="22"/>
        <v>#DIV/0!</v>
      </c>
      <c r="H271" s="132" t="e">
        <f t="shared" si="23"/>
        <v>#DIV/0!</v>
      </c>
      <c r="I271" s="43">
        <v>0</v>
      </c>
    </row>
    <row r="272" spans="1:9" ht="45" hidden="1">
      <c r="A272" s="22"/>
      <c r="B272" s="192"/>
      <c r="C272" s="44" t="s">
        <v>119</v>
      </c>
      <c r="D272" s="12" t="s">
        <v>238</v>
      </c>
      <c r="E272" s="25"/>
      <c r="F272" s="25"/>
      <c r="G272" s="132" t="e">
        <f aca="true" t="shared" si="24" ref="G272:G277">F272*100/E272</f>
        <v>#DIV/0!</v>
      </c>
      <c r="H272" s="132" t="e">
        <f t="shared" si="23"/>
        <v>#DIV/0!</v>
      </c>
      <c r="I272" s="43"/>
    </row>
    <row r="273" spans="1:9" ht="33.75" hidden="1">
      <c r="A273" s="22"/>
      <c r="B273" s="27">
        <v>80153</v>
      </c>
      <c r="C273" s="44"/>
      <c r="D273" s="13" t="s">
        <v>282</v>
      </c>
      <c r="E273" s="21">
        <f>SUM(E274)</f>
        <v>0</v>
      </c>
      <c r="F273" s="21">
        <f>SUM(F274)</f>
        <v>0</v>
      </c>
      <c r="G273" s="131" t="e">
        <f t="shared" si="24"/>
        <v>#DIV/0!</v>
      </c>
      <c r="H273" s="131" t="e">
        <f t="shared" si="23"/>
        <v>#DIV/0!</v>
      </c>
      <c r="I273" s="43"/>
    </row>
    <row r="274" spans="1:9" ht="45" hidden="1">
      <c r="A274" s="22"/>
      <c r="B274" s="108"/>
      <c r="C274" s="30" t="s">
        <v>119</v>
      </c>
      <c r="D274" s="12" t="s">
        <v>238</v>
      </c>
      <c r="E274" s="25"/>
      <c r="F274" s="25"/>
      <c r="G274" s="132" t="e">
        <f t="shared" si="24"/>
        <v>#DIV/0!</v>
      </c>
      <c r="H274" s="132" t="e">
        <f t="shared" si="23"/>
        <v>#DIV/0!</v>
      </c>
      <c r="I274" s="43"/>
    </row>
    <row r="275" spans="1:9" ht="12.75">
      <c r="A275" s="22"/>
      <c r="B275" s="27">
        <v>80195</v>
      </c>
      <c r="C275" s="44"/>
      <c r="D275" s="13" t="s">
        <v>5</v>
      </c>
      <c r="E275" s="21">
        <f>SUM(E276:E278)</f>
        <v>12</v>
      </c>
      <c r="F275" s="21">
        <f>SUM(F276:F278)</f>
        <v>0</v>
      </c>
      <c r="G275" s="131">
        <f t="shared" si="24"/>
        <v>0</v>
      </c>
      <c r="H275" s="131">
        <f t="shared" si="23"/>
        <v>0</v>
      </c>
      <c r="I275" s="40">
        <f>SUM(I276:I278)</f>
        <v>112</v>
      </c>
    </row>
    <row r="276" spans="1:9" ht="22.5" hidden="1">
      <c r="A276" s="22"/>
      <c r="B276" s="104"/>
      <c r="C276" s="30" t="s">
        <v>27</v>
      </c>
      <c r="D276" s="12" t="s">
        <v>223</v>
      </c>
      <c r="E276" s="25"/>
      <c r="F276" s="25"/>
      <c r="G276" s="132" t="e">
        <f t="shared" si="24"/>
        <v>#DIV/0!</v>
      </c>
      <c r="H276" s="132">
        <f t="shared" si="23"/>
        <v>0</v>
      </c>
      <c r="I276" s="43">
        <v>112</v>
      </c>
    </row>
    <row r="277" spans="1:9" ht="22.5">
      <c r="A277" s="22"/>
      <c r="B277" s="192"/>
      <c r="C277" s="30" t="s">
        <v>255</v>
      </c>
      <c r="D277" s="12" t="s">
        <v>262</v>
      </c>
      <c r="E277" s="25">
        <v>12</v>
      </c>
      <c r="F277" s="25">
        <v>0</v>
      </c>
      <c r="G277" s="132">
        <f t="shared" si="24"/>
        <v>0</v>
      </c>
      <c r="H277" s="144" t="s">
        <v>122</v>
      </c>
      <c r="I277" s="43">
        <v>0</v>
      </c>
    </row>
    <row r="278" spans="1:9" ht="12.75" hidden="1">
      <c r="A278" s="22"/>
      <c r="B278" s="192"/>
      <c r="C278" s="30" t="s">
        <v>17</v>
      </c>
      <c r="D278" s="12" t="s">
        <v>18</v>
      </c>
      <c r="E278" s="25"/>
      <c r="F278" s="25"/>
      <c r="G278" s="132"/>
      <c r="H278" s="132"/>
      <c r="I278" s="43"/>
    </row>
    <row r="279" spans="1:9" ht="12.75">
      <c r="A279" s="26">
        <v>851</v>
      </c>
      <c r="B279" s="16"/>
      <c r="C279" s="32"/>
      <c r="D279" s="66" t="s">
        <v>54</v>
      </c>
      <c r="E279" s="18">
        <f>E280+E283+E285+E287+E293</f>
        <v>54649.78</v>
      </c>
      <c r="F279" s="18">
        <f>SUM(F280,F283,F285,F287,F293)</f>
        <v>38995.78</v>
      </c>
      <c r="G279" s="130">
        <f aca="true" t="shared" si="25" ref="G279:G298">F279*100/E279</f>
        <v>71.35578587873547</v>
      </c>
      <c r="H279" s="130">
        <f aca="true" t="shared" si="26" ref="H279:H298">(F279/I279)*100</f>
        <v>621.0043204283163</v>
      </c>
      <c r="I279" s="18">
        <f>SUM(I280,I283,I285,I287,I293,)</f>
        <v>6279.47</v>
      </c>
    </row>
    <row r="280" spans="1:9" ht="12.75">
      <c r="A280" s="46"/>
      <c r="B280" s="27">
        <v>85141</v>
      </c>
      <c r="C280" s="20"/>
      <c r="D280" s="68" t="s">
        <v>55</v>
      </c>
      <c r="E280" s="21">
        <f>SUM(E281:E282)</f>
        <v>10000</v>
      </c>
      <c r="F280" s="21">
        <f>SUM(F281:F282)</f>
        <v>1050</v>
      </c>
      <c r="G280" s="137">
        <f t="shared" si="25"/>
        <v>10.5</v>
      </c>
      <c r="H280" s="137" t="s">
        <v>122</v>
      </c>
      <c r="I280" s="21">
        <f>I282+I281</f>
        <v>0</v>
      </c>
    </row>
    <row r="281" spans="1:9" ht="12.75">
      <c r="A281" s="22"/>
      <c r="B281" s="29"/>
      <c r="C281" s="34" t="s">
        <v>11</v>
      </c>
      <c r="D281" s="11" t="s">
        <v>12</v>
      </c>
      <c r="E281" s="25">
        <v>10000</v>
      </c>
      <c r="F281" s="25">
        <v>1050</v>
      </c>
      <c r="G281" s="132">
        <f t="shared" si="25"/>
        <v>10.5</v>
      </c>
      <c r="H281" s="144" t="s">
        <v>122</v>
      </c>
      <c r="I281" s="25">
        <v>0</v>
      </c>
    </row>
    <row r="282" spans="1:9" ht="33.75" hidden="1">
      <c r="A282" s="46"/>
      <c r="B282" s="36"/>
      <c r="C282" s="30">
        <v>2320</v>
      </c>
      <c r="D282" s="12" t="s">
        <v>185</v>
      </c>
      <c r="E282" s="25"/>
      <c r="F282" s="25"/>
      <c r="G282" s="132" t="e">
        <f t="shared" si="25"/>
        <v>#DIV/0!</v>
      </c>
      <c r="H282" s="132" t="e">
        <f t="shared" si="26"/>
        <v>#DIV/0!</v>
      </c>
      <c r="I282" s="25"/>
    </row>
    <row r="283" spans="1:9" s="114" customFormat="1" ht="12.75" hidden="1">
      <c r="A283" s="112"/>
      <c r="B283" s="124">
        <v>85154</v>
      </c>
      <c r="C283" s="113"/>
      <c r="D283" s="13" t="s">
        <v>158</v>
      </c>
      <c r="E283" s="101">
        <f>SUM(E284:E284)</f>
        <v>0</v>
      </c>
      <c r="F283" s="101">
        <f>SUM(F284:F284)</f>
        <v>0</v>
      </c>
      <c r="G283" s="138" t="e">
        <f t="shared" si="25"/>
        <v>#DIV/0!</v>
      </c>
      <c r="H283" s="137" t="e">
        <f t="shared" si="26"/>
        <v>#DIV/0!</v>
      </c>
      <c r="I283" s="21">
        <f>I285+I284</f>
        <v>0</v>
      </c>
    </row>
    <row r="284" spans="1:9" ht="12.75" hidden="1">
      <c r="A284" s="46"/>
      <c r="B284" s="108"/>
      <c r="C284" s="30" t="s">
        <v>11</v>
      </c>
      <c r="D284" s="11" t="s">
        <v>12</v>
      </c>
      <c r="E284" s="25"/>
      <c r="F284" s="25"/>
      <c r="G284" s="132" t="e">
        <f t="shared" si="25"/>
        <v>#DIV/0!</v>
      </c>
      <c r="H284" s="144" t="e">
        <f t="shared" si="26"/>
        <v>#DIV/0!</v>
      </c>
      <c r="I284" s="25"/>
    </row>
    <row r="285" spans="1:9" ht="12.75" hidden="1">
      <c r="A285" s="46"/>
      <c r="B285" s="27">
        <v>85154</v>
      </c>
      <c r="C285" s="44"/>
      <c r="D285" s="70" t="s">
        <v>158</v>
      </c>
      <c r="E285" s="21">
        <f>SUM(E286)</f>
        <v>0</v>
      </c>
      <c r="F285" s="21">
        <f>F286</f>
        <v>0</v>
      </c>
      <c r="G285" s="144" t="e">
        <f t="shared" si="25"/>
        <v>#DIV/0!</v>
      </c>
      <c r="H285" s="144" t="e">
        <f t="shared" si="26"/>
        <v>#DIV/0!</v>
      </c>
      <c r="I285" s="43">
        <f>SUM(I286:I286)</f>
        <v>0</v>
      </c>
    </row>
    <row r="286" spans="1:9" ht="12.75" hidden="1">
      <c r="A286" s="46"/>
      <c r="B286" s="153"/>
      <c r="C286" s="30" t="s">
        <v>11</v>
      </c>
      <c r="D286" s="11" t="s">
        <v>12</v>
      </c>
      <c r="E286" s="25"/>
      <c r="F286" s="25"/>
      <c r="G286" s="144" t="e">
        <f t="shared" si="25"/>
        <v>#DIV/0!</v>
      </c>
      <c r="H286" s="144" t="e">
        <f t="shared" si="26"/>
        <v>#DIV/0!</v>
      </c>
      <c r="I286" s="43"/>
    </row>
    <row r="287" spans="1:9" ht="12.75">
      <c r="A287" s="19"/>
      <c r="B287" s="27">
        <v>85158</v>
      </c>
      <c r="C287" s="20"/>
      <c r="D287" s="14" t="s">
        <v>192</v>
      </c>
      <c r="E287" s="21">
        <f>SUM(E288:E292)</f>
        <v>1000</v>
      </c>
      <c r="F287" s="21">
        <f>SUM(F288:F292)</f>
        <v>250</v>
      </c>
      <c r="G287" s="131">
        <f t="shared" si="25"/>
        <v>25</v>
      </c>
      <c r="H287" s="131">
        <f t="shared" si="26"/>
        <v>25.31722482708335</v>
      </c>
      <c r="I287" s="21">
        <f>SUM(I288:I292)</f>
        <v>987.47</v>
      </c>
    </row>
    <row r="288" spans="1:9" ht="22.5" hidden="1">
      <c r="A288" s="19"/>
      <c r="B288" s="36"/>
      <c r="C288" s="30" t="s">
        <v>255</v>
      </c>
      <c r="D288" s="12" t="s">
        <v>262</v>
      </c>
      <c r="E288" s="25"/>
      <c r="F288" s="25"/>
      <c r="G288" s="132" t="e">
        <f t="shared" si="25"/>
        <v>#DIV/0!</v>
      </c>
      <c r="H288" s="132" t="e">
        <f t="shared" si="26"/>
        <v>#DIV/0!</v>
      </c>
      <c r="I288" s="25"/>
    </row>
    <row r="289" spans="1:9" ht="12.75" hidden="1">
      <c r="A289" s="19"/>
      <c r="B289" s="36"/>
      <c r="C289" s="30" t="s">
        <v>17</v>
      </c>
      <c r="D289" s="12" t="s">
        <v>18</v>
      </c>
      <c r="E289" s="25"/>
      <c r="F289" s="25"/>
      <c r="G289" s="140" t="e">
        <f t="shared" si="25"/>
        <v>#DIV/0!</v>
      </c>
      <c r="H289" s="132" t="e">
        <f t="shared" si="26"/>
        <v>#DIV/0!</v>
      </c>
      <c r="I289" s="43"/>
    </row>
    <row r="290" spans="1:9" ht="12.75">
      <c r="A290" s="22"/>
      <c r="B290" s="29"/>
      <c r="C290" s="34" t="s">
        <v>56</v>
      </c>
      <c r="D290" s="10" t="s">
        <v>57</v>
      </c>
      <c r="E290" s="25">
        <v>1000</v>
      </c>
      <c r="F290" s="25">
        <v>250</v>
      </c>
      <c r="G290" s="132">
        <f t="shared" si="25"/>
        <v>25</v>
      </c>
      <c r="H290" s="132">
        <f t="shared" si="26"/>
        <v>25.31722482708335</v>
      </c>
      <c r="I290" s="25">
        <v>987.47</v>
      </c>
    </row>
    <row r="291" spans="1:9" ht="12.75" hidden="1">
      <c r="A291" s="22"/>
      <c r="B291" s="29"/>
      <c r="C291" s="35" t="s">
        <v>25</v>
      </c>
      <c r="D291" s="10" t="s">
        <v>210</v>
      </c>
      <c r="E291" s="25"/>
      <c r="F291" s="25"/>
      <c r="G291" s="132" t="e">
        <f t="shared" si="25"/>
        <v>#DIV/0!</v>
      </c>
      <c r="H291" s="132" t="e">
        <f t="shared" si="26"/>
        <v>#DIV/0!</v>
      </c>
      <c r="I291" s="25"/>
    </row>
    <row r="292" spans="1:9" ht="12.75" hidden="1">
      <c r="A292" s="22"/>
      <c r="B292" s="29"/>
      <c r="C292" s="28" t="s">
        <v>11</v>
      </c>
      <c r="D292" s="10" t="s">
        <v>12</v>
      </c>
      <c r="E292" s="25"/>
      <c r="F292" s="25"/>
      <c r="G292" s="132" t="e">
        <f t="shared" si="25"/>
        <v>#DIV/0!</v>
      </c>
      <c r="H292" s="132" t="e">
        <f t="shared" si="26"/>
        <v>#DIV/0!</v>
      </c>
      <c r="I292" s="25"/>
    </row>
    <row r="293" spans="1:9" ht="12.75">
      <c r="A293" s="19"/>
      <c r="B293" s="27">
        <v>85195</v>
      </c>
      <c r="C293" s="20"/>
      <c r="D293" s="69" t="s">
        <v>5</v>
      </c>
      <c r="E293" s="21">
        <f>SUM(E294:E298)</f>
        <v>43649.78</v>
      </c>
      <c r="F293" s="21">
        <f>SUM(F294:F298)</f>
        <v>37695.78</v>
      </c>
      <c r="G293" s="131">
        <f t="shared" si="25"/>
        <v>86.3596105180828</v>
      </c>
      <c r="H293" s="131">
        <f t="shared" si="26"/>
        <v>712.3163265306122</v>
      </c>
      <c r="I293" s="50">
        <f>SUM(I294:I298)</f>
        <v>5292</v>
      </c>
    </row>
    <row r="294" spans="1:9" ht="12.75" hidden="1">
      <c r="A294" s="19"/>
      <c r="B294" s="36"/>
      <c r="C294" s="30" t="s">
        <v>25</v>
      </c>
      <c r="D294" s="10" t="s">
        <v>210</v>
      </c>
      <c r="E294" s="25"/>
      <c r="F294" s="25"/>
      <c r="G294" s="132" t="e">
        <f t="shared" si="25"/>
        <v>#DIV/0!</v>
      </c>
      <c r="H294" s="132" t="e">
        <f t="shared" si="26"/>
        <v>#DIV/0!</v>
      </c>
      <c r="I294" s="43"/>
    </row>
    <row r="295" spans="1:9" ht="12.75">
      <c r="A295" s="19"/>
      <c r="B295" s="36"/>
      <c r="C295" s="30" t="s">
        <v>260</v>
      </c>
      <c r="D295" s="203" t="s">
        <v>264</v>
      </c>
      <c r="E295" s="25">
        <v>33649.78</v>
      </c>
      <c r="F295" s="25">
        <v>33649.78</v>
      </c>
      <c r="G295" s="132">
        <f t="shared" si="25"/>
        <v>100</v>
      </c>
      <c r="H295" s="144" t="s">
        <v>122</v>
      </c>
      <c r="I295" s="43"/>
    </row>
    <row r="296" spans="1:9" ht="12.75" hidden="1">
      <c r="A296" s="19"/>
      <c r="B296" s="36"/>
      <c r="C296" s="30" t="s">
        <v>11</v>
      </c>
      <c r="D296" s="10" t="s">
        <v>12</v>
      </c>
      <c r="E296" s="25"/>
      <c r="F296" s="25"/>
      <c r="G296" s="132" t="e">
        <f t="shared" si="25"/>
        <v>#DIV/0!</v>
      </c>
      <c r="H296" s="132" t="e">
        <f t="shared" si="26"/>
        <v>#DIV/0!</v>
      </c>
      <c r="I296" s="43"/>
    </row>
    <row r="297" spans="1:9" ht="45">
      <c r="A297" s="22"/>
      <c r="B297" s="29"/>
      <c r="C297" s="30">
        <v>2010</v>
      </c>
      <c r="D297" s="12" t="s">
        <v>238</v>
      </c>
      <c r="E297" s="25">
        <v>10000</v>
      </c>
      <c r="F297" s="25">
        <v>4046</v>
      </c>
      <c r="G297" s="132">
        <f t="shared" si="25"/>
        <v>40.46</v>
      </c>
      <c r="H297" s="132">
        <f t="shared" si="26"/>
        <v>76.45502645502646</v>
      </c>
      <c r="I297" s="53">
        <v>5292</v>
      </c>
    </row>
    <row r="298" spans="1:9" ht="59.25" customHeight="1" hidden="1">
      <c r="A298" s="22"/>
      <c r="B298" s="29"/>
      <c r="C298" s="30" t="s">
        <v>67</v>
      </c>
      <c r="D298" s="12" t="s">
        <v>293</v>
      </c>
      <c r="E298" s="25"/>
      <c r="F298" s="25"/>
      <c r="G298" s="132" t="e">
        <f t="shared" si="25"/>
        <v>#DIV/0!</v>
      </c>
      <c r="H298" s="132" t="e">
        <f t="shared" si="26"/>
        <v>#DIV/0!</v>
      </c>
      <c r="I298" s="53"/>
    </row>
    <row r="299" spans="1:9" ht="15.75" customHeight="1" hidden="1">
      <c r="A299" s="22"/>
      <c r="B299" s="29"/>
      <c r="C299" s="30" t="s">
        <v>25</v>
      </c>
      <c r="D299" s="10" t="s">
        <v>210</v>
      </c>
      <c r="E299" s="25"/>
      <c r="F299" s="25"/>
      <c r="G299" s="132"/>
      <c r="H299" s="132"/>
      <c r="I299" s="53"/>
    </row>
    <row r="300" spans="1:9" ht="12.75">
      <c r="A300" s="26">
        <v>852</v>
      </c>
      <c r="B300" s="16"/>
      <c r="C300" s="32"/>
      <c r="D300" s="66" t="s">
        <v>58</v>
      </c>
      <c r="E300" s="18">
        <f>SUM(E301,E303,E311,E313,E317,E325,E330,E337,E341,E347,E354,E356,E362,E365,E371,E374)</f>
        <v>9421495.35</v>
      </c>
      <c r="F300" s="18">
        <f>SUM(F301,F303,F311,F313,F317,F325,F330,F337,F341,F347,F354,F356,F362,F365,F367,F371,F374)</f>
        <v>4994767.63</v>
      </c>
      <c r="G300" s="130">
        <f aca="true" t="shared" si="27" ref="G300:G317">F300*100/E300</f>
        <v>53.01459528927115</v>
      </c>
      <c r="H300" s="18">
        <f aca="true" t="shared" si="28" ref="H300:H332">(F300/I300)*100</f>
        <v>103.48387129041517</v>
      </c>
      <c r="I300" s="18">
        <f>SUM(I301,I303,I317,I311,I313,I325,I330,I337,I341,I347,I354,I356,I362,I365,I367,I369,I374)</f>
        <v>4826614.59</v>
      </c>
    </row>
    <row r="301" spans="1:9" ht="12.75">
      <c r="A301" s="47"/>
      <c r="B301" s="48">
        <v>85202</v>
      </c>
      <c r="C301" s="49"/>
      <c r="D301" s="70" t="s">
        <v>59</v>
      </c>
      <c r="E301" s="50">
        <f>SUM(E302:E302)</f>
        <v>35479</v>
      </c>
      <c r="F301" s="50">
        <f>SUM(F302)</f>
        <v>3748.78</v>
      </c>
      <c r="G301" s="139">
        <f t="shared" si="27"/>
        <v>10.566194086642803</v>
      </c>
      <c r="H301" s="139">
        <f t="shared" si="28"/>
        <v>25.762934109267643</v>
      </c>
      <c r="I301" s="50">
        <f>SUM(I302)</f>
        <v>14551.06</v>
      </c>
    </row>
    <row r="302" spans="1:9" ht="12.75">
      <c r="A302" s="47"/>
      <c r="B302" s="51"/>
      <c r="C302" s="52" t="s">
        <v>56</v>
      </c>
      <c r="D302" s="10" t="s">
        <v>57</v>
      </c>
      <c r="E302" s="53">
        <v>35479</v>
      </c>
      <c r="F302" s="53">
        <v>3748.78</v>
      </c>
      <c r="G302" s="135">
        <f t="shared" si="27"/>
        <v>10.566194086642803</v>
      </c>
      <c r="H302" s="135">
        <f t="shared" si="28"/>
        <v>25.762934109267643</v>
      </c>
      <c r="I302" s="53">
        <v>14551.06</v>
      </c>
    </row>
    <row r="303" spans="1:9" ht="12.75">
      <c r="A303" s="47"/>
      <c r="B303" s="48">
        <v>85203</v>
      </c>
      <c r="C303" s="49"/>
      <c r="D303" s="70" t="s">
        <v>60</v>
      </c>
      <c r="E303" s="21">
        <f>SUM(E304:E310)</f>
        <v>1096311</v>
      </c>
      <c r="F303" s="21">
        <f>SUM(F304:F310)</f>
        <v>460134.47000000003</v>
      </c>
      <c r="G303" s="131">
        <f t="shared" si="27"/>
        <v>41.97116238001808</v>
      </c>
      <c r="H303" s="131">
        <f t="shared" si="28"/>
        <v>119.56826176258532</v>
      </c>
      <c r="I303" s="21">
        <f>SUM(I304:I310)</f>
        <v>384829.94</v>
      </c>
    </row>
    <row r="304" spans="1:9" ht="12.75">
      <c r="A304" s="47"/>
      <c r="B304" s="51"/>
      <c r="C304" s="52" t="s">
        <v>56</v>
      </c>
      <c r="D304" s="10" t="s">
        <v>57</v>
      </c>
      <c r="E304" s="25">
        <v>107610</v>
      </c>
      <c r="F304" s="25">
        <v>43650.03</v>
      </c>
      <c r="G304" s="132">
        <f t="shared" si="27"/>
        <v>40.56317256760524</v>
      </c>
      <c r="H304" s="132">
        <f t="shared" si="28"/>
        <v>108.72580665650564</v>
      </c>
      <c r="I304" s="43">
        <v>40146.89</v>
      </c>
    </row>
    <row r="305" spans="1:9" ht="12.75" hidden="1">
      <c r="A305" s="54"/>
      <c r="B305" s="55"/>
      <c r="C305" s="52" t="s">
        <v>25</v>
      </c>
      <c r="D305" s="10" t="s">
        <v>210</v>
      </c>
      <c r="E305" s="53"/>
      <c r="F305" s="53"/>
      <c r="G305" s="132" t="e">
        <f t="shared" si="27"/>
        <v>#DIV/0!</v>
      </c>
      <c r="H305" s="132" t="e">
        <f t="shared" si="28"/>
        <v>#DIV/0!</v>
      </c>
      <c r="I305" s="25"/>
    </row>
    <row r="306" spans="1:9" ht="12.75">
      <c r="A306" s="54"/>
      <c r="B306" s="55"/>
      <c r="C306" s="64" t="s">
        <v>254</v>
      </c>
      <c r="D306" s="10" t="s">
        <v>263</v>
      </c>
      <c r="E306" s="53">
        <v>0</v>
      </c>
      <c r="F306" s="53">
        <v>875</v>
      </c>
      <c r="G306" s="144" t="s">
        <v>122</v>
      </c>
      <c r="H306" s="144" t="s">
        <v>122</v>
      </c>
      <c r="I306" s="25"/>
    </row>
    <row r="307" spans="1:9" ht="12.75">
      <c r="A307" s="54"/>
      <c r="B307" s="55"/>
      <c r="C307" s="56" t="s">
        <v>11</v>
      </c>
      <c r="D307" s="11" t="s">
        <v>12</v>
      </c>
      <c r="E307" s="53">
        <v>240</v>
      </c>
      <c r="F307" s="53">
        <v>103</v>
      </c>
      <c r="G307" s="132">
        <f t="shared" si="27"/>
        <v>42.916666666666664</v>
      </c>
      <c r="H307" s="132">
        <f t="shared" si="28"/>
        <v>8.616362723774468</v>
      </c>
      <c r="I307" s="43">
        <v>1195.4</v>
      </c>
    </row>
    <row r="308" spans="1:9" s="114" customFormat="1" ht="45">
      <c r="A308" s="115"/>
      <c r="B308" s="116"/>
      <c r="C308" s="100">
        <v>2010</v>
      </c>
      <c r="D308" s="12" t="s">
        <v>238</v>
      </c>
      <c r="E308" s="117">
        <v>988461</v>
      </c>
      <c r="F308" s="117">
        <v>415345</v>
      </c>
      <c r="G308" s="132">
        <f t="shared" si="27"/>
        <v>42.019361411325285</v>
      </c>
      <c r="H308" s="132">
        <f t="shared" si="28"/>
        <v>120.98778018905023</v>
      </c>
      <c r="I308" s="43">
        <v>343295</v>
      </c>
    </row>
    <row r="309" spans="1:9" s="114" customFormat="1" ht="33.75">
      <c r="A309" s="115"/>
      <c r="B309" s="116"/>
      <c r="C309" s="100" t="s">
        <v>76</v>
      </c>
      <c r="D309" s="12" t="s">
        <v>171</v>
      </c>
      <c r="E309" s="117">
        <v>0</v>
      </c>
      <c r="F309" s="117">
        <v>161.44</v>
      </c>
      <c r="G309" s="140" t="s">
        <v>122</v>
      </c>
      <c r="H309" s="140">
        <f t="shared" si="28"/>
        <v>83.79963664676875</v>
      </c>
      <c r="I309" s="43">
        <v>192.65</v>
      </c>
    </row>
    <row r="310" spans="1:9" ht="33.75" hidden="1">
      <c r="A310" s="54"/>
      <c r="B310" s="59"/>
      <c r="C310" s="30" t="s">
        <v>137</v>
      </c>
      <c r="D310" s="204" t="s">
        <v>241</v>
      </c>
      <c r="E310" s="53"/>
      <c r="F310" s="53"/>
      <c r="G310" s="132" t="e">
        <f t="shared" si="27"/>
        <v>#DIV/0!</v>
      </c>
      <c r="H310" s="132" t="e">
        <f t="shared" si="28"/>
        <v>#DIV/0!</v>
      </c>
      <c r="I310" s="43"/>
    </row>
    <row r="311" spans="1:9" ht="13.5" customHeight="1" hidden="1">
      <c r="A311" s="54"/>
      <c r="B311" s="48">
        <v>85206</v>
      </c>
      <c r="C311" s="44"/>
      <c r="D311" s="13" t="s">
        <v>172</v>
      </c>
      <c r="E311" s="50">
        <f>SUM(E312:E312)</f>
        <v>0</v>
      </c>
      <c r="F311" s="50">
        <f>SUM(F312:F312)</f>
        <v>0</v>
      </c>
      <c r="G311" s="137" t="e">
        <f t="shared" si="27"/>
        <v>#DIV/0!</v>
      </c>
      <c r="H311" s="137" t="e">
        <f t="shared" si="28"/>
        <v>#DIV/0!</v>
      </c>
      <c r="I311" s="40">
        <f>SUM(I312)</f>
        <v>0</v>
      </c>
    </row>
    <row r="312" spans="1:9" ht="33.75" hidden="1">
      <c r="A312" s="54"/>
      <c r="B312" s="110"/>
      <c r="C312" s="30" t="s">
        <v>51</v>
      </c>
      <c r="D312" s="12" t="s">
        <v>249</v>
      </c>
      <c r="E312" s="53"/>
      <c r="F312" s="53"/>
      <c r="G312" s="132" t="e">
        <f t="shared" si="27"/>
        <v>#DIV/0!</v>
      </c>
      <c r="H312" s="132" t="e">
        <f t="shared" si="28"/>
        <v>#DIV/0!</v>
      </c>
      <c r="I312" s="43"/>
    </row>
    <row r="313" spans="1:9" ht="12.75" hidden="1">
      <c r="A313" s="54"/>
      <c r="B313" s="48">
        <v>85211</v>
      </c>
      <c r="C313" s="44"/>
      <c r="D313" s="13" t="s">
        <v>235</v>
      </c>
      <c r="E313" s="50">
        <f>SUM(E314:E316)</f>
        <v>0</v>
      </c>
      <c r="F313" s="50">
        <f>SUM(F314:F316)</f>
        <v>0</v>
      </c>
      <c r="G313" s="131" t="e">
        <f t="shared" si="27"/>
        <v>#DIV/0!</v>
      </c>
      <c r="H313" s="131" t="e">
        <f t="shared" si="28"/>
        <v>#DIV/0!</v>
      </c>
      <c r="I313" s="40">
        <f>SUM(I314:I316)</f>
        <v>0</v>
      </c>
    </row>
    <row r="314" spans="1:9" ht="12.75" hidden="1">
      <c r="A314" s="54"/>
      <c r="B314" s="51"/>
      <c r="C314" s="30" t="s">
        <v>25</v>
      </c>
      <c r="D314" s="12" t="s">
        <v>26</v>
      </c>
      <c r="E314" s="53"/>
      <c r="F314" s="53"/>
      <c r="G314" s="132" t="e">
        <f t="shared" si="27"/>
        <v>#DIV/0!</v>
      </c>
      <c r="H314" s="132" t="e">
        <f t="shared" si="28"/>
        <v>#DIV/0!</v>
      </c>
      <c r="I314" s="43"/>
    </row>
    <row r="315" spans="1:9" ht="50.25" customHeight="1" hidden="1">
      <c r="A315" s="54"/>
      <c r="B315" s="58"/>
      <c r="C315" s="30" t="s">
        <v>234</v>
      </c>
      <c r="D315" s="12" t="s">
        <v>233</v>
      </c>
      <c r="E315" s="53"/>
      <c r="F315" s="53"/>
      <c r="G315" s="132" t="e">
        <f t="shared" si="27"/>
        <v>#DIV/0!</v>
      </c>
      <c r="H315" s="132" t="e">
        <f t="shared" si="28"/>
        <v>#DIV/0!</v>
      </c>
      <c r="I315" s="43"/>
    </row>
    <row r="316" spans="1:9" ht="73.5" customHeight="1" hidden="1">
      <c r="A316" s="54"/>
      <c r="B316" s="202"/>
      <c r="C316" s="30" t="s">
        <v>236</v>
      </c>
      <c r="D316" s="12" t="s">
        <v>242</v>
      </c>
      <c r="E316" s="53"/>
      <c r="F316" s="53"/>
      <c r="G316" s="132" t="e">
        <f t="shared" si="27"/>
        <v>#DIV/0!</v>
      </c>
      <c r="H316" s="132" t="e">
        <f t="shared" si="28"/>
        <v>#DIV/0!</v>
      </c>
      <c r="I316" s="43"/>
    </row>
    <row r="317" spans="1:9" ht="35.25" customHeight="1" hidden="1">
      <c r="A317" s="19"/>
      <c r="B317" s="62">
        <v>85212</v>
      </c>
      <c r="C317" s="20"/>
      <c r="D317" s="71" t="s">
        <v>101</v>
      </c>
      <c r="E317" s="40">
        <f>SUM(E319:E324)</f>
        <v>0</v>
      </c>
      <c r="F317" s="40">
        <f>SUM(F319:F324)</f>
        <v>0</v>
      </c>
      <c r="G317" s="137" t="e">
        <f t="shared" si="27"/>
        <v>#DIV/0!</v>
      </c>
      <c r="H317" s="137" t="e">
        <f t="shared" si="28"/>
        <v>#DIV/0!</v>
      </c>
      <c r="I317" s="40">
        <f>SUM(I318:I324)</f>
        <v>0</v>
      </c>
    </row>
    <row r="318" spans="1:9" ht="12.75" hidden="1">
      <c r="A318" s="19"/>
      <c r="B318" s="36"/>
      <c r="C318" s="52" t="s">
        <v>70</v>
      </c>
      <c r="D318" s="10" t="s">
        <v>144</v>
      </c>
      <c r="E318" s="103" t="s">
        <v>146</v>
      </c>
      <c r="F318" s="103" t="s">
        <v>146</v>
      </c>
      <c r="G318" s="140" t="s">
        <v>122</v>
      </c>
      <c r="H318" s="140" t="e">
        <f t="shared" si="28"/>
        <v>#VALUE!</v>
      </c>
      <c r="I318" s="43" t="s">
        <v>122</v>
      </c>
    </row>
    <row r="319" spans="1:9" s="102" customFormat="1" ht="12.75" customHeight="1" hidden="1">
      <c r="A319" s="98"/>
      <c r="B319" s="99"/>
      <c r="C319" s="100" t="s">
        <v>17</v>
      </c>
      <c r="D319" s="12" t="s">
        <v>18</v>
      </c>
      <c r="E319" s="103"/>
      <c r="F319" s="103"/>
      <c r="G319" s="140" t="e">
        <f aca="true" t="shared" si="29" ref="G319:G350">F319*100/E319</f>
        <v>#DIV/0!</v>
      </c>
      <c r="H319" s="140" t="e">
        <f t="shared" si="28"/>
        <v>#DIV/0!</v>
      </c>
      <c r="I319" s="103"/>
    </row>
    <row r="320" spans="1:9" ht="36.75" customHeight="1" hidden="1">
      <c r="A320" s="19"/>
      <c r="B320" s="36"/>
      <c r="C320" s="52" t="s">
        <v>78</v>
      </c>
      <c r="D320" s="12" t="s">
        <v>231</v>
      </c>
      <c r="E320" s="25"/>
      <c r="F320" s="25"/>
      <c r="G320" s="140" t="e">
        <f t="shared" si="29"/>
        <v>#DIV/0!</v>
      </c>
      <c r="H320" s="140" t="e">
        <f t="shared" si="28"/>
        <v>#DIV/0!</v>
      </c>
      <c r="I320" s="103"/>
    </row>
    <row r="321" spans="1:9" ht="24" customHeight="1" hidden="1">
      <c r="A321" s="19"/>
      <c r="B321" s="36"/>
      <c r="C321" s="52" t="s">
        <v>25</v>
      </c>
      <c r="D321" s="10" t="s">
        <v>210</v>
      </c>
      <c r="E321" s="25"/>
      <c r="F321" s="25"/>
      <c r="G321" s="132" t="e">
        <f t="shared" si="29"/>
        <v>#DIV/0!</v>
      </c>
      <c r="H321" s="132" t="e">
        <f t="shared" si="28"/>
        <v>#DIV/0!</v>
      </c>
      <c r="I321" s="103"/>
    </row>
    <row r="322" spans="1:9" ht="45" hidden="1">
      <c r="A322" s="22"/>
      <c r="B322" s="23"/>
      <c r="C322" s="177">
        <v>2010</v>
      </c>
      <c r="D322" s="168" t="s">
        <v>238</v>
      </c>
      <c r="E322" s="33"/>
      <c r="F322" s="33"/>
      <c r="G322" s="169" t="e">
        <f t="shared" si="29"/>
        <v>#DIV/0!</v>
      </c>
      <c r="H322" s="169" t="e">
        <f t="shared" si="28"/>
        <v>#DIV/0!</v>
      </c>
      <c r="I322" s="170"/>
    </row>
    <row r="323" spans="1:9" ht="33.75" hidden="1">
      <c r="A323" s="22"/>
      <c r="B323" s="23"/>
      <c r="C323" s="30">
        <v>2360</v>
      </c>
      <c r="D323" s="12" t="s">
        <v>171</v>
      </c>
      <c r="E323" s="25"/>
      <c r="F323" s="25"/>
      <c r="G323" s="140" t="e">
        <f t="shared" si="29"/>
        <v>#DIV/0!</v>
      </c>
      <c r="H323" s="140" t="e">
        <f t="shared" si="28"/>
        <v>#DIV/0!</v>
      </c>
      <c r="I323" s="103"/>
    </row>
    <row r="324" spans="1:9" ht="56.25" hidden="1">
      <c r="A324" s="22"/>
      <c r="B324" s="23"/>
      <c r="C324" s="52" t="s">
        <v>67</v>
      </c>
      <c r="D324" s="12" t="s">
        <v>293</v>
      </c>
      <c r="E324" s="25"/>
      <c r="F324" s="25"/>
      <c r="G324" s="140" t="e">
        <f t="shared" si="29"/>
        <v>#DIV/0!</v>
      </c>
      <c r="H324" s="140" t="e">
        <f t="shared" si="28"/>
        <v>#DIV/0!</v>
      </c>
      <c r="I324" s="103"/>
    </row>
    <row r="325" spans="1:9" ht="57.75" customHeight="1">
      <c r="A325" s="19"/>
      <c r="B325" s="27">
        <v>85213</v>
      </c>
      <c r="C325" s="20"/>
      <c r="D325" s="13" t="s">
        <v>164</v>
      </c>
      <c r="E325" s="21">
        <f>SUM(E326:E329)</f>
        <v>195300</v>
      </c>
      <c r="F325" s="21">
        <f>SUM(F326:F329)</f>
        <v>96501.23</v>
      </c>
      <c r="G325" s="131">
        <f t="shared" si="29"/>
        <v>49.41179211469534</v>
      </c>
      <c r="H325" s="131">
        <f t="shared" si="28"/>
        <v>56.133432995567546</v>
      </c>
      <c r="I325" s="21">
        <f>SUM(I326:I329)</f>
        <v>171914</v>
      </c>
    </row>
    <row r="326" spans="1:9" ht="12.75">
      <c r="A326" s="19"/>
      <c r="B326" s="36"/>
      <c r="C326" s="30" t="s">
        <v>11</v>
      </c>
      <c r="D326" s="10" t="s">
        <v>12</v>
      </c>
      <c r="E326" s="25">
        <v>2000</v>
      </c>
      <c r="F326" s="25">
        <v>1536.23</v>
      </c>
      <c r="G326" s="132">
        <f t="shared" si="29"/>
        <v>76.8115</v>
      </c>
      <c r="H326" s="140" t="s">
        <v>122</v>
      </c>
      <c r="I326" s="43"/>
    </row>
    <row r="327" spans="1:9" ht="45" hidden="1">
      <c r="A327" s="22"/>
      <c r="B327" s="29"/>
      <c r="C327" s="30">
        <v>2010</v>
      </c>
      <c r="D327" s="12" t="s">
        <v>238</v>
      </c>
      <c r="E327" s="25"/>
      <c r="F327" s="25"/>
      <c r="G327" s="132" t="e">
        <f t="shared" si="29"/>
        <v>#DIV/0!</v>
      </c>
      <c r="H327" s="132">
        <f t="shared" si="28"/>
        <v>0</v>
      </c>
      <c r="I327" s="25">
        <v>89373</v>
      </c>
    </row>
    <row r="328" spans="1:9" ht="33.75">
      <c r="A328" s="22"/>
      <c r="B328" s="29"/>
      <c r="C328" s="30" t="s">
        <v>51</v>
      </c>
      <c r="D328" s="12" t="s">
        <v>249</v>
      </c>
      <c r="E328" s="25">
        <v>193300</v>
      </c>
      <c r="F328" s="25">
        <v>94965</v>
      </c>
      <c r="G328" s="132">
        <f t="shared" si="29"/>
        <v>49.12829798241076</v>
      </c>
      <c r="H328" s="132">
        <f t="shared" si="28"/>
        <v>115.05191359445608</v>
      </c>
      <c r="I328" s="25">
        <v>82541</v>
      </c>
    </row>
    <row r="329" spans="1:9" s="102" customFormat="1" ht="56.25" hidden="1">
      <c r="A329" s="200"/>
      <c r="B329" s="200"/>
      <c r="C329" s="255" t="s">
        <v>67</v>
      </c>
      <c r="D329" s="12" t="s">
        <v>293</v>
      </c>
      <c r="E329" s="155"/>
      <c r="F329" s="155"/>
      <c r="G329" s="199" t="e">
        <f t="shared" si="29"/>
        <v>#DIV/0!</v>
      </c>
      <c r="H329" s="199" t="e">
        <f t="shared" si="28"/>
        <v>#DIV/0!</v>
      </c>
      <c r="I329" s="155"/>
    </row>
    <row r="330" spans="1:9" ht="22.5">
      <c r="A330" s="19"/>
      <c r="B330" s="27">
        <v>85214</v>
      </c>
      <c r="C330" s="20"/>
      <c r="D330" s="13" t="s">
        <v>102</v>
      </c>
      <c r="E330" s="21">
        <f>SUM(E331:E336)</f>
        <v>1937510</v>
      </c>
      <c r="F330" s="21">
        <f>SUM(F331:F336)</f>
        <v>953544.3</v>
      </c>
      <c r="G330" s="131">
        <f t="shared" si="29"/>
        <v>49.214935664848184</v>
      </c>
      <c r="H330" s="131">
        <f t="shared" si="28"/>
        <v>96.74846901519302</v>
      </c>
      <c r="I330" s="21">
        <f>SUM(I331:I336)</f>
        <v>985591.1</v>
      </c>
    </row>
    <row r="331" spans="1:9" ht="42" customHeight="1" hidden="1">
      <c r="A331" s="22"/>
      <c r="B331" s="23"/>
      <c r="C331" s="57" t="s">
        <v>78</v>
      </c>
      <c r="D331" s="12" t="s">
        <v>231</v>
      </c>
      <c r="E331" s="25"/>
      <c r="F331" s="25"/>
      <c r="G331" s="132" t="e">
        <f t="shared" si="29"/>
        <v>#DIV/0!</v>
      </c>
      <c r="H331" s="132" t="e">
        <f t="shared" si="28"/>
        <v>#DIV/0!</v>
      </c>
      <c r="I331" s="25"/>
    </row>
    <row r="332" spans="1:9" ht="12.75" hidden="1">
      <c r="A332" s="22"/>
      <c r="B332" s="23"/>
      <c r="C332" s="57" t="s">
        <v>25</v>
      </c>
      <c r="D332" s="12" t="s">
        <v>210</v>
      </c>
      <c r="E332" s="25"/>
      <c r="F332" s="25"/>
      <c r="G332" s="132" t="e">
        <f t="shared" si="29"/>
        <v>#DIV/0!</v>
      </c>
      <c r="H332" s="132" t="e">
        <f t="shared" si="28"/>
        <v>#DIV/0!</v>
      </c>
      <c r="I332" s="43"/>
    </row>
    <row r="333" spans="1:9" ht="12.75">
      <c r="A333" s="22"/>
      <c r="B333" s="29"/>
      <c r="C333" s="30" t="s">
        <v>11</v>
      </c>
      <c r="D333" s="11" t="s">
        <v>12</v>
      </c>
      <c r="E333" s="25">
        <v>12410</v>
      </c>
      <c r="F333" s="25">
        <v>5862.3</v>
      </c>
      <c r="G333" s="132">
        <f t="shared" si="29"/>
        <v>47.23851732473811</v>
      </c>
      <c r="H333" s="132">
        <f aca="true" t="shared" si="30" ref="H333:H362">(F333/I333)*100</f>
        <v>71.15218895267687</v>
      </c>
      <c r="I333" s="25">
        <v>8239.1</v>
      </c>
    </row>
    <row r="334" spans="1:9" ht="12.75" hidden="1">
      <c r="A334" s="22"/>
      <c r="B334" s="29"/>
      <c r="C334" s="30" t="s">
        <v>119</v>
      </c>
      <c r="D334" s="11" t="s">
        <v>105</v>
      </c>
      <c r="E334" s="25"/>
      <c r="F334" s="25"/>
      <c r="G334" s="132" t="e">
        <f t="shared" si="29"/>
        <v>#DIV/0!</v>
      </c>
      <c r="H334" s="132" t="e">
        <f t="shared" si="30"/>
        <v>#DIV/0!</v>
      </c>
      <c r="I334" s="25">
        <v>0</v>
      </c>
    </row>
    <row r="335" spans="1:9" ht="33.75">
      <c r="A335" s="22"/>
      <c r="B335" s="29"/>
      <c r="C335" s="30">
        <v>2030</v>
      </c>
      <c r="D335" s="12" t="s">
        <v>249</v>
      </c>
      <c r="E335" s="25">
        <v>1925100</v>
      </c>
      <c r="F335" s="25">
        <v>947682</v>
      </c>
      <c r="G335" s="132">
        <f t="shared" si="29"/>
        <v>49.227676484338474</v>
      </c>
      <c r="H335" s="132">
        <f t="shared" si="30"/>
        <v>96.96424624904844</v>
      </c>
      <c r="I335" s="25">
        <v>977352</v>
      </c>
    </row>
    <row r="336" spans="1:9" s="102" customFormat="1" ht="57" customHeight="1" hidden="1">
      <c r="A336" s="200"/>
      <c r="B336" s="200"/>
      <c r="C336" s="255" t="s">
        <v>67</v>
      </c>
      <c r="D336" s="12" t="s">
        <v>293</v>
      </c>
      <c r="E336" s="155"/>
      <c r="F336" s="155"/>
      <c r="G336" s="199" t="e">
        <f t="shared" si="29"/>
        <v>#DIV/0!</v>
      </c>
      <c r="H336" s="199" t="e">
        <f t="shared" si="30"/>
        <v>#DIV/0!</v>
      </c>
      <c r="I336" s="155"/>
    </row>
    <row r="337" spans="1:9" ht="12.75">
      <c r="A337" s="19"/>
      <c r="B337" s="27">
        <v>85215</v>
      </c>
      <c r="C337" s="20"/>
      <c r="D337" s="14" t="s">
        <v>61</v>
      </c>
      <c r="E337" s="21">
        <f>SUM(E338:E340)</f>
        <v>52449.35</v>
      </c>
      <c r="F337" s="21">
        <f>SUM(F338:F340)</f>
        <v>44413.32</v>
      </c>
      <c r="G337" s="131">
        <f t="shared" si="29"/>
        <v>84.6784945857289</v>
      </c>
      <c r="H337" s="131">
        <f t="shared" si="30"/>
        <v>102.81318058580379</v>
      </c>
      <c r="I337" s="21">
        <f>SUM(I338:I340)</f>
        <v>43198.08</v>
      </c>
    </row>
    <row r="338" spans="1:9" ht="12.75">
      <c r="A338" s="19"/>
      <c r="B338" s="36"/>
      <c r="C338" s="57" t="s">
        <v>25</v>
      </c>
      <c r="D338" s="10" t="s">
        <v>210</v>
      </c>
      <c r="E338" s="25">
        <v>100</v>
      </c>
      <c r="F338" s="25">
        <v>45.35</v>
      </c>
      <c r="G338" s="132">
        <f t="shared" si="29"/>
        <v>45.35</v>
      </c>
      <c r="H338" s="132">
        <f t="shared" si="30"/>
        <v>17.877557456538025</v>
      </c>
      <c r="I338" s="25">
        <v>253.67</v>
      </c>
    </row>
    <row r="339" spans="1:9" ht="12.75">
      <c r="A339" s="22"/>
      <c r="B339" s="29"/>
      <c r="C339" s="28" t="s">
        <v>11</v>
      </c>
      <c r="D339" s="11" t="s">
        <v>12</v>
      </c>
      <c r="E339" s="25">
        <v>0</v>
      </c>
      <c r="F339" s="25">
        <v>1610.5</v>
      </c>
      <c r="G339" s="144" t="s">
        <v>122</v>
      </c>
      <c r="H339" s="132">
        <f t="shared" si="30"/>
        <v>78.25064500298815</v>
      </c>
      <c r="I339" s="25">
        <v>2058.13</v>
      </c>
    </row>
    <row r="340" spans="1:9" ht="45">
      <c r="A340" s="22"/>
      <c r="B340" s="29"/>
      <c r="C340" s="30" t="s">
        <v>119</v>
      </c>
      <c r="D340" s="12" t="s">
        <v>238</v>
      </c>
      <c r="E340" s="25">
        <v>52349.35</v>
      </c>
      <c r="F340" s="25">
        <v>42757.47</v>
      </c>
      <c r="G340" s="132">
        <f t="shared" si="29"/>
        <v>81.6771745972013</v>
      </c>
      <c r="H340" s="132">
        <f t="shared" si="30"/>
        <v>104.57657189648948</v>
      </c>
      <c r="I340" s="25">
        <v>40886.28</v>
      </c>
    </row>
    <row r="341" spans="1:9" s="85" customFormat="1" ht="12.75">
      <c r="A341" s="19"/>
      <c r="B341" s="27">
        <v>85216</v>
      </c>
      <c r="C341" s="20"/>
      <c r="D341" s="72" t="s">
        <v>110</v>
      </c>
      <c r="E341" s="21">
        <f>SUM(E342:E346)</f>
        <v>1532500</v>
      </c>
      <c r="F341" s="21">
        <f>SUM(F342:F346)</f>
        <v>1096925.78</v>
      </c>
      <c r="G341" s="131">
        <f t="shared" si="29"/>
        <v>71.57753866231647</v>
      </c>
      <c r="H341" s="131">
        <f t="shared" si="30"/>
        <v>112.76280471275561</v>
      </c>
      <c r="I341" s="21">
        <f>SUM(I342:I346)</f>
        <v>972772.7</v>
      </c>
    </row>
    <row r="342" spans="1:9" s="1" customFormat="1" ht="45.75" customHeight="1" hidden="1">
      <c r="A342" s="22"/>
      <c r="B342" s="29"/>
      <c r="C342" s="30" t="s">
        <v>78</v>
      </c>
      <c r="D342" s="12" t="s">
        <v>273</v>
      </c>
      <c r="E342" s="25"/>
      <c r="F342" s="25"/>
      <c r="G342" s="132" t="e">
        <f t="shared" si="29"/>
        <v>#DIV/0!</v>
      </c>
      <c r="H342" s="132" t="e">
        <f t="shared" si="30"/>
        <v>#DIV/0!</v>
      </c>
      <c r="I342" s="43"/>
    </row>
    <row r="343" spans="1:9" s="1" customFormat="1" ht="12.75" hidden="1">
      <c r="A343" s="22"/>
      <c r="B343" s="29"/>
      <c r="C343" s="30" t="s">
        <v>25</v>
      </c>
      <c r="D343" s="12" t="s">
        <v>210</v>
      </c>
      <c r="E343" s="25"/>
      <c r="F343" s="25"/>
      <c r="G343" s="132" t="e">
        <f t="shared" si="29"/>
        <v>#DIV/0!</v>
      </c>
      <c r="H343" s="132" t="e">
        <f t="shared" si="30"/>
        <v>#DIV/0!</v>
      </c>
      <c r="I343" s="43"/>
    </row>
    <row r="344" spans="1:9" s="1" customFormat="1" ht="12.75">
      <c r="A344" s="22"/>
      <c r="B344" s="29"/>
      <c r="C344" s="30" t="s">
        <v>11</v>
      </c>
      <c r="D344" s="12" t="s">
        <v>12</v>
      </c>
      <c r="E344" s="25">
        <v>38000</v>
      </c>
      <c r="F344" s="25">
        <v>19286.78</v>
      </c>
      <c r="G344" s="132">
        <f t="shared" si="29"/>
        <v>50.754684210526314</v>
      </c>
      <c r="H344" s="132">
        <f t="shared" si="30"/>
        <v>1398.9105679263073</v>
      </c>
      <c r="I344" s="43">
        <v>1378.7</v>
      </c>
    </row>
    <row r="345" spans="1:9" s="1" customFormat="1" ht="33.75">
      <c r="A345" s="22"/>
      <c r="B345" s="29"/>
      <c r="C345" s="30" t="s">
        <v>51</v>
      </c>
      <c r="D345" s="12" t="s">
        <v>249</v>
      </c>
      <c r="E345" s="25">
        <v>1494500</v>
      </c>
      <c r="F345" s="25">
        <v>1077639</v>
      </c>
      <c r="G345" s="132">
        <f t="shared" si="29"/>
        <v>72.10699230511877</v>
      </c>
      <c r="H345" s="132">
        <f t="shared" si="30"/>
        <v>110.93737453597615</v>
      </c>
      <c r="I345" s="25">
        <v>971394</v>
      </c>
    </row>
    <row r="346" spans="1:9" s="1" customFormat="1" ht="59.25" customHeight="1" hidden="1">
      <c r="A346" s="22"/>
      <c r="B346" s="29"/>
      <c r="C346" s="30" t="s">
        <v>67</v>
      </c>
      <c r="D346" s="12" t="s">
        <v>293</v>
      </c>
      <c r="E346" s="25"/>
      <c r="F346" s="25"/>
      <c r="G346" s="132" t="e">
        <f t="shared" si="29"/>
        <v>#DIV/0!</v>
      </c>
      <c r="H346" s="132" t="e">
        <f t="shared" si="30"/>
        <v>#DIV/0!</v>
      </c>
      <c r="I346" s="43"/>
    </row>
    <row r="347" spans="1:9" ht="12.75">
      <c r="A347" s="19"/>
      <c r="B347" s="27">
        <v>85219</v>
      </c>
      <c r="C347" s="20"/>
      <c r="D347" s="14" t="s">
        <v>103</v>
      </c>
      <c r="E347" s="21">
        <f>SUM(E348:E353)</f>
        <v>2873532</v>
      </c>
      <c r="F347" s="21">
        <f>SUM(F348:F353)</f>
        <v>1363997.02</v>
      </c>
      <c r="G347" s="131">
        <f t="shared" si="29"/>
        <v>47.467611984136596</v>
      </c>
      <c r="H347" s="131">
        <f t="shared" si="30"/>
        <v>112.15997066204517</v>
      </c>
      <c r="I347" s="21">
        <f>SUM(I348:I353)</f>
        <v>1216117.49</v>
      </c>
    </row>
    <row r="348" spans="1:9" ht="22.5">
      <c r="A348" s="19"/>
      <c r="B348" s="36"/>
      <c r="C348" s="209" t="s">
        <v>255</v>
      </c>
      <c r="D348" s="12" t="s">
        <v>262</v>
      </c>
      <c r="E348" s="25">
        <v>36</v>
      </c>
      <c r="F348" s="25">
        <v>58</v>
      </c>
      <c r="G348" s="132">
        <f t="shared" si="29"/>
        <v>161.11111111111111</v>
      </c>
      <c r="H348" s="132">
        <f t="shared" si="30"/>
        <v>500</v>
      </c>
      <c r="I348" s="25">
        <v>11.6</v>
      </c>
    </row>
    <row r="349" spans="1:9" ht="12.75" hidden="1">
      <c r="A349" s="19"/>
      <c r="B349" s="36"/>
      <c r="C349" s="34" t="s">
        <v>25</v>
      </c>
      <c r="D349" s="10" t="s">
        <v>210</v>
      </c>
      <c r="E349" s="25"/>
      <c r="F349" s="25"/>
      <c r="G349" s="132" t="e">
        <f t="shared" si="29"/>
        <v>#DIV/0!</v>
      </c>
      <c r="H349" s="132" t="e">
        <f t="shared" si="30"/>
        <v>#DIV/0!</v>
      </c>
      <c r="I349" s="25"/>
    </row>
    <row r="350" spans="1:9" ht="12.75" hidden="1">
      <c r="A350" s="19"/>
      <c r="B350" s="36"/>
      <c r="C350" s="34" t="s">
        <v>254</v>
      </c>
      <c r="D350" s="10" t="s">
        <v>263</v>
      </c>
      <c r="E350" s="25"/>
      <c r="F350" s="25"/>
      <c r="G350" s="132" t="e">
        <f t="shared" si="29"/>
        <v>#DIV/0!</v>
      </c>
      <c r="H350" s="132">
        <f t="shared" si="30"/>
        <v>0</v>
      </c>
      <c r="I350" s="25">
        <v>215.45</v>
      </c>
    </row>
    <row r="351" spans="1:9" ht="12.75">
      <c r="A351" s="22"/>
      <c r="B351" s="29"/>
      <c r="C351" s="30" t="s">
        <v>11</v>
      </c>
      <c r="D351" s="11" t="s">
        <v>12</v>
      </c>
      <c r="E351" s="25">
        <v>3100</v>
      </c>
      <c r="F351" s="25">
        <v>1342.02</v>
      </c>
      <c r="G351" s="132">
        <f aca="true" t="shared" si="31" ref="G351:G383">F351*100/E351</f>
        <v>43.29096774193548</v>
      </c>
      <c r="H351" s="132">
        <f t="shared" si="30"/>
        <v>109.60275717879193</v>
      </c>
      <c r="I351" s="25">
        <v>1224.44</v>
      </c>
    </row>
    <row r="352" spans="1:9" ht="45">
      <c r="A352" s="22"/>
      <c r="B352" s="29"/>
      <c r="C352" s="30" t="s">
        <v>119</v>
      </c>
      <c r="D352" s="12" t="s">
        <v>238</v>
      </c>
      <c r="E352" s="25">
        <v>27696</v>
      </c>
      <c r="F352" s="25">
        <v>22052</v>
      </c>
      <c r="G352" s="132">
        <f t="shared" si="31"/>
        <v>79.62160600808781</v>
      </c>
      <c r="H352" s="132">
        <f t="shared" si="30"/>
        <v>139.5784543325527</v>
      </c>
      <c r="I352" s="25">
        <v>15799</v>
      </c>
    </row>
    <row r="353" spans="1:9" ht="33.75">
      <c r="A353" s="22"/>
      <c r="B353" s="96"/>
      <c r="C353" s="30">
        <v>2030</v>
      </c>
      <c r="D353" s="12" t="s">
        <v>249</v>
      </c>
      <c r="E353" s="25">
        <v>2842700</v>
      </c>
      <c r="F353" s="25">
        <v>1340545</v>
      </c>
      <c r="G353" s="132">
        <f t="shared" si="31"/>
        <v>47.157455939775566</v>
      </c>
      <c r="H353" s="132">
        <f t="shared" si="30"/>
        <v>111.81765783860928</v>
      </c>
      <c r="I353" s="25">
        <v>1198867</v>
      </c>
    </row>
    <row r="354" spans="1:9" ht="33.75">
      <c r="A354" s="22"/>
      <c r="B354" s="27">
        <v>85220</v>
      </c>
      <c r="C354" s="161"/>
      <c r="D354" s="13" t="s">
        <v>149</v>
      </c>
      <c r="E354" s="21">
        <f>SUM(E355:E355)</f>
        <v>41000</v>
      </c>
      <c r="F354" s="21">
        <f>SUM(F355:F355)</f>
        <v>16290.96</v>
      </c>
      <c r="G354" s="131">
        <f t="shared" si="31"/>
        <v>39.734048780487804</v>
      </c>
      <c r="H354" s="131">
        <f t="shared" si="30"/>
        <v>80.82052055468681</v>
      </c>
      <c r="I354" s="21">
        <f>SUM(I355:I355)</f>
        <v>20156.96</v>
      </c>
    </row>
    <row r="355" spans="1:9" ht="12.75">
      <c r="A355" s="22"/>
      <c r="B355" s="104"/>
      <c r="C355" s="30" t="s">
        <v>11</v>
      </c>
      <c r="D355" s="11" t="s">
        <v>12</v>
      </c>
      <c r="E355" s="25">
        <v>41000</v>
      </c>
      <c r="F355" s="25">
        <v>16290.96</v>
      </c>
      <c r="G355" s="132">
        <f t="shared" si="31"/>
        <v>39.734048780487804</v>
      </c>
      <c r="H355" s="132">
        <f t="shared" si="30"/>
        <v>80.82052055468681</v>
      </c>
      <c r="I355" s="25">
        <v>20156.96</v>
      </c>
    </row>
    <row r="356" spans="1:9" ht="13.5" customHeight="1">
      <c r="A356" s="19"/>
      <c r="B356" s="27">
        <v>85228</v>
      </c>
      <c r="C356" s="20"/>
      <c r="D356" s="13" t="s">
        <v>62</v>
      </c>
      <c r="E356" s="21">
        <f>SUM(E357:E361)</f>
        <v>543944</v>
      </c>
      <c r="F356" s="21">
        <f>SUM(F357:F361)</f>
        <v>259983.22999999998</v>
      </c>
      <c r="G356" s="131">
        <f t="shared" si="31"/>
        <v>47.79595509831894</v>
      </c>
      <c r="H356" s="131">
        <f t="shared" si="30"/>
        <v>106.95935623757879</v>
      </c>
      <c r="I356" s="21">
        <f>SUM(I357:I361)</f>
        <v>243067.31</v>
      </c>
    </row>
    <row r="357" spans="1:9" ht="12.75">
      <c r="A357" s="22"/>
      <c r="B357" s="29"/>
      <c r="C357" s="34" t="s">
        <v>56</v>
      </c>
      <c r="D357" s="10" t="s">
        <v>57</v>
      </c>
      <c r="E357" s="25">
        <v>410000</v>
      </c>
      <c r="F357" s="25">
        <v>179687.3</v>
      </c>
      <c r="G357" s="132">
        <f t="shared" si="31"/>
        <v>43.826170731707315</v>
      </c>
      <c r="H357" s="132">
        <f t="shared" si="30"/>
        <v>103.7851987803193</v>
      </c>
      <c r="I357" s="25">
        <v>173133.84</v>
      </c>
    </row>
    <row r="358" spans="1:9" ht="12.75" hidden="1">
      <c r="A358" s="22"/>
      <c r="B358" s="29"/>
      <c r="C358" s="30" t="s">
        <v>25</v>
      </c>
      <c r="D358" s="10" t="s">
        <v>210</v>
      </c>
      <c r="E358" s="25"/>
      <c r="F358" s="25"/>
      <c r="G358" s="132" t="e">
        <f t="shared" si="31"/>
        <v>#DIV/0!</v>
      </c>
      <c r="H358" s="132" t="e">
        <f t="shared" si="30"/>
        <v>#DIV/0!</v>
      </c>
      <c r="I358" s="25"/>
    </row>
    <row r="359" spans="1:9" ht="12.75">
      <c r="A359" s="22"/>
      <c r="B359" s="29"/>
      <c r="C359" s="28" t="s">
        <v>11</v>
      </c>
      <c r="D359" s="11" t="s">
        <v>12</v>
      </c>
      <c r="E359" s="25">
        <v>1692</v>
      </c>
      <c r="F359" s="25">
        <v>80</v>
      </c>
      <c r="G359" s="132">
        <f t="shared" si="31"/>
        <v>4.7281323877068555</v>
      </c>
      <c r="H359" s="132">
        <f t="shared" si="30"/>
        <v>80</v>
      </c>
      <c r="I359" s="25">
        <v>100</v>
      </c>
    </row>
    <row r="360" spans="1:9" ht="45">
      <c r="A360" s="22"/>
      <c r="B360" s="29"/>
      <c r="C360" s="30" t="s">
        <v>119</v>
      </c>
      <c r="D360" s="12" t="s">
        <v>238</v>
      </c>
      <c r="E360" s="80">
        <v>132252</v>
      </c>
      <c r="F360" s="80">
        <v>78768</v>
      </c>
      <c r="G360" s="142">
        <f t="shared" si="31"/>
        <v>59.55902368206152</v>
      </c>
      <c r="H360" s="132">
        <f t="shared" si="30"/>
        <v>115.5837295298468</v>
      </c>
      <c r="I360" s="151">
        <v>68148</v>
      </c>
    </row>
    <row r="361" spans="1:9" ht="33.75">
      <c r="A361" s="22"/>
      <c r="B361" s="29"/>
      <c r="C361" s="30" t="s">
        <v>76</v>
      </c>
      <c r="D361" s="12" t="s">
        <v>171</v>
      </c>
      <c r="E361" s="80">
        <v>0</v>
      </c>
      <c r="F361" s="80">
        <v>1447.93</v>
      </c>
      <c r="G361" s="140" t="s">
        <v>122</v>
      </c>
      <c r="H361" s="132">
        <f t="shared" si="30"/>
        <v>85.9066017194017</v>
      </c>
      <c r="I361" s="151">
        <v>1685.47</v>
      </c>
    </row>
    <row r="362" spans="1:9" ht="12.75">
      <c r="A362" s="22"/>
      <c r="B362" s="27">
        <v>85230</v>
      </c>
      <c r="C362" s="44"/>
      <c r="D362" s="122" t="s">
        <v>256</v>
      </c>
      <c r="E362" s="88">
        <f>SUM(E363+E364)</f>
        <v>1110970</v>
      </c>
      <c r="F362" s="88">
        <f>SUM(F363+F364)</f>
        <v>666765.93</v>
      </c>
      <c r="G362" s="131">
        <f t="shared" si="31"/>
        <v>60.016555802586936</v>
      </c>
      <c r="H362" s="131">
        <f t="shared" si="30"/>
        <v>86.3667106000529</v>
      </c>
      <c r="I362" s="233">
        <f>SUM(I363:I366)</f>
        <v>772017.28</v>
      </c>
    </row>
    <row r="363" spans="1:9" ht="12.75">
      <c r="A363" s="22"/>
      <c r="B363" s="29"/>
      <c r="C363" s="232" t="s">
        <v>11</v>
      </c>
      <c r="D363" s="121" t="s">
        <v>12</v>
      </c>
      <c r="E363" s="80">
        <v>6170</v>
      </c>
      <c r="F363" s="80">
        <v>3187.93</v>
      </c>
      <c r="G363" s="132">
        <f t="shared" si="31"/>
        <v>51.668233387358185</v>
      </c>
      <c r="H363" s="144" t="s">
        <v>122</v>
      </c>
      <c r="I363" s="151">
        <v>2971.28</v>
      </c>
    </row>
    <row r="364" spans="1:9" ht="33.75">
      <c r="A364" s="22"/>
      <c r="B364" s="29"/>
      <c r="C364" s="30" t="s">
        <v>51</v>
      </c>
      <c r="D364" s="121" t="s">
        <v>249</v>
      </c>
      <c r="E364" s="80">
        <v>1104800</v>
      </c>
      <c r="F364" s="80">
        <v>663578</v>
      </c>
      <c r="G364" s="132">
        <f t="shared" si="31"/>
        <v>60.06317885590152</v>
      </c>
      <c r="H364" s="144" t="s">
        <v>122</v>
      </c>
      <c r="I364" s="151">
        <v>769046</v>
      </c>
    </row>
    <row r="365" spans="1:9" ht="12.75" hidden="1">
      <c r="A365" s="22"/>
      <c r="B365" s="27">
        <v>85231</v>
      </c>
      <c r="C365" s="42"/>
      <c r="D365" s="87" t="s">
        <v>128</v>
      </c>
      <c r="E365" s="88">
        <f>SUM(E366)</f>
        <v>0</v>
      </c>
      <c r="F365" s="88">
        <f>SUM(F366)</f>
        <v>0</v>
      </c>
      <c r="G365" s="141" t="e">
        <f t="shared" si="31"/>
        <v>#DIV/0!</v>
      </c>
      <c r="H365" s="131" t="e">
        <f>(F365/I365)*100</f>
        <v>#DIV/0!</v>
      </c>
      <c r="I365" s="88">
        <f>SUM(I366)</f>
        <v>0</v>
      </c>
    </row>
    <row r="366" spans="1:9" ht="45" hidden="1">
      <c r="A366" s="22"/>
      <c r="B366" s="29"/>
      <c r="C366" s="30" t="s">
        <v>119</v>
      </c>
      <c r="D366" s="12" t="s">
        <v>148</v>
      </c>
      <c r="E366" s="80"/>
      <c r="F366" s="80"/>
      <c r="G366" s="142" t="e">
        <f t="shared" si="31"/>
        <v>#DIV/0!</v>
      </c>
      <c r="H366" s="132" t="e">
        <f>(F366/I366)*100</f>
        <v>#DIV/0!</v>
      </c>
      <c r="I366" s="43"/>
    </row>
    <row r="367" spans="1:9" ht="22.5" hidden="1">
      <c r="A367" s="22"/>
      <c r="B367" s="27">
        <v>85278</v>
      </c>
      <c r="C367" s="97"/>
      <c r="D367" s="122" t="s">
        <v>143</v>
      </c>
      <c r="E367" s="88">
        <f>SUM(E368)</f>
        <v>0</v>
      </c>
      <c r="F367" s="88">
        <f>SUM(F368)</f>
        <v>0</v>
      </c>
      <c r="G367" s="141" t="e">
        <f t="shared" si="31"/>
        <v>#DIV/0!</v>
      </c>
      <c r="H367" s="146" t="s">
        <v>122</v>
      </c>
      <c r="I367" s="88">
        <f>SUM(I368)</f>
        <v>0</v>
      </c>
    </row>
    <row r="368" spans="1:9" ht="45" hidden="1">
      <c r="A368" s="22"/>
      <c r="B368" s="108"/>
      <c r="C368" s="30" t="s">
        <v>119</v>
      </c>
      <c r="D368" s="12" t="s">
        <v>148</v>
      </c>
      <c r="E368" s="80"/>
      <c r="F368" s="80"/>
      <c r="G368" s="142" t="e">
        <f t="shared" si="31"/>
        <v>#DIV/0!</v>
      </c>
      <c r="H368" s="147" t="s">
        <v>122</v>
      </c>
      <c r="I368" s="144" t="s">
        <v>122</v>
      </c>
    </row>
    <row r="369" spans="1:9" ht="22.5" hidden="1">
      <c r="A369" s="22"/>
      <c r="B369" s="27">
        <v>85278</v>
      </c>
      <c r="C369" s="44"/>
      <c r="D369" s="122" t="s">
        <v>159</v>
      </c>
      <c r="E369" s="88">
        <f>SUM(E370)</f>
        <v>0</v>
      </c>
      <c r="F369" s="88">
        <f>SUM(F370)</f>
        <v>0</v>
      </c>
      <c r="G369" s="141" t="e">
        <f t="shared" si="31"/>
        <v>#DIV/0!</v>
      </c>
      <c r="H369" s="131" t="e">
        <f aca="true" t="shared" si="32" ref="H369:H414">(F369/I369)*100</f>
        <v>#DIV/0!</v>
      </c>
      <c r="I369" s="88">
        <f>SUM(I370)</f>
        <v>0</v>
      </c>
    </row>
    <row r="370" spans="1:9" ht="45" hidden="1">
      <c r="A370" s="22"/>
      <c r="B370" s="27"/>
      <c r="C370" s="30" t="s">
        <v>119</v>
      </c>
      <c r="D370" s="12" t="s">
        <v>148</v>
      </c>
      <c r="E370" s="80"/>
      <c r="F370" s="80"/>
      <c r="G370" s="142" t="e">
        <f t="shared" si="31"/>
        <v>#DIV/0!</v>
      </c>
      <c r="H370" s="132" t="e">
        <f t="shared" si="32"/>
        <v>#DIV/0!</v>
      </c>
      <c r="I370" s="151"/>
    </row>
    <row r="371" spans="1:9" ht="12.75" hidden="1">
      <c r="A371" s="22"/>
      <c r="B371" s="27">
        <v>85230</v>
      </c>
      <c r="C371" s="44"/>
      <c r="D371" s="89" t="s">
        <v>256</v>
      </c>
      <c r="E371" s="88">
        <f>SUM(E372:E373)</f>
        <v>0</v>
      </c>
      <c r="F371" s="88">
        <f>SUM(F372:F373)</f>
        <v>0</v>
      </c>
      <c r="G371" s="131" t="e">
        <f t="shared" si="31"/>
        <v>#DIV/0!</v>
      </c>
      <c r="H371" s="131" t="e">
        <f t="shared" si="32"/>
        <v>#DIV/0!</v>
      </c>
      <c r="I371" s="233">
        <f>SUM(I372)</f>
        <v>0</v>
      </c>
    </row>
    <row r="372" spans="1:9" ht="12.75" hidden="1">
      <c r="A372" s="22"/>
      <c r="B372" s="118"/>
      <c r="C372" s="30" t="s">
        <v>11</v>
      </c>
      <c r="D372" s="94" t="s">
        <v>12</v>
      </c>
      <c r="E372" s="80"/>
      <c r="F372" s="80"/>
      <c r="G372" s="140" t="e">
        <f t="shared" si="31"/>
        <v>#DIV/0!</v>
      </c>
      <c r="H372" s="132" t="e">
        <f t="shared" si="32"/>
        <v>#DIV/0!</v>
      </c>
      <c r="I372" s="151"/>
    </row>
    <row r="373" spans="1:9" ht="33.75" hidden="1">
      <c r="A373" s="22"/>
      <c r="B373" s="167"/>
      <c r="C373" s="44" t="s">
        <v>51</v>
      </c>
      <c r="D373" s="12" t="s">
        <v>249</v>
      </c>
      <c r="E373" s="80"/>
      <c r="F373" s="80"/>
      <c r="G373" s="140" t="e">
        <f t="shared" si="31"/>
        <v>#DIV/0!</v>
      </c>
      <c r="H373" s="132" t="e">
        <f t="shared" si="32"/>
        <v>#DIV/0!</v>
      </c>
      <c r="I373" s="151"/>
    </row>
    <row r="374" spans="1:9" ht="12.75">
      <c r="A374" s="19"/>
      <c r="B374" s="27">
        <v>85295</v>
      </c>
      <c r="C374" s="20"/>
      <c r="D374" s="14" t="s">
        <v>5</v>
      </c>
      <c r="E374" s="21">
        <f>SUM(E375:E383)</f>
        <v>2500</v>
      </c>
      <c r="F374" s="21">
        <f>SUM(F375:F383)</f>
        <v>32462.61</v>
      </c>
      <c r="G374" s="131">
        <f t="shared" si="31"/>
        <v>1298.5044</v>
      </c>
      <c r="H374" s="131">
        <f t="shared" si="32"/>
        <v>1353.3587362996993</v>
      </c>
      <c r="I374" s="88">
        <f>SUM(I376:I382)</f>
        <v>2398.67</v>
      </c>
    </row>
    <row r="375" spans="1:9" ht="12.75" hidden="1">
      <c r="A375" s="19"/>
      <c r="B375" s="36"/>
      <c r="C375" s="30" t="s">
        <v>17</v>
      </c>
      <c r="D375" s="12" t="s">
        <v>18</v>
      </c>
      <c r="E375" s="80"/>
      <c r="F375" s="80"/>
      <c r="G375" s="140" t="e">
        <f t="shared" si="31"/>
        <v>#DIV/0!</v>
      </c>
      <c r="H375" s="132" t="e">
        <f t="shared" si="32"/>
        <v>#DIV/0!</v>
      </c>
      <c r="I375" s="80"/>
    </row>
    <row r="376" spans="1:9" ht="12.75" hidden="1">
      <c r="A376" s="19"/>
      <c r="B376" s="36"/>
      <c r="C376" s="28" t="s">
        <v>25</v>
      </c>
      <c r="D376" s="94" t="s">
        <v>210</v>
      </c>
      <c r="E376" s="80"/>
      <c r="F376" s="80"/>
      <c r="G376" s="142" t="e">
        <f t="shared" si="31"/>
        <v>#DIV/0!</v>
      </c>
      <c r="H376" s="132" t="e">
        <f t="shared" si="32"/>
        <v>#DIV/0!</v>
      </c>
      <c r="I376" s="80"/>
    </row>
    <row r="377" spans="1:9" s="1" customFormat="1" ht="14.25" customHeight="1">
      <c r="A377" s="22"/>
      <c r="B377" s="23"/>
      <c r="C377" s="28" t="s">
        <v>11</v>
      </c>
      <c r="D377" s="94" t="s">
        <v>12</v>
      </c>
      <c r="E377" s="80">
        <v>2500</v>
      </c>
      <c r="F377" s="80">
        <v>2462.61</v>
      </c>
      <c r="G377" s="142">
        <f t="shared" si="31"/>
        <v>98.5044</v>
      </c>
      <c r="H377" s="132">
        <f t="shared" si="32"/>
        <v>102.66564387764888</v>
      </c>
      <c r="I377" s="80">
        <v>2398.67</v>
      </c>
    </row>
    <row r="378" spans="1:11" s="1" customFormat="1" ht="45" hidden="1">
      <c r="A378" s="22"/>
      <c r="B378" s="23"/>
      <c r="C378" s="30" t="s">
        <v>119</v>
      </c>
      <c r="D378" s="12" t="s">
        <v>238</v>
      </c>
      <c r="E378" s="25"/>
      <c r="F378" s="25"/>
      <c r="G378" s="132" t="e">
        <f t="shared" si="31"/>
        <v>#DIV/0!</v>
      </c>
      <c r="H378" s="132" t="e">
        <f t="shared" si="32"/>
        <v>#DIV/0!</v>
      </c>
      <c r="I378" s="43"/>
      <c r="K378" s="184"/>
    </row>
    <row r="379" spans="1:11" s="1" customFormat="1" ht="33.75">
      <c r="A379" s="22"/>
      <c r="B379" s="23"/>
      <c r="C379" s="30" t="s">
        <v>300</v>
      </c>
      <c r="D379" s="12" t="s">
        <v>240</v>
      </c>
      <c r="E379" s="25">
        <v>0</v>
      </c>
      <c r="F379" s="25">
        <v>30000</v>
      </c>
      <c r="G379" s="144" t="s">
        <v>122</v>
      </c>
      <c r="H379" s="144" t="s">
        <v>122</v>
      </c>
      <c r="I379" s="43"/>
      <c r="K379" s="184"/>
    </row>
    <row r="380" spans="1:9" ht="33.75" hidden="1">
      <c r="A380" s="22"/>
      <c r="B380" s="29"/>
      <c r="C380" s="30">
        <v>2030</v>
      </c>
      <c r="D380" s="12" t="s">
        <v>249</v>
      </c>
      <c r="E380" s="25"/>
      <c r="F380" s="25"/>
      <c r="G380" s="132" t="e">
        <f t="shared" si="31"/>
        <v>#DIV/0!</v>
      </c>
      <c r="H380" s="132" t="e">
        <f t="shared" si="32"/>
        <v>#DIV/0!</v>
      </c>
      <c r="I380" s="43"/>
    </row>
    <row r="381" spans="1:9" ht="33.75" hidden="1">
      <c r="A381" s="22"/>
      <c r="B381" s="29"/>
      <c r="C381" s="30" t="s">
        <v>76</v>
      </c>
      <c r="D381" s="12" t="s">
        <v>171</v>
      </c>
      <c r="E381" s="81"/>
      <c r="F381" s="81"/>
      <c r="G381" s="132" t="e">
        <f t="shared" si="31"/>
        <v>#DIV/0!</v>
      </c>
      <c r="H381" s="132" t="e">
        <f t="shared" si="32"/>
        <v>#DIV/0!</v>
      </c>
      <c r="I381" s="154"/>
    </row>
    <row r="382" spans="1:9" ht="56.25" hidden="1">
      <c r="A382" s="22"/>
      <c r="B382" s="29"/>
      <c r="C382" s="30" t="s">
        <v>67</v>
      </c>
      <c r="D382" s="12" t="s">
        <v>293</v>
      </c>
      <c r="E382" s="163"/>
      <c r="F382" s="81"/>
      <c r="G382" s="142" t="e">
        <f t="shared" si="31"/>
        <v>#DIV/0!</v>
      </c>
      <c r="H382" s="132" t="e">
        <f t="shared" si="32"/>
        <v>#DIV/0!</v>
      </c>
      <c r="I382" s="154"/>
    </row>
    <row r="383" spans="1:9" ht="40.5" customHeight="1" hidden="1">
      <c r="A383" s="22"/>
      <c r="B383" s="29"/>
      <c r="C383" s="30" t="s">
        <v>137</v>
      </c>
      <c r="D383" s="86" t="s">
        <v>237</v>
      </c>
      <c r="E383" s="163"/>
      <c r="F383" s="81"/>
      <c r="G383" s="142" t="e">
        <f t="shared" si="31"/>
        <v>#DIV/0!</v>
      </c>
      <c r="H383" s="134" t="e">
        <f t="shared" si="32"/>
        <v>#DIV/0!</v>
      </c>
      <c r="I383" s="154"/>
    </row>
    <row r="384" spans="1:9" ht="22.5">
      <c r="A384" s="26">
        <v>853</v>
      </c>
      <c r="B384" s="37"/>
      <c r="C384" s="38"/>
      <c r="D384" s="67" t="s">
        <v>94</v>
      </c>
      <c r="E384" s="18">
        <f>E385+E391</f>
        <v>236680.36</v>
      </c>
      <c r="F384" s="18">
        <f>F385+F391</f>
        <v>1226.58</v>
      </c>
      <c r="G384" s="130">
        <f aca="true" t="shared" si="33" ref="G384:G417">F384*100/E384</f>
        <v>0.5182432543198768</v>
      </c>
      <c r="H384" s="130">
        <f t="shared" si="32"/>
        <v>0.27541936403046635</v>
      </c>
      <c r="I384" s="18">
        <f>I385+I391</f>
        <v>445349.94999999995</v>
      </c>
    </row>
    <row r="385" spans="1:9" ht="12.75" hidden="1">
      <c r="A385" s="47"/>
      <c r="B385" s="48">
        <v>85305</v>
      </c>
      <c r="C385" s="20"/>
      <c r="D385" s="14" t="s">
        <v>63</v>
      </c>
      <c r="E385" s="21">
        <f>SUM(E386:E389)</f>
        <v>0</v>
      </c>
      <c r="F385" s="21">
        <f>SUM(F386:F389)</f>
        <v>0</v>
      </c>
      <c r="G385" s="131" t="e">
        <f t="shared" si="33"/>
        <v>#DIV/0!</v>
      </c>
      <c r="H385" s="131" t="e">
        <f t="shared" si="32"/>
        <v>#DIV/0!</v>
      </c>
      <c r="I385" s="21">
        <f>SUM(I386:I389)</f>
        <v>0</v>
      </c>
    </row>
    <row r="386" spans="1:9" ht="12.75" hidden="1">
      <c r="A386" s="47"/>
      <c r="B386" s="51"/>
      <c r="C386" s="30" t="s">
        <v>56</v>
      </c>
      <c r="D386" s="10" t="s">
        <v>57</v>
      </c>
      <c r="E386" s="25"/>
      <c r="F386" s="25"/>
      <c r="G386" s="132" t="e">
        <f t="shared" si="33"/>
        <v>#DIV/0!</v>
      </c>
      <c r="H386" s="132" t="e">
        <f t="shared" si="32"/>
        <v>#DIV/0!</v>
      </c>
      <c r="I386" s="43"/>
    </row>
    <row r="387" spans="1:9" ht="12.75" hidden="1">
      <c r="A387" s="47"/>
      <c r="B387" s="51"/>
      <c r="C387" s="34" t="s">
        <v>25</v>
      </c>
      <c r="D387" s="10" t="s">
        <v>210</v>
      </c>
      <c r="E387" s="25"/>
      <c r="F387" s="25"/>
      <c r="G387" s="132" t="e">
        <f t="shared" si="33"/>
        <v>#DIV/0!</v>
      </c>
      <c r="H387" s="132" t="e">
        <f t="shared" si="32"/>
        <v>#DIV/0!</v>
      </c>
      <c r="I387" s="25"/>
    </row>
    <row r="388" spans="1:9" ht="12.75" hidden="1">
      <c r="A388" s="47"/>
      <c r="B388" s="58"/>
      <c r="C388" s="30" t="s">
        <v>11</v>
      </c>
      <c r="D388" s="10" t="s">
        <v>12</v>
      </c>
      <c r="E388" s="25"/>
      <c r="F388" s="25"/>
      <c r="G388" s="132" t="e">
        <f t="shared" si="33"/>
        <v>#DIV/0!</v>
      </c>
      <c r="H388" s="132" t="e">
        <f t="shared" si="32"/>
        <v>#DIV/0!</v>
      </c>
      <c r="I388" s="25"/>
    </row>
    <row r="389" spans="1:9" ht="33.75" hidden="1">
      <c r="A389" s="47"/>
      <c r="B389" s="51"/>
      <c r="C389" s="30" t="s">
        <v>51</v>
      </c>
      <c r="D389" s="12" t="s">
        <v>249</v>
      </c>
      <c r="E389" s="80"/>
      <c r="F389" s="80"/>
      <c r="G389" s="132" t="e">
        <f t="shared" si="33"/>
        <v>#DIV/0!</v>
      </c>
      <c r="H389" s="132" t="e">
        <f t="shared" si="32"/>
        <v>#DIV/0!</v>
      </c>
      <c r="I389" s="80"/>
    </row>
    <row r="390" spans="1:9" ht="45" hidden="1">
      <c r="A390" s="47"/>
      <c r="B390" s="51"/>
      <c r="C390" s="30" t="s">
        <v>107</v>
      </c>
      <c r="D390" s="86" t="s">
        <v>232</v>
      </c>
      <c r="E390" s="80"/>
      <c r="F390" s="80"/>
      <c r="G390" s="132" t="e">
        <f t="shared" si="33"/>
        <v>#DIV/0!</v>
      </c>
      <c r="H390" s="132" t="e">
        <f t="shared" si="32"/>
        <v>#DIV/0!</v>
      </c>
      <c r="I390" s="80"/>
    </row>
    <row r="391" spans="1:9" ht="12.75">
      <c r="A391" s="47"/>
      <c r="B391" s="48">
        <v>85395</v>
      </c>
      <c r="C391" s="20"/>
      <c r="D391" s="87" t="s">
        <v>5</v>
      </c>
      <c r="E391" s="88">
        <f>SUM(E392:E401)</f>
        <v>236680.36</v>
      </c>
      <c r="F391" s="88">
        <f>SUM(F392:F401)</f>
        <v>1226.58</v>
      </c>
      <c r="G391" s="141">
        <f t="shared" si="33"/>
        <v>0.5182432543198768</v>
      </c>
      <c r="H391" s="131">
        <f t="shared" si="32"/>
        <v>0.27541936403046635</v>
      </c>
      <c r="I391" s="88">
        <f>SUM(I392:I401)</f>
        <v>445349.94999999995</v>
      </c>
    </row>
    <row r="392" spans="1:9" ht="12.75" hidden="1">
      <c r="A392" s="54"/>
      <c r="B392" s="59"/>
      <c r="C392" s="30" t="s">
        <v>25</v>
      </c>
      <c r="D392" s="10" t="s">
        <v>210</v>
      </c>
      <c r="E392" s="25"/>
      <c r="F392" s="25"/>
      <c r="G392" s="132" t="e">
        <f t="shared" si="33"/>
        <v>#DIV/0!</v>
      </c>
      <c r="H392" s="132" t="e">
        <f t="shared" si="32"/>
        <v>#DIV/0!</v>
      </c>
      <c r="I392" s="25"/>
    </row>
    <row r="393" spans="1:9" ht="12.75">
      <c r="A393" s="54"/>
      <c r="B393" s="59"/>
      <c r="C393" s="34" t="s">
        <v>260</v>
      </c>
      <c r="D393" s="203" t="s">
        <v>264</v>
      </c>
      <c r="E393" s="25">
        <v>1226.58</v>
      </c>
      <c r="F393" s="25">
        <v>1226.58</v>
      </c>
      <c r="G393" s="132">
        <f t="shared" si="33"/>
        <v>100</v>
      </c>
      <c r="H393" s="144" t="s">
        <v>122</v>
      </c>
      <c r="I393" s="25"/>
    </row>
    <row r="394" spans="1:9" ht="45" hidden="1">
      <c r="A394" s="54"/>
      <c r="B394" s="59"/>
      <c r="C394" s="34" t="s">
        <v>124</v>
      </c>
      <c r="D394" s="86" t="s">
        <v>170</v>
      </c>
      <c r="E394" s="25"/>
      <c r="F394" s="25"/>
      <c r="G394" s="132" t="e">
        <f t="shared" si="33"/>
        <v>#DIV/0!</v>
      </c>
      <c r="H394" s="132" t="e">
        <f t="shared" si="32"/>
        <v>#DIV/0!</v>
      </c>
      <c r="I394" s="43"/>
    </row>
    <row r="395" spans="1:9" ht="45" hidden="1">
      <c r="A395" s="54"/>
      <c r="B395" s="59"/>
      <c r="C395" s="34" t="s">
        <v>125</v>
      </c>
      <c r="D395" s="86" t="s">
        <v>170</v>
      </c>
      <c r="E395" s="25"/>
      <c r="F395" s="25"/>
      <c r="G395" s="132" t="e">
        <f t="shared" si="33"/>
        <v>#DIV/0!</v>
      </c>
      <c r="H395" s="132" t="e">
        <f t="shared" si="32"/>
        <v>#DIV/0!</v>
      </c>
      <c r="I395" s="43"/>
    </row>
    <row r="396" spans="1:9" ht="33.75" hidden="1">
      <c r="A396" s="54"/>
      <c r="B396" s="59"/>
      <c r="C396" s="34" t="s">
        <v>117</v>
      </c>
      <c r="D396" s="86" t="s">
        <v>118</v>
      </c>
      <c r="E396" s="25"/>
      <c r="F396" s="25"/>
      <c r="G396" s="132" t="e">
        <f t="shared" si="33"/>
        <v>#DIV/0!</v>
      </c>
      <c r="H396" s="132" t="e">
        <f t="shared" si="32"/>
        <v>#DIV/0!</v>
      </c>
      <c r="I396" s="43"/>
    </row>
    <row r="397" spans="1:9" ht="45">
      <c r="A397" s="54"/>
      <c r="B397" s="59"/>
      <c r="C397" s="34" t="s">
        <v>268</v>
      </c>
      <c r="D397" s="86" t="s">
        <v>283</v>
      </c>
      <c r="E397" s="25">
        <v>189821.42</v>
      </c>
      <c r="F397" s="25">
        <v>0</v>
      </c>
      <c r="G397" s="132">
        <f t="shared" si="33"/>
        <v>0</v>
      </c>
      <c r="H397" s="132">
        <f t="shared" si="32"/>
        <v>0</v>
      </c>
      <c r="I397" s="43">
        <v>151113.28</v>
      </c>
    </row>
    <row r="398" spans="1:9" ht="48.75" customHeight="1">
      <c r="A398" s="54"/>
      <c r="B398" s="59"/>
      <c r="C398" s="34" t="s">
        <v>279</v>
      </c>
      <c r="D398" s="86" t="s">
        <v>283</v>
      </c>
      <c r="E398" s="43">
        <v>15632.36</v>
      </c>
      <c r="F398" s="25">
        <v>0</v>
      </c>
      <c r="G398" s="132">
        <f t="shared" si="33"/>
        <v>0</v>
      </c>
      <c r="H398" s="144" t="s">
        <v>122</v>
      </c>
      <c r="I398" s="43">
        <v>0</v>
      </c>
    </row>
    <row r="399" spans="1:9" ht="29.25" customHeight="1">
      <c r="A399" s="54"/>
      <c r="B399" s="59"/>
      <c r="C399" s="257" t="s">
        <v>295</v>
      </c>
      <c r="D399" s="86" t="s">
        <v>296</v>
      </c>
      <c r="E399" s="43">
        <v>30000</v>
      </c>
      <c r="F399" s="25">
        <v>0</v>
      </c>
      <c r="G399" s="132">
        <f t="shared" si="33"/>
        <v>0</v>
      </c>
      <c r="H399" s="144" t="s">
        <v>122</v>
      </c>
      <c r="I399" s="43"/>
    </row>
    <row r="400" spans="1:9" ht="58.5" customHeight="1" hidden="1">
      <c r="A400" s="54"/>
      <c r="B400" s="59"/>
      <c r="C400" s="34" t="s">
        <v>67</v>
      </c>
      <c r="D400" s="12" t="s">
        <v>293</v>
      </c>
      <c r="E400" s="43"/>
      <c r="F400" s="25"/>
      <c r="G400" s="132" t="e">
        <f t="shared" si="33"/>
        <v>#DIV/0!</v>
      </c>
      <c r="H400" s="132" t="e">
        <f t="shared" si="32"/>
        <v>#DIV/0!</v>
      </c>
      <c r="I400" s="43"/>
    </row>
    <row r="401" spans="1:9" ht="45" hidden="1">
      <c r="A401" s="47"/>
      <c r="B401" s="51"/>
      <c r="C401" s="34" t="s">
        <v>107</v>
      </c>
      <c r="D401" s="86" t="s">
        <v>232</v>
      </c>
      <c r="E401" s="33"/>
      <c r="F401" s="33">
        <v>0</v>
      </c>
      <c r="G401" s="132" t="e">
        <f t="shared" si="33"/>
        <v>#DIV/0!</v>
      </c>
      <c r="H401" s="132">
        <f t="shared" si="32"/>
        <v>0</v>
      </c>
      <c r="I401" s="43">
        <v>294236.67</v>
      </c>
    </row>
    <row r="402" spans="1:9" ht="12.75">
      <c r="A402" s="26">
        <v>854</v>
      </c>
      <c r="B402" s="16"/>
      <c r="C402" s="32"/>
      <c r="D402" s="66" t="s">
        <v>64</v>
      </c>
      <c r="E402" s="18">
        <f>E403+E405+E409</f>
        <v>601411</v>
      </c>
      <c r="F402" s="18">
        <f>F403+F405+F409</f>
        <v>501411</v>
      </c>
      <c r="G402" s="130">
        <f t="shared" si="33"/>
        <v>83.37243582175917</v>
      </c>
      <c r="H402" s="143">
        <f t="shared" si="32"/>
        <v>99.5959836724965</v>
      </c>
      <c r="I402" s="18">
        <f>I405</f>
        <v>503445</v>
      </c>
    </row>
    <row r="403" spans="1:9" s="244" customFormat="1" ht="22.5">
      <c r="A403" s="243"/>
      <c r="B403" s="237">
        <v>85412</v>
      </c>
      <c r="C403" s="238"/>
      <c r="D403" s="240" t="s">
        <v>289</v>
      </c>
      <c r="E403" s="239">
        <f>SUM(E404)</f>
        <v>1411</v>
      </c>
      <c r="F403" s="239">
        <f>SUM(F404)</f>
        <v>1411</v>
      </c>
      <c r="G403" s="131">
        <f t="shared" si="33"/>
        <v>100</v>
      </c>
      <c r="H403" s="131">
        <f t="shared" si="32"/>
        <v>0.28026894695547677</v>
      </c>
      <c r="I403" s="21">
        <f>SUM(I405:I406)</f>
        <v>503445</v>
      </c>
    </row>
    <row r="404" spans="1:9" s="246" customFormat="1" ht="33.75">
      <c r="A404" s="236"/>
      <c r="B404" s="247"/>
      <c r="C404" s="30" t="s">
        <v>153</v>
      </c>
      <c r="D404" s="12" t="s">
        <v>184</v>
      </c>
      <c r="E404" s="25">
        <v>1411</v>
      </c>
      <c r="F404" s="25">
        <v>1411</v>
      </c>
      <c r="G404" s="132">
        <f t="shared" si="33"/>
        <v>100</v>
      </c>
      <c r="H404" s="144" t="s">
        <v>122</v>
      </c>
      <c r="I404" s="245"/>
    </row>
    <row r="405" spans="1:9" ht="12.75">
      <c r="A405" s="47"/>
      <c r="B405" s="48">
        <v>85415</v>
      </c>
      <c r="C405" s="20"/>
      <c r="D405" s="14" t="s">
        <v>277</v>
      </c>
      <c r="E405" s="21">
        <f>SUM(E406:E408)</f>
        <v>600000</v>
      </c>
      <c r="F405" s="21">
        <f>SUM(F406:F408)</f>
        <v>500000</v>
      </c>
      <c r="G405" s="131">
        <f t="shared" si="33"/>
        <v>83.33333333333333</v>
      </c>
      <c r="H405" s="131">
        <f t="shared" si="32"/>
        <v>99.31571472554103</v>
      </c>
      <c r="I405" s="21">
        <f>SUM(I407:I408)</f>
        <v>503445</v>
      </c>
    </row>
    <row r="406" spans="1:9" ht="12.75" hidden="1">
      <c r="A406" s="47"/>
      <c r="B406" s="51"/>
      <c r="C406" s="30" t="s">
        <v>11</v>
      </c>
      <c r="D406" s="10" t="s">
        <v>12</v>
      </c>
      <c r="E406" s="25"/>
      <c r="F406" s="25">
        <v>0</v>
      </c>
      <c r="G406" s="132" t="e">
        <f t="shared" si="33"/>
        <v>#DIV/0!</v>
      </c>
      <c r="H406" s="132" t="e">
        <f t="shared" si="32"/>
        <v>#DIV/0!</v>
      </c>
      <c r="I406" s="25">
        <v>0</v>
      </c>
    </row>
    <row r="407" spans="1:9" ht="33.75">
      <c r="A407" s="47"/>
      <c r="B407" s="51"/>
      <c r="C407" s="30" t="s">
        <v>51</v>
      </c>
      <c r="D407" s="12" t="s">
        <v>249</v>
      </c>
      <c r="E407" s="25">
        <v>600000</v>
      </c>
      <c r="F407" s="25">
        <v>500000</v>
      </c>
      <c r="G407" s="132">
        <f t="shared" si="33"/>
        <v>83.33333333333333</v>
      </c>
      <c r="H407" s="132">
        <f t="shared" si="32"/>
        <v>99.31571472554103</v>
      </c>
      <c r="I407" s="25">
        <v>503445</v>
      </c>
    </row>
    <row r="408" spans="1:9" ht="16.5" customHeight="1" hidden="1">
      <c r="A408" s="47"/>
      <c r="B408" s="51"/>
      <c r="C408" s="30" t="s">
        <v>176</v>
      </c>
      <c r="D408" s="123" t="s">
        <v>65</v>
      </c>
      <c r="E408" s="25"/>
      <c r="F408" s="25"/>
      <c r="G408" s="132" t="e">
        <f t="shared" si="33"/>
        <v>#DIV/0!</v>
      </c>
      <c r="H408" s="132" t="e">
        <f t="shared" si="32"/>
        <v>#DIV/0!</v>
      </c>
      <c r="I408" s="25">
        <v>0</v>
      </c>
    </row>
    <row r="409" spans="1:9" ht="15" customHeight="1" hidden="1">
      <c r="A409" s="47"/>
      <c r="B409" s="48">
        <v>85495</v>
      </c>
      <c r="C409" s="44"/>
      <c r="D409" s="157" t="s">
        <v>5</v>
      </c>
      <c r="E409" s="21">
        <f>SUM(E410:E410)</f>
        <v>0</v>
      </c>
      <c r="F409" s="21">
        <f>SUM(F410:F410)</f>
        <v>0</v>
      </c>
      <c r="G409" s="131" t="e">
        <f t="shared" si="33"/>
        <v>#DIV/0!</v>
      </c>
      <c r="H409" s="131" t="e">
        <f t="shared" si="32"/>
        <v>#DIV/0!</v>
      </c>
      <c r="I409" s="25"/>
    </row>
    <row r="410" spans="1:9" ht="46.5" customHeight="1" hidden="1">
      <c r="A410" s="47"/>
      <c r="B410" s="51"/>
      <c r="C410" s="30" t="s">
        <v>107</v>
      </c>
      <c r="D410" s="86" t="s">
        <v>232</v>
      </c>
      <c r="E410" s="25"/>
      <c r="F410" s="25"/>
      <c r="G410" s="132" t="e">
        <f t="shared" si="33"/>
        <v>#DIV/0!</v>
      </c>
      <c r="H410" s="132" t="e">
        <f t="shared" si="32"/>
        <v>#DIV/0!</v>
      </c>
      <c r="I410" s="25">
        <v>0</v>
      </c>
    </row>
    <row r="411" spans="1:9" ht="12.75" customHeight="1">
      <c r="A411" s="215">
        <v>855</v>
      </c>
      <c r="B411" s="216"/>
      <c r="C411" s="217"/>
      <c r="D411" s="218" t="s">
        <v>257</v>
      </c>
      <c r="E411" s="219">
        <f>E412+E416+E422+E426+E429+E435+E437</f>
        <v>54847844.86</v>
      </c>
      <c r="F411" s="219">
        <f>F412+F416+F422+F426+F429+F435+F437</f>
        <v>27669585.08</v>
      </c>
      <c r="G411" s="130">
        <f t="shared" si="33"/>
        <v>50.447898455494574</v>
      </c>
      <c r="H411" s="143">
        <f t="shared" si="32"/>
        <v>102.70166866650511</v>
      </c>
      <c r="I411" s="235">
        <f>SUM(I412,I416,I422,I426,I429,I437)</f>
        <v>26941709.36</v>
      </c>
    </row>
    <row r="412" spans="1:9" ht="14.25" customHeight="1">
      <c r="A412" s="227"/>
      <c r="B412" s="210">
        <v>85501</v>
      </c>
      <c r="C412" s="44"/>
      <c r="D412" s="157" t="s">
        <v>235</v>
      </c>
      <c r="E412" s="21">
        <f>SUM(E413:E415)</f>
        <v>28814500</v>
      </c>
      <c r="F412" s="21">
        <f>SUM(F413:F415)</f>
        <v>15147998.56</v>
      </c>
      <c r="G412" s="131">
        <f t="shared" si="33"/>
        <v>52.57074931024311</v>
      </c>
      <c r="H412" s="131">
        <f t="shared" si="32"/>
        <v>99.20213856464741</v>
      </c>
      <c r="I412" s="21">
        <f>SUM(I413:I415)</f>
        <v>15269830.65</v>
      </c>
    </row>
    <row r="413" spans="1:9" ht="14.25" customHeight="1">
      <c r="A413" s="47"/>
      <c r="B413" s="162"/>
      <c r="C413" s="30" t="s">
        <v>25</v>
      </c>
      <c r="D413" s="10" t="s">
        <v>210</v>
      </c>
      <c r="E413" s="25">
        <v>6000</v>
      </c>
      <c r="F413" s="25">
        <v>1716.46</v>
      </c>
      <c r="G413" s="132">
        <f t="shared" si="33"/>
        <v>28.607666666666667</v>
      </c>
      <c r="H413" s="132">
        <f t="shared" si="32"/>
        <v>106.43723064521129</v>
      </c>
      <c r="I413" s="25">
        <v>1612.65</v>
      </c>
    </row>
    <row r="414" spans="1:9" ht="14.25" customHeight="1">
      <c r="A414" s="47"/>
      <c r="B414" s="51"/>
      <c r="C414" s="30" t="s">
        <v>11</v>
      </c>
      <c r="D414" s="10" t="s">
        <v>12</v>
      </c>
      <c r="E414" s="25">
        <v>105000</v>
      </c>
      <c r="F414" s="25">
        <v>47489.1</v>
      </c>
      <c r="G414" s="132">
        <f t="shared" si="33"/>
        <v>45.227714285714285</v>
      </c>
      <c r="H414" s="132">
        <f t="shared" si="32"/>
        <v>87.94277777777776</v>
      </c>
      <c r="I414" s="25">
        <v>54000</v>
      </c>
    </row>
    <row r="415" spans="1:9" ht="45.75" customHeight="1">
      <c r="A415" s="47"/>
      <c r="B415" s="160"/>
      <c r="C415" s="30" t="s">
        <v>234</v>
      </c>
      <c r="D415" s="12" t="s">
        <v>233</v>
      </c>
      <c r="E415" s="25">
        <v>28703500</v>
      </c>
      <c r="F415" s="25">
        <v>15098793</v>
      </c>
      <c r="G415" s="132">
        <f t="shared" si="33"/>
        <v>52.60261988956051</v>
      </c>
      <c r="H415" s="132">
        <f>I415</f>
        <v>15214218</v>
      </c>
      <c r="I415" s="25">
        <v>15214218</v>
      </c>
    </row>
    <row r="416" spans="1:9" ht="36" customHeight="1">
      <c r="A416" s="214"/>
      <c r="B416" s="48">
        <v>85502</v>
      </c>
      <c r="C416" s="44"/>
      <c r="D416" s="13" t="s">
        <v>101</v>
      </c>
      <c r="E416" s="21">
        <f>SUM(E417:E421)</f>
        <v>23767843.86</v>
      </c>
      <c r="F416" s="21">
        <f>SUM(F418:F421)</f>
        <v>12135521.010000002</v>
      </c>
      <c r="G416" s="220">
        <f t="shared" si="33"/>
        <v>51.058569222694324</v>
      </c>
      <c r="H416" s="221">
        <f aca="true" t="shared" si="34" ref="H416:H448">(F416/I416)*100</f>
        <v>105.95816147583915</v>
      </c>
      <c r="I416" s="21">
        <f>SUM(I418:I421)</f>
        <v>11453125.31</v>
      </c>
    </row>
    <row r="417" spans="1:9" ht="26.25" customHeight="1">
      <c r="A417" s="47"/>
      <c r="B417" s="51"/>
      <c r="C417" s="30" t="s">
        <v>255</v>
      </c>
      <c r="D417" s="12" t="s">
        <v>262</v>
      </c>
      <c r="E417" s="25">
        <v>15.06</v>
      </c>
      <c r="F417" s="25">
        <v>0</v>
      </c>
      <c r="G417" s="132">
        <f t="shared" si="33"/>
        <v>0</v>
      </c>
      <c r="H417" s="144" t="s">
        <v>122</v>
      </c>
      <c r="I417" s="25"/>
    </row>
    <row r="418" spans="1:9" ht="12.75" customHeight="1">
      <c r="A418" s="47"/>
      <c r="B418" s="51"/>
      <c r="C418" s="30" t="s">
        <v>25</v>
      </c>
      <c r="D418" s="10" t="s">
        <v>210</v>
      </c>
      <c r="E418" s="25">
        <v>20700</v>
      </c>
      <c r="F418" s="25">
        <v>8422.5</v>
      </c>
      <c r="G418" s="132">
        <f aca="true" t="shared" si="35" ref="G418:G440">F418*100/E418</f>
        <v>40.68840579710145</v>
      </c>
      <c r="H418" s="132">
        <f t="shared" si="34"/>
        <v>119.95898107859824</v>
      </c>
      <c r="I418" s="25">
        <v>7021.15</v>
      </c>
    </row>
    <row r="419" spans="1:9" ht="45" customHeight="1">
      <c r="A419" s="47"/>
      <c r="B419" s="58"/>
      <c r="C419" s="30" t="s">
        <v>119</v>
      </c>
      <c r="D419" s="12" t="s">
        <v>238</v>
      </c>
      <c r="E419" s="25">
        <v>23425300</v>
      </c>
      <c r="F419" s="25">
        <v>11944785</v>
      </c>
      <c r="G419" s="132">
        <f t="shared" si="35"/>
        <v>50.99095849359453</v>
      </c>
      <c r="H419" s="132">
        <f t="shared" si="34"/>
        <v>105.80724363493088</v>
      </c>
      <c r="I419" s="25">
        <v>11289194</v>
      </c>
    </row>
    <row r="420" spans="1:9" ht="41.25" customHeight="1">
      <c r="A420" s="47"/>
      <c r="B420" s="58"/>
      <c r="C420" s="30" t="s">
        <v>76</v>
      </c>
      <c r="D420" s="12" t="s">
        <v>171</v>
      </c>
      <c r="E420" s="25">
        <v>213828.8</v>
      </c>
      <c r="F420" s="25">
        <v>121185.13</v>
      </c>
      <c r="G420" s="132">
        <f t="shared" si="35"/>
        <v>56.673904544196105</v>
      </c>
      <c r="H420" s="132">
        <f t="shared" si="34"/>
        <v>118.83060844128357</v>
      </c>
      <c r="I420" s="25">
        <v>101981.41</v>
      </c>
    </row>
    <row r="421" spans="1:9" ht="57.75" customHeight="1">
      <c r="A421" s="47"/>
      <c r="B421" s="202"/>
      <c r="C421" s="30" t="s">
        <v>67</v>
      </c>
      <c r="D421" s="12" t="s">
        <v>293</v>
      </c>
      <c r="E421" s="25">
        <v>108000</v>
      </c>
      <c r="F421" s="25">
        <v>61128.38</v>
      </c>
      <c r="G421" s="132">
        <f t="shared" si="35"/>
        <v>56.600351851851855</v>
      </c>
      <c r="H421" s="132">
        <f t="shared" si="34"/>
        <v>111.28667592107956</v>
      </c>
      <c r="I421" s="25">
        <v>54928.75</v>
      </c>
    </row>
    <row r="422" spans="1:9" ht="12.75" customHeight="1">
      <c r="A422" s="47"/>
      <c r="B422" s="48">
        <v>85503</v>
      </c>
      <c r="C422" s="44"/>
      <c r="D422" s="13" t="s">
        <v>258</v>
      </c>
      <c r="E422" s="21">
        <f>SUM(E423:E424)</f>
        <v>2272</v>
      </c>
      <c r="F422" s="21">
        <f>SUM(F423:F425)</f>
        <v>1206.6100000000001</v>
      </c>
      <c r="G422" s="220">
        <f t="shared" si="35"/>
        <v>53.10783450704226</v>
      </c>
      <c r="H422" s="221">
        <f t="shared" si="34"/>
        <v>723.1271724799233</v>
      </c>
      <c r="I422" s="21">
        <f>SUM(I423:I425)</f>
        <v>166.86</v>
      </c>
    </row>
    <row r="423" spans="1:9" ht="12.75" customHeight="1" hidden="1">
      <c r="A423" s="47"/>
      <c r="B423" s="51"/>
      <c r="C423" s="30" t="s">
        <v>11</v>
      </c>
      <c r="D423" s="10" t="s">
        <v>12</v>
      </c>
      <c r="E423" s="25"/>
      <c r="F423" s="25"/>
      <c r="G423" s="132" t="e">
        <f t="shared" si="35"/>
        <v>#DIV/0!</v>
      </c>
      <c r="H423" s="132" t="e">
        <f t="shared" si="34"/>
        <v>#DIV/0!</v>
      </c>
      <c r="I423" s="21"/>
    </row>
    <row r="424" spans="1:9" ht="44.25" customHeight="1">
      <c r="A424" s="47"/>
      <c r="B424" s="51"/>
      <c r="C424" s="30" t="s">
        <v>119</v>
      </c>
      <c r="D424" s="12" t="s">
        <v>238</v>
      </c>
      <c r="E424" s="25">
        <v>2272</v>
      </c>
      <c r="F424" s="25">
        <v>1204.73</v>
      </c>
      <c r="G424" s="132">
        <f t="shared" si="35"/>
        <v>53.025088028169016</v>
      </c>
      <c r="H424" s="132">
        <f t="shared" si="34"/>
        <v>722.0004794438452</v>
      </c>
      <c r="I424" s="25">
        <v>166.86</v>
      </c>
    </row>
    <row r="425" spans="1:9" ht="44.25" customHeight="1">
      <c r="A425" s="47"/>
      <c r="B425" s="51"/>
      <c r="C425" s="30" t="s">
        <v>76</v>
      </c>
      <c r="D425" s="12" t="s">
        <v>171</v>
      </c>
      <c r="E425" s="25">
        <v>0</v>
      </c>
      <c r="F425" s="25">
        <v>1.88</v>
      </c>
      <c r="G425" s="144" t="s">
        <v>122</v>
      </c>
      <c r="H425" s="144" t="s">
        <v>122</v>
      </c>
      <c r="I425" s="21"/>
    </row>
    <row r="426" spans="1:9" ht="15.75" customHeight="1">
      <c r="A426" s="47"/>
      <c r="B426" s="48">
        <v>85504</v>
      </c>
      <c r="C426" s="44"/>
      <c r="D426" s="13" t="s">
        <v>274</v>
      </c>
      <c r="E426" s="21">
        <f>SUM(E427:E428)</f>
        <v>1530300</v>
      </c>
      <c r="F426" s="21">
        <f>SUM(F427:F428)</f>
        <v>0</v>
      </c>
      <c r="G426" s="131">
        <f t="shared" si="35"/>
        <v>0</v>
      </c>
      <c r="H426" s="137" t="s">
        <v>122</v>
      </c>
      <c r="I426" s="21">
        <f>SUM(I428)</f>
        <v>0</v>
      </c>
    </row>
    <row r="427" spans="1:9" ht="45.75" customHeight="1">
      <c r="A427" s="47"/>
      <c r="B427" s="158"/>
      <c r="C427" s="44" t="s">
        <v>119</v>
      </c>
      <c r="D427" s="12" t="s">
        <v>238</v>
      </c>
      <c r="E427" s="25">
        <v>1530300</v>
      </c>
      <c r="F427" s="25">
        <v>0</v>
      </c>
      <c r="G427" s="132">
        <f t="shared" si="35"/>
        <v>0</v>
      </c>
      <c r="H427" s="144" t="s">
        <v>122</v>
      </c>
      <c r="I427" s="21"/>
    </row>
    <row r="428" spans="1:9" ht="39" customHeight="1" hidden="1">
      <c r="A428" s="47"/>
      <c r="B428" s="160"/>
      <c r="C428" s="30" t="s">
        <v>51</v>
      </c>
      <c r="D428" s="12" t="s">
        <v>249</v>
      </c>
      <c r="E428" s="25"/>
      <c r="F428" s="25"/>
      <c r="G428" s="132" t="e">
        <f t="shared" si="35"/>
        <v>#DIV/0!</v>
      </c>
      <c r="H428" s="132" t="e">
        <f t="shared" si="34"/>
        <v>#DIV/0!</v>
      </c>
      <c r="I428" s="25"/>
    </row>
    <row r="429" spans="1:9" ht="14.25" customHeight="1">
      <c r="A429" s="214"/>
      <c r="B429" s="48">
        <v>85505</v>
      </c>
      <c r="C429" s="44"/>
      <c r="D429" s="13" t="s">
        <v>259</v>
      </c>
      <c r="E429" s="21">
        <f>SUM(E430:E434)</f>
        <v>527529</v>
      </c>
      <c r="F429" s="21">
        <f>SUM(F430:F434)</f>
        <v>249432.9</v>
      </c>
      <c r="G429" s="131">
        <f t="shared" si="35"/>
        <v>47.28325836115171</v>
      </c>
      <c r="H429" s="131">
        <f t="shared" si="34"/>
        <v>114.11173807865754</v>
      </c>
      <c r="I429" s="21">
        <f>SUM(I430:I434)</f>
        <v>218586.54</v>
      </c>
    </row>
    <row r="430" spans="1:9" ht="14.25" customHeight="1">
      <c r="A430" s="47"/>
      <c r="B430" s="51"/>
      <c r="C430" s="30" t="s">
        <v>56</v>
      </c>
      <c r="D430" s="10" t="s">
        <v>57</v>
      </c>
      <c r="E430" s="25">
        <v>152448</v>
      </c>
      <c r="F430" s="25">
        <v>65630.4</v>
      </c>
      <c r="G430" s="132">
        <f t="shared" si="35"/>
        <v>43.05100755667506</v>
      </c>
      <c r="H430" s="132">
        <f t="shared" si="34"/>
        <v>116.92112548590647</v>
      </c>
      <c r="I430" s="25">
        <v>56132.2</v>
      </c>
    </row>
    <row r="431" spans="1:9" ht="14.25" customHeight="1">
      <c r="A431" s="47"/>
      <c r="B431" s="58"/>
      <c r="C431" s="30" t="s">
        <v>25</v>
      </c>
      <c r="D431" s="10" t="s">
        <v>210</v>
      </c>
      <c r="E431" s="25">
        <v>70</v>
      </c>
      <c r="F431" s="25">
        <v>24.29</v>
      </c>
      <c r="G431" s="132">
        <f t="shared" si="35"/>
        <v>34.7</v>
      </c>
      <c r="H431" s="132">
        <f t="shared" si="34"/>
        <v>69.7187141216992</v>
      </c>
      <c r="I431" s="25">
        <v>34.84</v>
      </c>
    </row>
    <row r="432" spans="1:9" ht="14.25" customHeight="1">
      <c r="A432" s="47"/>
      <c r="B432" s="51"/>
      <c r="C432" s="209" t="s">
        <v>260</v>
      </c>
      <c r="D432" s="203" t="s">
        <v>264</v>
      </c>
      <c r="E432" s="25">
        <v>1500</v>
      </c>
      <c r="F432" s="25">
        <v>6477.48</v>
      </c>
      <c r="G432" s="132">
        <f t="shared" si="35"/>
        <v>431.832</v>
      </c>
      <c r="H432" s="132">
        <f t="shared" si="34"/>
        <v>415.9349656142243</v>
      </c>
      <c r="I432" s="25">
        <v>1557.33</v>
      </c>
    </row>
    <row r="433" spans="1:9" ht="14.25" customHeight="1">
      <c r="A433" s="47"/>
      <c r="B433" s="58"/>
      <c r="C433" s="209" t="s">
        <v>254</v>
      </c>
      <c r="D433" s="203" t="s">
        <v>263</v>
      </c>
      <c r="E433" s="25">
        <v>1000</v>
      </c>
      <c r="F433" s="25">
        <v>0</v>
      </c>
      <c r="G433" s="132">
        <f t="shared" si="35"/>
        <v>0</v>
      </c>
      <c r="H433" s="144" t="s">
        <v>122</v>
      </c>
      <c r="I433" s="25">
        <v>0</v>
      </c>
    </row>
    <row r="434" spans="1:9" ht="14.25" customHeight="1">
      <c r="A434" s="47"/>
      <c r="B434" s="58"/>
      <c r="C434" s="209" t="s">
        <v>11</v>
      </c>
      <c r="D434" s="10" t="s">
        <v>12</v>
      </c>
      <c r="E434" s="25">
        <v>372511</v>
      </c>
      <c r="F434" s="25">
        <v>177300.73</v>
      </c>
      <c r="G434" s="132">
        <f t="shared" si="35"/>
        <v>47.59610588680603</v>
      </c>
      <c r="H434" s="132">
        <f t="shared" si="34"/>
        <v>110.21903409608362</v>
      </c>
      <c r="I434" s="25">
        <v>160862.17</v>
      </c>
    </row>
    <row r="435" spans="1:9" s="114" customFormat="1" ht="66.75" customHeight="1">
      <c r="A435" s="251"/>
      <c r="B435" s="252">
        <v>85513</v>
      </c>
      <c r="C435" s="253"/>
      <c r="D435" s="13" t="s">
        <v>290</v>
      </c>
      <c r="E435" s="101">
        <f>SUM(E436)</f>
        <v>205400</v>
      </c>
      <c r="F435" s="101">
        <f>SUM(F436)</f>
        <v>135426</v>
      </c>
      <c r="G435" s="138">
        <f t="shared" si="35"/>
        <v>65.93281402142162</v>
      </c>
      <c r="H435" s="259" t="s">
        <v>122</v>
      </c>
      <c r="I435" s="155"/>
    </row>
    <row r="436" spans="1:9" ht="48" customHeight="1">
      <c r="A436" s="47"/>
      <c r="B436" s="110"/>
      <c r="C436" s="30" t="s">
        <v>119</v>
      </c>
      <c r="D436" s="12" t="s">
        <v>238</v>
      </c>
      <c r="E436" s="25">
        <v>205400</v>
      </c>
      <c r="F436" s="25">
        <v>135426</v>
      </c>
      <c r="G436" s="132">
        <f t="shared" si="35"/>
        <v>65.93281402142162</v>
      </c>
      <c r="H436" s="144" t="s">
        <v>122</v>
      </c>
      <c r="I436" s="25"/>
    </row>
    <row r="437" spans="1:9" ht="14.25" customHeight="1" hidden="1">
      <c r="A437" s="47"/>
      <c r="B437" s="48">
        <v>85595</v>
      </c>
      <c r="C437" s="226"/>
      <c r="D437" s="14" t="s">
        <v>5</v>
      </c>
      <c r="E437" s="21">
        <f>SUM(E438:E438)</f>
        <v>0</v>
      </c>
      <c r="F437" s="21">
        <f>SUM(F438:F438)</f>
        <v>0</v>
      </c>
      <c r="G437" s="131" t="e">
        <f t="shared" si="35"/>
        <v>#DIV/0!</v>
      </c>
      <c r="H437" s="131" t="e">
        <f t="shared" si="34"/>
        <v>#DIV/0!</v>
      </c>
      <c r="I437" s="21">
        <f>SUM(I438)</f>
        <v>0</v>
      </c>
    </row>
    <row r="438" spans="1:9" ht="47.25" customHeight="1" hidden="1">
      <c r="A438" s="212"/>
      <c r="B438" s="160"/>
      <c r="C438" s="30" t="s">
        <v>119</v>
      </c>
      <c r="D438" s="12" t="s">
        <v>238</v>
      </c>
      <c r="E438" s="25"/>
      <c r="F438" s="25"/>
      <c r="G438" s="132" t="e">
        <f t="shared" si="35"/>
        <v>#DIV/0!</v>
      </c>
      <c r="H438" s="132" t="e">
        <f t="shared" si="34"/>
        <v>#DIV/0!</v>
      </c>
      <c r="I438" s="25"/>
    </row>
    <row r="439" spans="1:9" ht="15" customHeight="1">
      <c r="A439" s="211">
        <v>900</v>
      </c>
      <c r="B439" s="213"/>
      <c r="C439" s="38"/>
      <c r="D439" s="67" t="s">
        <v>89</v>
      </c>
      <c r="E439" s="18">
        <f>SUM(E440,E443,E452,E454,E460,E462,E466,E473,E477,E479)</f>
        <v>19709651.6</v>
      </c>
      <c r="F439" s="18">
        <f>SUM(F440,F443,F452,F454,F460,F462,F466,F473,F477,F479,)</f>
        <v>7051004.109999999</v>
      </c>
      <c r="G439" s="130">
        <f t="shared" si="35"/>
        <v>35.77437213552775</v>
      </c>
      <c r="H439" s="130">
        <f t="shared" si="34"/>
        <v>109.28808955379819</v>
      </c>
      <c r="I439" s="18">
        <f>SUM(I440,I443,I452,I454,I460,I462,I466,I473,I477,I479,)</f>
        <v>6451758.960000001</v>
      </c>
    </row>
    <row r="440" spans="1:9" ht="21.75" customHeight="1">
      <c r="A440" s="19"/>
      <c r="B440" s="27">
        <v>90001</v>
      </c>
      <c r="C440" s="108"/>
      <c r="D440" s="72" t="s">
        <v>151</v>
      </c>
      <c r="E440" s="21">
        <f>SUM(E441:E442)</f>
        <v>2000000</v>
      </c>
      <c r="F440" s="21">
        <f>SUM(F441:F442)</f>
        <v>0</v>
      </c>
      <c r="G440" s="21">
        <f t="shared" si="35"/>
        <v>0</v>
      </c>
      <c r="H440" s="137" t="s">
        <v>122</v>
      </c>
      <c r="I440" s="40">
        <f>SUM(I441:I442)</f>
        <v>0</v>
      </c>
    </row>
    <row r="441" spans="1:9" ht="21.75" customHeight="1">
      <c r="A441" s="19"/>
      <c r="B441" s="36"/>
      <c r="C441" s="30" t="s">
        <v>11</v>
      </c>
      <c r="D441" s="11" t="s">
        <v>12</v>
      </c>
      <c r="E441" s="25">
        <v>2000000</v>
      </c>
      <c r="F441" s="25">
        <v>0</v>
      </c>
      <c r="G441" s="25">
        <f>F441/E441*100</f>
        <v>0</v>
      </c>
      <c r="H441" s="144" t="s">
        <v>122</v>
      </c>
      <c r="I441" s="43">
        <v>0</v>
      </c>
    </row>
    <row r="442" spans="1:9" ht="45" hidden="1">
      <c r="A442" s="19"/>
      <c r="B442" s="19"/>
      <c r="C442" s="30" t="s">
        <v>107</v>
      </c>
      <c r="D442" s="86" t="s">
        <v>250</v>
      </c>
      <c r="E442" s="43"/>
      <c r="F442" s="43"/>
      <c r="G442" s="25" t="e">
        <f>F442/E442*100</f>
        <v>#DIV/0!</v>
      </c>
      <c r="H442" s="132" t="e">
        <f t="shared" si="34"/>
        <v>#DIV/0!</v>
      </c>
      <c r="I442" s="43"/>
    </row>
    <row r="443" spans="1:9" ht="12" customHeight="1">
      <c r="A443" s="19"/>
      <c r="B443" s="27">
        <v>90002</v>
      </c>
      <c r="C443" s="108"/>
      <c r="D443" s="14" t="s">
        <v>294</v>
      </c>
      <c r="E443" s="21">
        <f>SUM(E444:E451)</f>
        <v>12796700</v>
      </c>
      <c r="F443" s="21">
        <f>SUM(F444:F451)</f>
        <v>5135161.869999999</v>
      </c>
      <c r="G443" s="131">
        <f aca="true" t="shared" si="36" ref="G443:G461">F443*100/E443</f>
        <v>40.12879781506169</v>
      </c>
      <c r="H443" s="131">
        <f t="shared" si="34"/>
        <v>112.42107941452535</v>
      </c>
      <c r="I443" s="21">
        <f>SUM(I444:I451)</f>
        <v>4567792.71</v>
      </c>
    </row>
    <row r="444" spans="1:9" ht="33.75">
      <c r="A444" s="19"/>
      <c r="B444" s="36"/>
      <c r="C444" s="189" t="s">
        <v>41</v>
      </c>
      <c r="D444" s="12" t="s">
        <v>167</v>
      </c>
      <c r="E444" s="25">
        <v>12750000</v>
      </c>
      <c r="F444" s="25">
        <v>5122710.02</v>
      </c>
      <c r="G444" s="132">
        <f t="shared" si="36"/>
        <v>40.178117803921566</v>
      </c>
      <c r="H444" s="132">
        <f t="shared" si="34"/>
        <v>112.40387783426196</v>
      </c>
      <c r="I444" s="25">
        <v>4557413.96</v>
      </c>
    </row>
    <row r="445" spans="1:9" ht="12.75" hidden="1">
      <c r="A445" s="19"/>
      <c r="B445" s="36"/>
      <c r="C445" s="222" t="s">
        <v>261</v>
      </c>
      <c r="D445" s="12" t="s">
        <v>265</v>
      </c>
      <c r="E445" s="25"/>
      <c r="F445" s="25"/>
      <c r="G445" s="132" t="e">
        <f t="shared" si="36"/>
        <v>#DIV/0!</v>
      </c>
      <c r="H445" s="132" t="e">
        <f t="shared" si="34"/>
        <v>#DIV/0!</v>
      </c>
      <c r="I445" s="25"/>
    </row>
    <row r="446" spans="1:9" ht="22.5" hidden="1">
      <c r="A446" s="19"/>
      <c r="B446" s="36"/>
      <c r="C446" s="189" t="s">
        <v>27</v>
      </c>
      <c r="D446" s="12" t="s">
        <v>214</v>
      </c>
      <c r="E446" s="25"/>
      <c r="F446" s="25"/>
      <c r="G446" s="132" t="e">
        <f t="shared" si="36"/>
        <v>#DIV/0!</v>
      </c>
      <c r="H446" s="132" t="e">
        <f t="shared" si="34"/>
        <v>#DIV/0!</v>
      </c>
      <c r="I446" s="25"/>
    </row>
    <row r="447" spans="1:9" ht="27" customHeight="1" hidden="1">
      <c r="A447" s="19"/>
      <c r="B447" s="36"/>
      <c r="C447" s="256" t="s">
        <v>70</v>
      </c>
      <c r="D447" s="12" t="s">
        <v>292</v>
      </c>
      <c r="E447" s="155"/>
      <c r="F447" s="25"/>
      <c r="G447" s="132" t="e">
        <f t="shared" si="36"/>
        <v>#DIV/0!</v>
      </c>
      <c r="H447" s="132" t="e">
        <f t="shared" si="34"/>
        <v>#DIV/0!</v>
      </c>
      <c r="I447" s="25"/>
    </row>
    <row r="448" spans="1:9" ht="22.5">
      <c r="A448" s="19"/>
      <c r="B448" s="36"/>
      <c r="C448" s="223" t="s">
        <v>255</v>
      </c>
      <c r="D448" s="12" t="s">
        <v>262</v>
      </c>
      <c r="E448" s="155">
        <v>19000</v>
      </c>
      <c r="F448" s="25">
        <v>3962.3</v>
      </c>
      <c r="G448" s="132">
        <f t="shared" si="36"/>
        <v>20.85421052631579</v>
      </c>
      <c r="H448" s="132">
        <f t="shared" si="34"/>
        <v>110.01193880667464</v>
      </c>
      <c r="I448" s="25">
        <v>3601.7</v>
      </c>
    </row>
    <row r="449" spans="1:9" ht="12.75" hidden="1">
      <c r="A449" s="19"/>
      <c r="B449" s="36"/>
      <c r="C449" s="190" t="s">
        <v>17</v>
      </c>
      <c r="D449" s="12" t="s">
        <v>18</v>
      </c>
      <c r="E449" s="155"/>
      <c r="F449" s="25"/>
      <c r="G449" s="132" t="e">
        <f t="shared" si="36"/>
        <v>#DIV/0!</v>
      </c>
      <c r="H449" s="132" t="e">
        <f aca="true" t="shared" si="37" ref="H449:H478">(F449/I449)*100</f>
        <v>#DIV/0!</v>
      </c>
      <c r="I449" s="25"/>
    </row>
    <row r="450" spans="1:9" ht="22.5">
      <c r="A450" s="19"/>
      <c r="B450" s="36"/>
      <c r="C450" s="190" t="s">
        <v>20</v>
      </c>
      <c r="D450" s="12" t="s">
        <v>230</v>
      </c>
      <c r="E450" s="155">
        <v>15000</v>
      </c>
      <c r="F450" s="25">
        <v>8489.55</v>
      </c>
      <c r="G450" s="132">
        <f t="shared" si="36"/>
        <v>56.596999999999994</v>
      </c>
      <c r="H450" s="132">
        <f t="shared" si="37"/>
        <v>125.26910676474276</v>
      </c>
      <c r="I450" s="25">
        <v>6777.05</v>
      </c>
    </row>
    <row r="451" spans="1:9" ht="33.75">
      <c r="A451" s="19"/>
      <c r="B451" s="19"/>
      <c r="C451" s="30" t="s">
        <v>126</v>
      </c>
      <c r="D451" s="86" t="s">
        <v>152</v>
      </c>
      <c r="E451" s="43">
        <v>12700</v>
      </c>
      <c r="F451" s="43">
        <v>0</v>
      </c>
      <c r="G451" s="132">
        <f t="shared" si="36"/>
        <v>0</v>
      </c>
      <c r="H451" s="144" t="s">
        <v>122</v>
      </c>
      <c r="I451" s="43">
        <v>0</v>
      </c>
    </row>
    <row r="452" spans="1:9" ht="12.75" hidden="1">
      <c r="A452" s="19"/>
      <c r="B452" s="186">
        <v>90003</v>
      </c>
      <c r="C452" s="44"/>
      <c r="D452" s="89" t="s">
        <v>196</v>
      </c>
      <c r="E452" s="40">
        <f>SUM(E453:E453)</f>
        <v>0</v>
      </c>
      <c r="F452" s="40">
        <f>SUM(F453:F453)</f>
        <v>0</v>
      </c>
      <c r="G452" s="131" t="e">
        <f t="shared" si="36"/>
        <v>#DIV/0!</v>
      </c>
      <c r="H452" s="131" t="e">
        <f t="shared" si="37"/>
        <v>#DIV/0!</v>
      </c>
      <c r="I452" s="40">
        <f>SUM(I453:I453)</f>
        <v>0</v>
      </c>
    </row>
    <row r="453" spans="1:9" ht="12.75" hidden="1">
      <c r="A453" s="19"/>
      <c r="B453" s="187"/>
      <c r="C453" s="30" t="s">
        <v>11</v>
      </c>
      <c r="D453" s="11" t="s">
        <v>12</v>
      </c>
      <c r="E453" s="43"/>
      <c r="F453" s="43"/>
      <c r="G453" s="132" t="e">
        <f t="shared" si="36"/>
        <v>#DIV/0!</v>
      </c>
      <c r="H453" s="132" t="e">
        <f t="shared" si="37"/>
        <v>#DIV/0!</v>
      </c>
      <c r="I453" s="43"/>
    </row>
    <row r="454" spans="1:9" ht="12.75">
      <c r="A454" s="19"/>
      <c r="B454" s="27">
        <v>90004</v>
      </c>
      <c r="C454" s="20"/>
      <c r="D454" s="72" t="s">
        <v>74</v>
      </c>
      <c r="E454" s="21">
        <f>SUM(E455:E459)</f>
        <v>967478</v>
      </c>
      <c r="F454" s="21">
        <f>SUM(F455:F459)</f>
        <v>0</v>
      </c>
      <c r="G454" s="131">
        <f t="shared" si="36"/>
        <v>0</v>
      </c>
      <c r="H454" s="131">
        <f t="shared" si="37"/>
        <v>0</v>
      </c>
      <c r="I454" s="21">
        <f>SUM(I456:I459)</f>
        <v>154782.45</v>
      </c>
    </row>
    <row r="455" spans="1:9" ht="22.5" hidden="1">
      <c r="A455" s="19"/>
      <c r="B455" s="36"/>
      <c r="C455" s="30" t="s">
        <v>27</v>
      </c>
      <c r="D455" s="12" t="s">
        <v>214</v>
      </c>
      <c r="E455" s="25"/>
      <c r="F455" s="25"/>
      <c r="G455" s="132" t="e">
        <f t="shared" si="36"/>
        <v>#DIV/0!</v>
      </c>
      <c r="H455" s="132" t="e">
        <f t="shared" si="37"/>
        <v>#DIV/0!</v>
      </c>
      <c r="I455" s="21"/>
    </row>
    <row r="456" spans="1:9" ht="26.25" customHeight="1" hidden="1">
      <c r="A456" s="19"/>
      <c r="B456" s="36"/>
      <c r="C456" s="30" t="s">
        <v>70</v>
      </c>
      <c r="D456" s="12" t="s">
        <v>292</v>
      </c>
      <c r="E456" s="25"/>
      <c r="F456" s="25"/>
      <c r="G456" s="132" t="e">
        <f t="shared" si="36"/>
        <v>#DIV/0!</v>
      </c>
      <c r="H456" s="132" t="e">
        <f t="shared" si="37"/>
        <v>#DIV/0!</v>
      </c>
      <c r="I456" s="43"/>
    </row>
    <row r="457" spans="1:9" ht="12.75" hidden="1">
      <c r="A457" s="19"/>
      <c r="B457" s="36"/>
      <c r="C457" s="30" t="s">
        <v>25</v>
      </c>
      <c r="D457" s="10" t="s">
        <v>210</v>
      </c>
      <c r="E457" s="25"/>
      <c r="F457" s="25"/>
      <c r="G457" s="132" t="e">
        <f t="shared" si="36"/>
        <v>#DIV/0!</v>
      </c>
      <c r="H457" s="132" t="e">
        <f t="shared" si="37"/>
        <v>#DIV/0!</v>
      </c>
      <c r="I457" s="43"/>
    </row>
    <row r="458" spans="1:9" ht="33.75">
      <c r="A458" s="19"/>
      <c r="B458" s="36"/>
      <c r="C458" s="30" t="s">
        <v>126</v>
      </c>
      <c r="D458" s="86" t="s">
        <v>152</v>
      </c>
      <c r="E458" s="25">
        <v>116224</v>
      </c>
      <c r="F458" s="25">
        <v>0</v>
      </c>
      <c r="G458" s="132">
        <f t="shared" si="36"/>
        <v>0</v>
      </c>
      <c r="H458" s="144" t="s">
        <v>122</v>
      </c>
      <c r="I458" s="43">
        <v>0</v>
      </c>
    </row>
    <row r="459" spans="1:9" ht="45">
      <c r="A459" s="22"/>
      <c r="B459" s="23"/>
      <c r="C459" s="30" t="s">
        <v>107</v>
      </c>
      <c r="D459" s="86" t="s">
        <v>232</v>
      </c>
      <c r="E459" s="25">
        <v>851254</v>
      </c>
      <c r="F459" s="25">
        <v>0</v>
      </c>
      <c r="G459" s="132">
        <f t="shared" si="36"/>
        <v>0</v>
      </c>
      <c r="H459" s="132">
        <f t="shared" si="37"/>
        <v>0</v>
      </c>
      <c r="I459" s="25">
        <v>154782.45</v>
      </c>
    </row>
    <row r="460" spans="1:9" ht="12.75" hidden="1">
      <c r="A460" s="22"/>
      <c r="B460" s="27">
        <v>90005</v>
      </c>
      <c r="C460" s="44"/>
      <c r="D460" s="89" t="s">
        <v>183</v>
      </c>
      <c r="E460" s="21">
        <f>SUM(E461:E461)</f>
        <v>0</v>
      </c>
      <c r="F460" s="21">
        <f>SUM(F461:F461)</f>
        <v>0</v>
      </c>
      <c r="G460" s="131" t="e">
        <f t="shared" si="36"/>
        <v>#DIV/0!</v>
      </c>
      <c r="H460" s="131" t="e">
        <f t="shared" si="37"/>
        <v>#DIV/0!</v>
      </c>
      <c r="I460" s="21">
        <v>0</v>
      </c>
    </row>
    <row r="461" spans="1:9" ht="33.75" hidden="1">
      <c r="A461" s="22"/>
      <c r="B461" s="108"/>
      <c r="C461" s="30" t="s">
        <v>126</v>
      </c>
      <c r="D461" s="86" t="s">
        <v>152</v>
      </c>
      <c r="E461" s="25"/>
      <c r="F461" s="25"/>
      <c r="G461" s="132" t="e">
        <f t="shared" si="36"/>
        <v>#DIV/0!</v>
      </c>
      <c r="H461" s="132" t="e">
        <f t="shared" si="37"/>
        <v>#DIV/0!</v>
      </c>
      <c r="I461" s="25"/>
    </row>
    <row r="462" spans="1:9" ht="12.75">
      <c r="A462" s="22"/>
      <c r="B462" s="27">
        <v>90015</v>
      </c>
      <c r="C462" s="44"/>
      <c r="D462" s="14" t="s">
        <v>145</v>
      </c>
      <c r="E462" s="21">
        <f>SUM(E463:E465)</f>
        <v>1993737</v>
      </c>
      <c r="F462" s="21">
        <f>SUM(F463:F465)</f>
        <v>191428.08000000002</v>
      </c>
      <c r="G462" s="131">
        <f>SUM(F462*100/E462)</f>
        <v>9.60147100645672</v>
      </c>
      <c r="H462" s="137" t="s">
        <v>122</v>
      </c>
      <c r="I462" s="21">
        <f>SUM(I463:I465)</f>
        <v>0</v>
      </c>
    </row>
    <row r="463" spans="1:9" ht="27" customHeight="1" hidden="1">
      <c r="A463" s="22"/>
      <c r="B463" s="23"/>
      <c r="C463" s="52" t="s">
        <v>70</v>
      </c>
      <c r="D463" s="12" t="s">
        <v>292</v>
      </c>
      <c r="E463" s="25"/>
      <c r="F463" s="25"/>
      <c r="G463" s="144" t="e">
        <f aca="true" t="shared" si="38" ref="G463:G488">F463*100/E463</f>
        <v>#DIV/0!</v>
      </c>
      <c r="H463" s="144" t="e">
        <f t="shared" si="37"/>
        <v>#DIV/0!</v>
      </c>
      <c r="I463" s="43"/>
    </row>
    <row r="464" spans="1:9" ht="12.75">
      <c r="A464" s="22"/>
      <c r="B464" s="23"/>
      <c r="C464" s="52" t="s">
        <v>11</v>
      </c>
      <c r="D464" s="11" t="s">
        <v>12</v>
      </c>
      <c r="E464" s="25">
        <v>9000</v>
      </c>
      <c r="F464" s="25">
        <v>18920.58</v>
      </c>
      <c r="G464" s="144">
        <f t="shared" si="38"/>
        <v>210.2286666666667</v>
      </c>
      <c r="H464" s="144" t="s">
        <v>122</v>
      </c>
      <c r="I464" s="43">
        <v>0</v>
      </c>
    </row>
    <row r="465" spans="1:9" ht="45">
      <c r="A465" s="22"/>
      <c r="B465" s="23"/>
      <c r="C465" s="52" t="s">
        <v>107</v>
      </c>
      <c r="D465" s="86" t="s">
        <v>232</v>
      </c>
      <c r="E465" s="25">
        <v>1984737</v>
      </c>
      <c r="F465" s="25">
        <v>172507.5</v>
      </c>
      <c r="G465" s="132">
        <f t="shared" si="38"/>
        <v>8.69170575244982</v>
      </c>
      <c r="H465" s="144" t="s">
        <v>122</v>
      </c>
      <c r="I465" s="43">
        <v>0</v>
      </c>
    </row>
    <row r="466" spans="1:9" ht="12.75">
      <c r="A466" s="46"/>
      <c r="B466" s="27">
        <v>90017</v>
      </c>
      <c r="C466" s="60"/>
      <c r="D466" s="14" t="s">
        <v>66</v>
      </c>
      <c r="E466" s="21">
        <f>SUM(E467:E472)</f>
        <v>310000</v>
      </c>
      <c r="F466" s="21">
        <f>SUM(F467:F472)</f>
        <v>146163.1</v>
      </c>
      <c r="G466" s="131">
        <f t="shared" si="38"/>
        <v>47.14938709677419</v>
      </c>
      <c r="H466" s="131">
        <f t="shared" si="37"/>
        <v>105.7297647642199</v>
      </c>
      <c r="I466" s="21">
        <f>SUM(I467:I472)</f>
        <v>138242.15</v>
      </c>
    </row>
    <row r="467" spans="1:9" ht="12.75" hidden="1">
      <c r="A467" s="46"/>
      <c r="B467" s="36"/>
      <c r="C467" s="35" t="s">
        <v>17</v>
      </c>
      <c r="D467" s="12" t="s">
        <v>18</v>
      </c>
      <c r="E467" s="25"/>
      <c r="F467" s="25"/>
      <c r="G467" s="144" t="e">
        <f t="shared" si="38"/>
        <v>#DIV/0!</v>
      </c>
      <c r="H467" s="132" t="e">
        <f t="shared" si="37"/>
        <v>#DIV/0!</v>
      </c>
      <c r="I467" s="25"/>
    </row>
    <row r="468" spans="1:9" ht="45">
      <c r="A468" s="61"/>
      <c r="B468" s="23"/>
      <c r="C468" s="34" t="s">
        <v>10</v>
      </c>
      <c r="D468" s="86" t="s">
        <v>291</v>
      </c>
      <c r="E468" s="25">
        <v>300000</v>
      </c>
      <c r="F468" s="25">
        <v>126400.24</v>
      </c>
      <c r="G468" s="132">
        <f t="shared" si="38"/>
        <v>42.13341333333333</v>
      </c>
      <c r="H468" s="132">
        <f t="shared" si="37"/>
        <v>105.10152172412732</v>
      </c>
      <c r="I468" s="25">
        <v>120264.9</v>
      </c>
    </row>
    <row r="469" spans="1:9" ht="12.75" hidden="1">
      <c r="A469" s="22"/>
      <c r="B469" s="23"/>
      <c r="C469" s="30" t="s">
        <v>25</v>
      </c>
      <c r="D469" s="10" t="s">
        <v>210</v>
      </c>
      <c r="E469" s="25"/>
      <c r="F469" s="25"/>
      <c r="G469" s="132" t="e">
        <f t="shared" si="38"/>
        <v>#DIV/0!</v>
      </c>
      <c r="H469" s="132" t="e">
        <f t="shared" si="37"/>
        <v>#DIV/0!</v>
      </c>
      <c r="I469" s="25"/>
    </row>
    <row r="470" spans="1:9" ht="12.75">
      <c r="A470" s="22"/>
      <c r="B470" s="23"/>
      <c r="C470" s="28" t="s">
        <v>11</v>
      </c>
      <c r="D470" s="11" t="s">
        <v>12</v>
      </c>
      <c r="E470" s="25">
        <v>10000</v>
      </c>
      <c r="F470" s="25">
        <v>19762.86</v>
      </c>
      <c r="G470" s="132">
        <f t="shared" si="38"/>
        <v>197.6286</v>
      </c>
      <c r="H470" s="132">
        <f t="shared" si="37"/>
        <v>109.93260927004964</v>
      </c>
      <c r="I470" s="25">
        <v>17977.25</v>
      </c>
    </row>
    <row r="471" spans="1:9" ht="12.75" hidden="1">
      <c r="A471" s="22"/>
      <c r="B471" s="23"/>
      <c r="C471" s="28" t="s">
        <v>156</v>
      </c>
      <c r="D471" s="152" t="s">
        <v>157</v>
      </c>
      <c r="E471" s="25"/>
      <c r="F471" s="25"/>
      <c r="G471" s="132" t="e">
        <f t="shared" si="38"/>
        <v>#DIV/0!</v>
      </c>
      <c r="H471" s="144" t="e">
        <f t="shared" si="37"/>
        <v>#DIV/0!</v>
      </c>
      <c r="I471" s="25">
        <v>0</v>
      </c>
    </row>
    <row r="472" spans="1:9" ht="33.75" hidden="1">
      <c r="A472" s="22"/>
      <c r="B472" s="23"/>
      <c r="C472" s="30" t="s">
        <v>126</v>
      </c>
      <c r="D472" s="86" t="s">
        <v>152</v>
      </c>
      <c r="E472" s="25"/>
      <c r="F472" s="25"/>
      <c r="G472" s="132" t="e">
        <f t="shared" si="38"/>
        <v>#DIV/0!</v>
      </c>
      <c r="H472" s="132" t="e">
        <f t="shared" si="37"/>
        <v>#DIV/0!</v>
      </c>
      <c r="I472" s="43"/>
    </row>
    <row r="473" spans="1:9" ht="24" customHeight="1">
      <c r="A473" s="46"/>
      <c r="B473" s="27">
        <v>90019</v>
      </c>
      <c r="C473" s="60"/>
      <c r="D473" s="13" t="s">
        <v>109</v>
      </c>
      <c r="E473" s="21">
        <f>SUM(E474:E476)</f>
        <v>1500000</v>
      </c>
      <c r="F473" s="21">
        <f>SUM(F474:F476)</f>
        <v>1538308.83</v>
      </c>
      <c r="G473" s="131">
        <f t="shared" si="38"/>
        <v>102.553922</v>
      </c>
      <c r="H473" s="131">
        <f t="shared" si="37"/>
        <v>96.69171902061903</v>
      </c>
      <c r="I473" s="21">
        <f>SUM(I474:I476)</f>
        <v>1590941.65</v>
      </c>
    </row>
    <row r="474" spans="1:9" ht="12.75">
      <c r="A474" s="61"/>
      <c r="B474" s="23"/>
      <c r="C474" s="34" t="s">
        <v>17</v>
      </c>
      <c r="D474" s="10" t="s">
        <v>18</v>
      </c>
      <c r="E474" s="25">
        <v>1500000</v>
      </c>
      <c r="F474" s="25">
        <v>1538308.83</v>
      </c>
      <c r="G474" s="132">
        <f t="shared" si="38"/>
        <v>102.553922</v>
      </c>
      <c r="H474" s="132">
        <f t="shared" si="37"/>
        <v>96.69171902061903</v>
      </c>
      <c r="I474" s="25">
        <v>1590941.65</v>
      </c>
    </row>
    <row r="475" spans="1:9" ht="12.75" hidden="1">
      <c r="A475" s="22"/>
      <c r="B475" s="23"/>
      <c r="C475" s="30" t="s">
        <v>11</v>
      </c>
      <c r="D475" s="10" t="s">
        <v>12</v>
      </c>
      <c r="E475" s="25"/>
      <c r="F475" s="25"/>
      <c r="G475" s="132" t="e">
        <f t="shared" si="38"/>
        <v>#DIV/0!</v>
      </c>
      <c r="H475" s="132" t="e">
        <f t="shared" si="37"/>
        <v>#DIV/0!</v>
      </c>
      <c r="I475" s="25">
        <v>0</v>
      </c>
    </row>
    <row r="476" spans="1:9" ht="22.5" hidden="1">
      <c r="A476" s="22"/>
      <c r="B476" s="23"/>
      <c r="C476" s="30" t="s">
        <v>67</v>
      </c>
      <c r="D476" s="86" t="s">
        <v>136</v>
      </c>
      <c r="E476" s="81"/>
      <c r="F476" s="81"/>
      <c r="G476" s="132" t="e">
        <f t="shared" si="38"/>
        <v>#DIV/0!</v>
      </c>
      <c r="H476" s="132" t="e">
        <f t="shared" si="37"/>
        <v>#DIV/0!</v>
      </c>
      <c r="I476" s="25">
        <v>0</v>
      </c>
    </row>
    <row r="477" spans="1:9" ht="22.5" hidden="1">
      <c r="A477" s="19"/>
      <c r="B477" s="27">
        <v>90020</v>
      </c>
      <c r="C477" s="20"/>
      <c r="D477" s="89" t="s">
        <v>104</v>
      </c>
      <c r="E477" s="84">
        <f>SUM(E478)</f>
        <v>0</v>
      </c>
      <c r="F477" s="84">
        <f>SUM(F478)</f>
        <v>0</v>
      </c>
      <c r="G477" s="133" t="e">
        <f t="shared" si="38"/>
        <v>#DIV/0!</v>
      </c>
      <c r="H477" s="131" t="e">
        <f t="shared" si="37"/>
        <v>#DIV/0!</v>
      </c>
      <c r="I477" s="84">
        <f>SUM(I478)</f>
        <v>0</v>
      </c>
    </row>
    <row r="478" spans="1:9" ht="12.75" hidden="1">
      <c r="A478" s="22"/>
      <c r="B478" s="29"/>
      <c r="C478" s="35" t="s">
        <v>68</v>
      </c>
      <c r="D478" s="10" t="s">
        <v>69</v>
      </c>
      <c r="E478" s="25"/>
      <c r="F478" s="25"/>
      <c r="G478" s="132" t="e">
        <f t="shared" si="38"/>
        <v>#DIV/0!</v>
      </c>
      <c r="H478" s="132" t="e">
        <f t="shared" si="37"/>
        <v>#DIV/0!</v>
      </c>
      <c r="I478" s="25"/>
    </row>
    <row r="479" spans="1:9" ht="12.75">
      <c r="A479" s="19"/>
      <c r="B479" s="27">
        <v>90095</v>
      </c>
      <c r="C479" s="60"/>
      <c r="D479" s="14" t="s">
        <v>5</v>
      </c>
      <c r="E479" s="21">
        <f>SUM(E480:E486)</f>
        <v>141736.6</v>
      </c>
      <c r="F479" s="21">
        <f>SUM(F480:F486)</f>
        <v>39942.229999999996</v>
      </c>
      <c r="G479" s="131">
        <f t="shared" si="38"/>
        <v>28.180604021826397</v>
      </c>
      <c r="H479" s="137" t="s">
        <v>122</v>
      </c>
      <c r="I479" s="21">
        <f>SUM(I480:I485)</f>
        <v>0</v>
      </c>
    </row>
    <row r="480" spans="1:9" ht="29.25" customHeight="1">
      <c r="A480" s="19"/>
      <c r="B480" s="36"/>
      <c r="C480" s="30" t="s">
        <v>70</v>
      </c>
      <c r="D480" s="12" t="s">
        <v>292</v>
      </c>
      <c r="E480" s="25">
        <v>36452.65</v>
      </c>
      <c r="F480" s="25">
        <v>37900</v>
      </c>
      <c r="G480" s="132">
        <f t="shared" si="38"/>
        <v>103.97049322888734</v>
      </c>
      <c r="H480" s="144" t="s">
        <v>122</v>
      </c>
      <c r="I480" s="43"/>
    </row>
    <row r="481" spans="1:9" ht="22.5">
      <c r="A481" s="19"/>
      <c r="B481" s="36"/>
      <c r="C481" s="30" t="s">
        <v>255</v>
      </c>
      <c r="D481" s="12" t="s">
        <v>262</v>
      </c>
      <c r="E481" s="25">
        <v>11.6</v>
      </c>
      <c r="F481" s="25">
        <v>11.6</v>
      </c>
      <c r="G481" s="132">
        <f t="shared" si="38"/>
        <v>100</v>
      </c>
      <c r="H481" s="144" t="s">
        <v>122</v>
      </c>
      <c r="I481" s="43"/>
    </row>
    <row r="482" spans="1:9" ht="12.75">
      <c r="A482" s="19"/>
      <c r="B482" s="36"/>
      <c r="C482" s="30" t="s">
        <v>25</v>
      </c>
      <c r="D482" s="10" t="s">
        <v>210</v>
      </c>
      <c r="E482" s="25">
        <v>1272.35</v>
      </c>
      <c r="F482" s="25">
        <v>1272.35</v>
      </c>
      <c r="G482" s="132">
        <f t="shared" si="38"/>
        <v>100</v>
      </c>
      <c r="H482" s="144" t="s">
        <v>122</v>
      </c>
      <c r="I482" s="43"/>
    </row>
    <row r="483" spans="1:9" ht="12.75">
      <c r="A483" s="19"/>
      <c r="B483" s="36"/>
      <c r="C483" s="30" t="s">
        <v>11</v>
      </c>
      <c r="D483" s="10" t="s">
        <v>12</v>
      </c>
      <c r="E483" s="25">
        <v>1000</v>
      </c>
      <c r="F483" s="25">
        <v>758.28</v>
      </c>
      <c r="G483" s="132">
        <f t="shared" si="38"/>
        <v>75.828</v>
      </c>
      <c r="H483" s="144" t="s">
        <v>122</v>
      </c>
      <c r="I483" s="43">
        <v>0</v>
      </c>
    </row>
    <row r="484" spans="1:9" ht="33.75">
      <c r="A484" s="19"/>
      <c r="B484" s="36"/>
      <c r="C484" s="30" t="s">
        <v>126</v>
      </c>
      <c r="D484" s="86" t="s">
        <v>152</v>
      </c>
      <c r="E484" s="25">
        <v>103000</v>
      </c>
      <c r="F484" s="25">
        <v>0</v>
      </c>
      <c r="G484" s="132">
        <f t="shared" si="38"/>
        <v>0</v>
      </c>
      <c r="H484" s="144" t="s">
        <v>122</v>
      </c>
      <c r="I484" s="43">
        <v>0</v>
      </c>
    </row>
    <row r="485" spans="1:9" ht="45.75" customHeight="1" hidden="1">
      <c r="A485" s="19"/>
      <c r="B485" s="36"/>
      <c r="C485" s="30">
        <v>6298</v>
      </c>
      <c r="D485" s="86" t="s">
        <v>232</v>
      </c>
      <c r="E485" s="25"/>
      <c r="F485" s="25"/>
      <c r="G485" s="132" t="e">
        <f t="shared" si="38"/>
        <v>#DIV/0!</v>
      </c>
      <c r="H485" s="144" t="e">
        <f>(F485/I485)*100</f>
        <v>#DIV/0!</v>
      </c>
      <c r="I485" s="25"/>
    </row>
    <row r="486" spans="1:9" ht="38.25" customHeight="1" hidden="1">
      <c r="A486" s="19"/>
      <c r="B486" s="36"/>
      <c r="C486" s="30" t="s">
        <v>79</v>
      </c>
      <c r="D486" s="12" t="s">
        <v>212</v>
      </c>
      <c r="E486" s="25"/>
      <c r="F486" s="25"/>
      <c r="G486" s="132" t="e">
        <f t="shared" si="38"/>
        <v>#DIV/0!</v>
      </c>
      <c r="H486" s="144" t="e">
        <f>(F486/I486)*100</f>
        <v>#DIV/0!</v>
      </c>
      <c r="I486" s="25"/>
    </row>
    <row r="487" spans="1:9" ht="20.25" customHeight="1" hidden="1">
      <c r="A487" s="26">
        <v>921</v>
      </c>
      <c r="B487" s="37"/>
      <c r="C487" s="38"/>
      <c r="D487" s="73" t="s">
        <v>91</v>
      </c>
      <c r="E487" s="18">
        <f>E488+E490+E492+E496</f>
        <v>0</v>
      </c>
      <c r="F487" s="18">
        <f>F488+F490+F492+F496</f>
        <v>0</v>
      </c>
      <c r="G487" s="130" t="e">
        <f t="shared" si="38"/>
        <v>#DIV/0!</v>
      </c>
      <c r="H487" s="136" t="e">
        <f>(F487/I487)*100</f>
        <v>#DIV/0!</v>
      </c>
      <c r="I487" s="18">
        <f>I490+I492+I496</f>
        <v>0</v>
      </c>
    </row>
    <row r="488" spans="1:9" ht="13.5" customHeight="1" hidden="1">
      <c r="A488" s="47"/>
      <c r="B488" s="48">
        <v>92109</v>
      </c>
      <c r="C488" s="164"/>
      <c r="D488" s="165" t="s">
        <v>179</v>
      </c>
      <c r="E488" s="50">
        <f>SUM(E489:E489)</f>
        <v>0</v>
      </c>
      <c r="F488" s="50">
        <f>SUM(F489:F489)</f>
        <v>0</v>
      </c>
      <c r="G488" s="139" t="e">
        <f t="shared" si="38"/>
        <v>#DIV/0!</v>
      </c>
      <c r="H488" s="260"/>
      <c r="I488" s="50"/>
    </row>
    <row r="489" spans="1:9" ht="35.25" customHeight="1" hidden="1">
      <c r="A489" s="47"/>
      <c r="B489" s="110"/>
      <c r="C489" s="52" t="s">
        <v>180</v>
      </c>
      <c r="D489" s="207" t="s">
        <v>243</v>
      </c>
      <c r="E489" s="117"/>
      <c r="F489" s="53"/>
      <c r="G489" s="139"/>
      <c r="H489" s="260"/>
      <c r="I489" s="50"/>
    </row>
    <row r="490" spans="1:9" ht="12.75" hidden="1">
      <c r="A490" s="19"/>
      <c r="B490" s="62">
        <v>92116</v>
      </c>
      <c r="C490" s="63"/>
      <c r="D490" s="13" t="s">
        <v>71</v>
      </c>
      <c r="E490" s="21">
        <f>SUM(E491)</f>
        <v>0</v>
      </c>
      <c r="F490" s="21">
        <f>SUM(F491)</f>
        <v>0</v>
      </c>
      <c r="G490" s="131" t="e">
        <f>F490*100/E490</f>
        <v>#DIV/0!</v>
      </c>
      <c r="H490" s="137" t="e">
        <f aca="true" t="shared" si="39" ref="H490:H514">(F490/I490)*100</f>
        <v>#DIV/0!</v>
      </c>
      <c r="I490" s="21">
        <f>SUM(I491)</f>
        <v>0</v>
      </c>
    </row>
    <row r="491" spans="1:9" ht="39" customHeight="1" hidden="1">
      <c r="A491" s="22"/>
      <c r="B491" s="29"/>
      <c r="C491" s="30">
        <v>2320</v>
      </c>
      <c r="D491" s="12" t="s">
        <v>185</v>
      </c>
      <c r="E491" s="25"/>
      <c r="F491" s="25"/>
      <c r="G491" s="132" t="e">
        <f>F491*100/E491</f>
        <v>#DIV/0!</v>
      </c>
      <c r="H491" s="144" t="e">
        <f t="shared" si="39"/>
        <v>#DIV/0!</v>
      </c>
      <c r="I491" s="25"/>
    </row>
    <row r="492" spans="1:9" ht="12.75" hidden="1">
      <c r="A492" s="19"/>
      <c r="B492" s="27">
        <v>92120</v>
      </c>
      <c r="C492" s="20"/>
      <c r="D492" s="14" t="s">
        <v>87</v>
      </c>
      <c r="E492" s="21">
        <f>SUM(E493:E495)</f>
        <v>0</v>
      </c>
      <c r="F492" s="21">
        <f>SUM(F493:F495)</f>
        <v>0</v>
      </c>
      <c r="G492" s="131" t="e">
        <f>F492*100/E492</f>
        <v>#DIV/0!</v>
      </c>
      <c r="H492" s="137" t="e">
        <f t="shared" si="39"/>
        <v>#DIV/0!</v>
      </c>
      <c r="I492" s="21">
        <f>SUM(I493:I495)</f>
        <v>0</v>
      </c>
    </row>
    <row r="493" spans="1:9" ht="26.25" customHeight="1" hidden="1">
      <c r="A493" s="19"/>
      <c r="B493" s="104"/>
      <c r="C493" s="44" t="s">
        <v>70</v>
      </c>
      <c r="D493" s="12" t="s">
        <v>292</v>
      </c>
      <c r="E493" s="25"/>
      <c r="F493" s="25"/>
      <c r="G493" s="144" t="s">
        <v>122</v>
      </c>
      <c r="H493" s="144" t="e">
        <f t="shared" si="39"/>
        <v>#DIV/0!</v>
      </c>
      <c r="I493" s="25"/>
    </row>
    <row r="494" spans="1:9" ht="36.75" customHeight="1" hidden="1">
      <c r="A494" s="19"/>
      <c r="B494" s="36"/>
      <c r="C494" s="30" t="s">
        <v>129</v>
      </c>
      <c r="D494" s="86" t="s">
        <v>206</v>
      </c>
      <c r="E494" s="25"/>
      <c r="F494" s="25"/>
      <c r="G494" s="132" t="e">
        <f aca="true" t="shared" si="40" ref="G494:G514">F494*100/E494</f>
        <v>#DIV/0!</v>
      </c>
      <c r="H494" s="144" t="e">
        <f t="shared" si="39"/>
        <v>#DIV/0!</v>
      </c>
      <c r="I494" s="43"/>
    </row>
    <row r="495" spans="1:9" ht="45" customHeight="1" hidden="1">
      <c r="A495" s="22"/>
      <c r="B495" s="23"/>
      <c r="C495" s="30" t="s">
        <v>107</v>
      </c>
      <c r="D495" s="86" t="s">
        <v>232</v>
      </c>
      <c r="E495" s="25"/>
      <c r="F495" s="25"/>
      <c r="G495" s="132" t="e">
        <f t="shared" si="40"/>
        <v>#DIV/0!</v>
      </c>
      <c r="H495" s="144" t="e">
        <f t="shared" si="39"/>
        <v>#DIV/0!</v>
      </c>
      <c r="I495" s="43">
        <v>0</v>
      </c>
    </row>
    <row r="496" spans="1:9" ht="12.75" hidden="1">
      <c r="A496" s="22"/>
      <c r="B496" s="27">
        <v>92195</v>
      </c>
      <c r="C496" s="97"/>
      <c r="D496" s="89" t="s">
        <v>5</v>
      </c>
      <c r="E496" s="21">
        <f>SUM(E497,E498,E499)</f>
        <v>0</v>
      </c>
      <c r="F496" s="21">
        <f>SUM(F497,F498,F499)</f>
        <v>0</v>
      </c>
      <c r="G496" s="131" t="e">
        <f t="shared" si="40"/>
        <v>#DIV/0!</v>
      </c>
      <c r="H496" s="137" t="e">
        <f t="shared" si="39"/>
        <v>#DIV/0!</v>
      </c>
      <c r="I496" s="40">
        <f>SUM(I497:I499)</f>
        <v>0</v>
      </c>
    </row>
    <row r="497" spans="1:9" ht="12.75" hidden="1">
      <c r="A497" s="22"/>
      <c r="B497" s="118"/>
      <c r="C497" s="30" t="s">
        <v>25</v>
      </c>
      <c r="D497" s="10" t="s">
        <v>210</v>
      </c>
      <c r="E497" s="25"/>
      <c r="F497" s="25"/>
      <c r="G497" s="132" t="e">
        <f t="shared" si="40"/>
        <v>#DIV/0!</v>
      </c>
      <c r="H497" s="144" t="e">
        <f t="shared" si="39"/>
        <v>#DIV/0!</v>
      </c>
      <c r="I497" s="43"/>
    </row>
    <row r="498" spans="1:9" ht="12.75" hidden="1">
      <c r="A498" s="22"/>
      <c r="B498" s="192"/>
      <c r="C498" s="97" t="s">
        <v>11</v>
      </c>
      <c r="D498" s="123" t="s">
        <v>12</v>
      </c>
      <c r="E498" s="25"/>
      <c r="F498" s="25"/>
      <c r="G498" s="132" t="e">
        <f t="shared" si="40"/>
        <v>#DIV/0!</v>
      </c>
      <c r="H498" s="144" t="e">
        <f t="shared" si="39"/>
        <v>#DIV/0!</v>
      </c>
      <c r="I498" s="43"/>
    </row>
    <row r="499" spans="1:9" ht="56.25" hidden="1">
      <c r="A499" s="22"/>
      <c r="B499" s="167"/>
      <c r="C499" s="30" t="s">
        <v>67</v>
      </c>
      <c r="D499" s="12" t="s">
        <v>199</v>
      </c>
      <c r="E499" s="25"/>
      <c r="F499" s="25"/>
      <c r="G499" s="132" t="e">
        <f t="shared" si="40"/>
        <v>#DIV/0!</v>
      </c>
      <c r="H499" s="144" t="e">
        <f t="shared" si="39"/>
        <v>#DIV/0!</v>
      </c>
      <c r="I499" s="43"/>
    </row>
    <row r="500" spans="1:9" ht="12.75">
      <c r="A500" s="26">
        <v>926</v>
      </c>
      <c r="B500" s="16"/>
      <c r="C500" s="32"/>
      <c r="D500" s="66" t="s">
        <v>161</v>
      </c>
      <c r="E500" s="18">
        <f>SUM(E501,E508)</f>
        <v>928670</v>
      </c>
      <c r="F500" s="18">
        <f>SUM(F501,F508)</f>
        <v>0</v>
      </c>
      <c r="G500" s="130">
        <f t="shared" si="40"/>
        <v>0</v>
      </c>
      <c r="H500" s="136" t="s">
        <v>122</v>
      </c>
      <c r="I500" s="18">
        <f>I501+I508+I512</f>
        <v>0</v>
      </c>
    </row>
    <row r="501" spans="1:9" ht="12.75" hidden="1">
      <c r="A501" s="47"/>
      <c r="B501" s="48">
        <v>92601</v>
      </c>
      <c r="C501" s="49"/>
      <c r="D501" s="70" t="s">
        <v>80</v>
      </c>
      <c r="E501" s="50">
        <f>SUM(E502:E507)</f>
        <v>0</v>
      </c>
      <c r="F501" s="50">
        <f>SUM(F502:F507)</f>
        <v>0</v>
      </c>
      <c r="G501" s="139" t="e">
        <f t="shared" si="40"/>
        <v>#DIV/0!</v>
      </c>
      <c r="H501" s="137" t="e">
        <f t="shared" si="39"/>
        <v>#DIV/0!</v>
      </c>
      <c r="I501" s="50">
        <f>SUM(I502:I507)</f>
        <v>0</v>
      </c>
    </row>
    <row r="502" spans="1:9" ht="36.75" customHeight="1" hidden="1">
      <c r="A502" s="47"/>
      <c r="B502" s="51"/>
      <c r="C502" s="52" t="s">
        <v>70</v>
      </c>
      <c r="D502" s="12" t="s">
        <v>292</v>
      </c>
      <c r="E502" s="53"/>
      <c r="F502" s="53"/>
      <c r="G502" s="135" t="e">
        <f t="shared" si="40"/>
        <v>#DIV/0!</v>
      </c>
      <c r="H502" s="145" t="e">
        <f t="shared" si="39"/>
        <v>#DIV/0!</v>
      </c>
      <c r="I502" s="43"/>
    </row>
    <row r="503" spans="1:9" ht="12.75" hidden="1">
      <c r="A503" s="47"/>
      <c r="B503" s="51"/>
      <c r="C503" s="52" t="s">
        <v>11</v>
      </c>
      <c r="D503" s="123" t="s">
        <v>12</v>
      </c>
      <c r="E503" s="53"/>
      <c r="F503" s="53"/>
      <c r="G503" s="135" t="e">
        <f t="shared" si="40"/>
        <v>#DIV/0!</v>
      </c>
      <c r="H503" s="145" t="e">
        <f t="shared" si="39"/>
        <v>#DIV/0!</v>
      </c>
      <c r="I503" s="43"/>
    </row>
    <row r="504" spans="1:9" ht="33.75" hidden="1">
      <c r="A504" s="47"/>
      <c r="B504" s="51"/>
      <c r="C504" s="52" t="s">
        <v>126</v>
      </c>
      <c r="D504" s="86" t="s">
        <v>152</v>
      </c>
      <c r="E504" s="53"/>
      <c r="F504" s="53"/>
      <c r="G504" s="135" t="e">
        <f t="shared" si="40"/>
        <v>#DIV/0!</v>
      </c>
      <c r="H504" s="145" t="e">
        <f t="shared" si="39"/>
        <v>#DIV/0!</v>
      </c>
      <c r="I504" s="53"/>
    </row>
    <row r="505" spans="1:9" ht="45" hidden="1">
      <c r="A505" s="47"/>
      <c r="B505" s="51"/>
      <c r="C505" s="64" t="s">
        <v>188</v>
      </c>
      <c r="D505" s="123" t="s">
        <v>246</v>
      </c>
      <c r="E505" s="53"/>
      <c r="F505" s="53"/>
      <c r="G505" s="135" t="e">
        <f t="shared" si="40"/>
        <v>#DIV/0!</v>
      </c>
      <c r="H505" s="145" t="e">
        <f t="shared" si="39"/>
        <v>#DIV/0!</v>
      </c>
      <c r="I505" s="53"/>
    </row>
    <row r="506" spans="1:9" ht="33.75" hidden="1">
      <c r="A506" s="47"/>
      <c r="B506" s="51"/>
      <c r="C506" s="64" t="s">
        <v>83</v>
      </c>
      <c r="D506" s="12" t="s">
        <v>244</v>
      </c>
      <c r="E506" s="53"/>
      <c r="F506" s="53"/>
      <c r="G506" s="135" t="e">
        <f t="shared" si="40"/>
        <v>#DIV/0!</v>
      </c>
      <c r="H506" s="144" t="e">
        <f t="shared" si="39"/>
        <v>#DIV/0!</v>
      </c>
      <c r="I506" s="148"/>
    </row>
    <row r="507" spans="1:9" ht="33.75" hidden="1">
      <c r="A507" s="54"/>
      <c r="B507" s="59"/>
      <c r="C507" s="64" t="s">
        <v>79</v>
      </c>
      <c r="D507" s="12" t="s">
        <v>212</v>
      </c>
      <c r="E507" s="53"/>
      <c r="F507" s="53"/>
      <c r="G507" s="135" t="e">
        <f t="shared" si="40"/>
        <v>#DIV/0!</v>
      </c>
      <c r="H507" s="144" t="e">
        <f t="shared" si="39"/>
        <v>#DIV/0!</v>
      </c>
      <c r="I507" s="53"/>
    </row>
    <row r="508" spans="1:9" ht="12.75">
      <c r="A508" s="47"/>
      <c r="B508" s="48">
        <v>92604</v>
      </c>
      <c r="C508" s="20"/>
      <c r="D508" s="14" t="s">
        <v>72</v>
      </c>
      <c r="E508" s="21">
        <f>SUM(E509:E513)</f>
        <v>928670</v>
      </c>
      <c r="F508" s="21">
        <f>SUM(F509:F513)</f>
        <v>0</v>
      </c>
      <c r="G508" s="131">
        <f t="shared" si="40"/>
        <v>0</v>
      </c>
      <c r="H508" s="137" t="s">
        <v>122</v>
      </c>
      <c r="I508" s="21">
        <f>SUM(I509:I511)</f>
        <v>0</v>
      </c>
    </row>
    <row r="509" spans="1:9" ht="12.75" hidden="1">
      <c r="A509" s="47"/>
      <c r="B509" s="51"/>
      <c r="C509" s="30" t="s">
        <v>11</v>
      </c>
      <c r="D509" s="10" t="s">
        <v>12</v>
      </c>
      <c r="E509" s="25"/>
      <c r="F509" s="25"/>
      <c r="G509" s="135" t="e">
        <f t="shared" si="40"/>
        <v>#DIV/0!</v>
      </c>
      <c r="H509" s="132" t="e">
        <f t="shared" si="39"/>
        <v>#DIV/0!</v>
      </c>
      <c r="I509" s="25"/>
    </row>
    <row r="510" spans="1:9" ht="45" hidden="1">
      <c r="A510" s="47"/>
      <c r="B510" s="51"/>
      <c r="C510" s="30" t="s">
        <v>107</v>
      </c>
      <c r="D510" s="86" t="s">
        <v>232</v>
      </c>
      <c r="E510" s="65">
        <v>928670</v>
      </c>
      <c r="F510" s="25">
        <v>0</v>
      </c>
      <c r="G510" s="135">
        <f t="shared" si="40"/>
        <v>0</v>
      </c>
      <c r="H510" s="132" t="e">
        <f t="shared" si="39"/>
        <v>#DIV/0!</v>
      </c>
      <c r="I510" s="25">
        <v>0</v>
      </c>
    </row>
    <row r="511" spans="1:9" ht="33.75" hidden="1">
      <c r="A511" s="47"/>
      <c r="B511" s="51"/>
      <c r="C511" s="30" t="s">
        <v>83</v>
      </c>
      <c r="D511" s="12" t="s">
        <v>245</v>
      </c>
      <c r="E511" s="65"/>
      <c r="F511" s="25"/>
      <c r="G511" s="135" t="e">
        <f t="shared" si="40"/>
        <v>#DIV/0!</v>
      </c>
      <c r="H511" s="132" t="e">
        <f t="shared" si="39"/>
        <v>#DIV/0!</v>
      </c>
      <c r="I511" s="25"/>
    </row>
    <row r="512" spans="1:9" ht="12.75" hidden="1">
      <c r="A512" s="47"/>
      <c r="B512" s="48">
        <v>92695</v>
      </c>
      <c r="C512" s="20"/>
      <c r="D512" s="14" t="s">
        <v>5</v>
      </c>
      <c r="E512" s="21">
        <f>SUM(E513)</f>
        <v>0</v>
      </c>
      <c r="F512" s="21">
        <f>SUM(F513)</f>
        <v>0</v>
      </c>
      <c r="G512" s="131" t="e">
        <f t="shared" si="40"/>
        <v>#DIV/0!</v>
      </c>
      <c r="H512" s="131" t="e">
        <f t="shared" si="39"/>
        <v>#DIV/0!</v>
      </c>
      <c r="I512" s="21">
        <f>SUM(I513)</f>
        <v>0</v>
      </c>
    </row>
    <row r="513" spans="1:9" ht="33.75" hidden="1">
      <c r="A513" s="47"/>
      <c r="B513" s="51"/>
      <c r="C513" s="30" t="s">
        <v>129</v>
      </c>
      <c r="D513" s="12" t="s">
        <v>206</v>
      </c>
      <c r="E513" s="65"/>
      <c r="F513" s="25"/>
      <c r="G513" s="132" t="e">
        <f t="shared" si="40"/>
        <v>#DIV/0!</v>
      </c>
      <c r="H513" s="132" t="e">
        <f t="shared" si="39"/>
        <v>#DIV/0!</v>
      </c>
      <c r="I513" s="43"/>
    </row>
    <row r="514" spans="1:9" ht="15.75" customHeight="1">
      <c r="A514" s="46"/>
      <c r="B514" s="36"/>
      <c r="C514" s="265" t="s">
        <v>73</v>
      </c>
      <c r="D514" s="266"/>
      <c r="E514" s="18">
        <f>SUM(E500,E487,E439,E411,E402,E384,E300,E279,E210,E191,E138,E126,E109,E73,E67,E41,E9,E4)</f>
        <v>356739471.84999996</v>
      </c>
      <c r="F514" s="18">
        <f>SUM(F500,F487,F439,F411,F402,F384,F300,F279,F210,F191,F138,F126,F109,F73,F67,F41,F9,F4)</f>
        <v>157894207.57</v>
      </c>
      <c r="G514" s="130">
        <f t="shared" si="40"/>
        <v>44.26036926925501</v>
      </c>
      <c r="H514" s="130">
        <f t="shared" si="39"/>
        <v>114.50971138336658</v>
      </c>
      <c r="I514" s="18">
        <f>SUM(I500,I487,I439,I411,I402,I384,I300,I279,I210,I191,I138,I126,I109,I73,I67,I41,I9,I4)</f>
        <v>137887176.26000002</v>
      </c>
    </row>
    <row r="515" spans="2:7" s="93" customFormat="1" ht="11.25">
      <c r="B515" s="91"/>
      <c r="C515" s="91"/>
      <c r="D515" s="91"/>
      <c r="E515" s="92"/>
      <c r="F515" s="92"/>
      <c r="G515" s="125"/>
    </row>
    <row r="516" spans="4:7" ht="12.75">
      <c r="D516" s="9"/>
      <c r="E516" s="90"/>
      <c r="F516" s="90"/>
      <c r="G516" s="126"/>
    </row>
    <row r="517" spans="1:7" ht="12.75">
      <c r="A517" s="2"/>
      <c r="D517" s="9"/>
      <c r="E517" s="7"/>
      <c r="F517" s="7"/>
      <c r="G517" s="127"/>
    </row>
    <row r="518" spans="4:7" ht="12.75">
      <c r="D518" s="9"/>
      <c r="E518" s="8"/>
      <c r="F518" s="5"/>
      <c r="G518" s="128"/>
    </row>
    <row r="519" spans="3:7" ht="12.75">
      <c r="C519" s="4"/>
      <c r="D519" s="15"/>
      <c r="E519" s="5"/>
      <c r="F519" s="77"/>
      <c r="G519" s="128"/>
    </row>
    <row r="520" spans="4:7" ht="12.75">
      <c r="D520" s="9"/>
      <c r="E520" s="5"/>
      <c r="F520" s="5"/>
      <c r="G520" s="128"/>
    </row>
    <row r="521" spans="4:7" ht="12.75">
      <c r="D521" s="9"/>
      <c r="E521" s="5"/>
      <c r="F521" s="5"/>
      <c r="G521" s="128"/>
    </row>
    <row r="522" spans="4:7" ht="12.75">
      <c r="D522" s="9"/>
      <c r="E522" s="5"/>
      <c r="F522" s="5"/>
      <c r="G522" s="128"/>
    </row>
    <row r="523" spans="4:7" ht="12.75">
      <c r="D523" s="9"/>
      <c r="E523" s="5"/>
      <c r="F523" s="5"/>
      <c r="G523" s="128"/>
    </row>
    <row r="524" spans="4:7" ht="12.75">
      <c r="D524" s="9"/>
      <c r="E524" s="5"/>
      <c r="F524" s="5"/>
      <c r="G524" s="128"/>
    </row>
    <row r="525" spans="4:7" ht="12.75">
      <c r="D525" s="9"/>
      <c r="E525" s="5"/>
      <c r="F525" s="5"/>
      <c r="G525" s="128"/>
    </row>
  </sheetData>
  <sheetProtection/>
  <mergeCells count="8">
    <mergeCell ref="I1:I2"/>
    <mergeCell ref="E1:E2"/>
    <mergeCell ref="F1:F2"/>
    <mergeCell ref="G1:G2"/>
    <mergeCell ref="C514:D514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styczeń-maj 2019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2019-06-17T09:59:12Z</cp:lastPrinted>
  <dcterms:created xsi:type="dcterms:W3CDTF">1997-02-26T13:46:56Z</dcterms:created>
  <dcterms:modified xsi:type="dcterms:W3CDTF">2019-06-17T10:43:29Z</dcterms:modified>
  <cp:category/>
  <cp:version/>
  <cp:contentType/>
  <cp:contentStatus/>
</cp:coreProperties>
</file>