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<sst xmlns="http://schemas.openxmlformats.org/spreadsheetml/2006/main" count="1012" uniqueCount="298">
  <si>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</si>
  <si>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</si>
  <si>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</si>
  <si>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</si>
  <si>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</si>
  <si>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</si>
  <si>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</si>
  <si>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</si>
  <si>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</si>
  <si>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</si>
  <si>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</si>
  <si>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</si>
  <si>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</si>
  <si>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</si>
  <si>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</si>
  <si>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</si>
  <si>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</si>
  <si>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</si>
  <si>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</si>
  <si>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</si>
  <si>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</si>
  <si>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</si>
  <si>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</si>
  <si>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</si>
  <si>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</si>
  <si>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</si>
  <si>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</si>
  <si>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</si>
  <si>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</si>
  <si>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</si>
  <si>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</si>
  <si>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</si>
  <si>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</si>
  <si>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</si>
  <si>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</si>
  <si>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</si>
  <si>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</si>
  <si>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</si>
  <si>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</si>
  <si>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</si>
  <si>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</si>
  <si>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</si>
  <si>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</si>
  <si>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</si>
  <si>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</si>
  <si>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</si>
  <si>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</si>
  <si>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</si>
  <si>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</si>
  <si>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</si>
  <si>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</si>
  <si>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</si>
  <si>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</si>
  <si>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</si>
  <si>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</si>
  <si>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</si>
  <si>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</si>
  <si>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</si>
  <si>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</si>
  <si>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</si>
  <si>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</si>
  <si>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</si>
  <si>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</si>
  <si>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</si>
  <si>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</si>
  <si>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</si>
  <si>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</si>
  <si>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</si>
  <si>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</si>
  <si>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</si>
  <si>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</si>
  <si>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</si>
  <si>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</si>
  <si>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</si>
  <si>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</si>
  <si>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</si>
  <si>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</si>
  <si>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</si>
  <si>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</si>
  <si>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</si>
  <si>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</si>
  <si>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</si>
  <si>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</si>
  <si>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</si>
  <si>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</si>
  <si>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</si>
  <si>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</si>
  <si>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</si>
  <si>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</si>
  <si>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</si>
  <si>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</si>
  <si>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</si>
  <si>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</si>
  <si>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</si>
  <si>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</si>
  <si>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</si>
  <si>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</si>
  <si>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</si>
  <si>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</si>
  <si>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</si>
  <si>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</si>
  <si>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</si>
  <si>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</si>
  <si>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</si>
  <si>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</si>
  <si>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</si>
  <si>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</si>
  <si>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</si>
  <si>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</si>
  <si>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</si>
  <si>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</si>
  <si>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</si>
  <si>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</si>
  <si>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</si>
  <si>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</si>
  <si>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</si>
  <si>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</si>
  <si>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</si>
  <si>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</si>
  <si>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</si>
  <si>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</si>
  <si>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</si>
  <si>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</si>
  <si>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</si>
  <si>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</si>
  <si>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</si>
  <si>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</si>
  <si>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</si>
  <si>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</si>
  <si>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</si>
  <si>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</si>
  <si>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</si>
  <si>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</si>
  <si>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</si>
  <si>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</si>
  <si>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</si>
  <si>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</si>
  <si>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</si>
  <si>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</si>
  <si>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</si>
  <si>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</si>
  <si>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</si>
  <si>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</si>
  <si>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</si>
  <si>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</si>
  <si>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</si>
  <si>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</si>
  <si>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</si>
  <si>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</si>
  <si>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</si>
  <si>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</si>
  <si>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</si>
  <si>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</si>
  <si>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</si>
  <si>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</si>
  <si>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</si>
  <si>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</si>
  <si>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</si>
  <si>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</si>
  <si>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</si>
  <si>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</si>
  <si>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</si>
  <si>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</si>
  <si>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</si>
  <si>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</si>
  <si>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</si>
  <si>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</si>
  <si>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</si>
  <si>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</si>
  <si>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</si>
  <si>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</si>
  <si>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</si>
  <si>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</si>
  <si>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</si>
  <si>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</si>
  <si>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</si>
  <si>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</si>
  <si>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</si>
  <si>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</si>
  <si>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</si>
  <si>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</si>
  <si>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</si>
  <si>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</si>
  <si>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</si>
  <si>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</si>
  <si>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</si>
  <si>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</si>
  <si>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</si>
  <si>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</si>
  <si>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</si>
  <si>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</si>
  <si>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</si>
  <si>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</si>
  <si>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</si>
  <si>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</si>
  <si>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</si>
  <si>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</si>
  <si>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</si>
  <si>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</si>
  <si>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</si>
  <si>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</si>
  <si>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</si>
  <si>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</si>
  <si>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</si>
  <si>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</si>
  <si>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</si>
  <si>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</si>
  <si>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</si>
  <si>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</si>
  <si>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</si>
  <si>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</si>
  <si>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</si>
  <si>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</si>
  <si>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</si>
  <si>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</si>
  <si>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</si>
  <si>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</si>
  <si>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</si>
  <si>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</si>
  <si>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</si>
  <si>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</si>
  <si>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</si>
  <si>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</si>
  <si>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</si>
  <si>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</si>
  <si>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</si>
  <si>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</si>
  <si>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</si>
  <si>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</si>
  <si>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</si>
  <si>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</si>
  <si>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</si>
  <si>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</si>
  <si>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</si>
  <si>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</si>
  <si>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</si>
  <si>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</si>
  <si>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</si>
  <si>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</si>
  <si>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</si>
  <si>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</si>
  <si>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</si>
  <si>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</si>
  <si>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</si>
  <si>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</si>
  <si>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</si>
  <si>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</si>
  <si>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</si>
  <si>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</si>
  <si>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</si>
  <si>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</si>
  <si>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</si>
  <si>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</si>
  <si>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</si>
  <si>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</si>
  <si>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</si>
  <si>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</si>
  <si>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</si>
  <si>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</si>
  <si>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</si>
  <si>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</si>
  <si>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</si>
  <si>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</si>
  <si>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</si>
  <si>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</si>
  <si>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</si>
  <si>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</si>
  <si>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</si>
  <si>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</si>
  <si>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</si>
  <si>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</si>
  <si>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</si>
  <si>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</si>
  <si>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</si>
  <si>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</si>
  <si>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</si>
  <si>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</si>
  <si>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</si>
  <si>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</si>
  <si>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</si>
  <si>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</si>
  <si>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</si>
  <si>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</si>
  <si>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</si>
  <si>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</si>
  <si>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</si>
  <si>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</si>
  <si>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</si>
  <si>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Wskaźnik dynamiki 2019/2018</t>
  </si>
  <si>
    <t>Wykonanie 2018 r.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</si>
  <si>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</si>
  <si>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</si>
  <si>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</si>
  <si>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Wykonanie               za 02 m-ce</t>
  </si>
  <si>
    <t>świadczenia rodzinne, zgodnie z przepisami ustawy o świadczeniach rodzinnych</t>
  </si>
  <si>
    <t>oraz za osoby pobierające zasiłki dla opiekunów, zgodnie z przepisami</t>
  </si>
  <si>
    <t>ustawy z dnia 4 kwietnia 2014 r. o ustaleniu i wypłacie zasiłków dla opiekunów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</si>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</sst>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61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8" fillId="35" borderId="19" xfId="0" applyFont="1" applyFill="1" applyBorder="1" applyAlignment="1">
      <alignment horizontal="center" vertical="center"/>
    </xf>
    <xf numFmtId="49" fontId="56" fillId="35" borderId="13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4" fontId="58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 quotePrefix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 quotePrefix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59" fillId="34" borderId="10" xfId="0" applyNumberFormat="1" applyFont="1" applyFill="1" applyBorder="1" applyAlignment="1">
      <alignment vertical="center"/>
    </xf>
    <xf numFmtId="0" fontId="60" fillId="34" borderId="0" xfId="0" applyFont="1" applyFill="1" applyAlignment="1">
      <alignment/>
    </xf>
    <xf numFmtId="0" fontId="59" fillId="34" borderId="13" xfId="0" applyFont="1" applyFill="1" applyBorder="1" applyAlignment="1">
      <alignment horizontal="center" vertical="center"/>
    </xf>
    <xf numFmtId="173" fontId="56" fillId="0" borderId="10" xfId="0" applyNumberFormat="1" applyFont="1" applyBorder="1" applyAlignment="1">
      <alignment vertical="center"/>
    </xf>
    <xf numFmtId="4" fontId="56" fillId="33" borderId="10" xfId="0" applyNumberFormat="1" applyFont="1" applyFill="1" applyBorder="1" applyAlignment="1">
      <alignment vertical="center"/>
    </xf>
    <xf numFmtId="4" fontId="56" fillId="34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2" borderId="18" xfId="0" applyNumberFormat="1" applyFont="1" applyFill="1" applyBorder="1" applyAlignment="1">
      <alignment horizontal="right" vertical="center"/>
    </xf>
    <xf numFmtId="173" fontId="9" fillId="34" borderId="18" xfId="0" applyNumberFormat="1" applyFont="1" applyFill="1" applyBorder="1" applyAlignment="1">
      <alignment horizontal="right" vertical="center"/>
    </xf>
    <xf numFmtId="173" fontId="9" fillId="33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92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5887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8"/>
  <sheetViews>
    <sheetView tabSelected="1" zoomScale="110" zoomScaleNormal="110" workbookViewId="0" topLeftCell="A1">
      <pane ySplit="3" topLeftCell="A501" activePane="bottomLeft" state="frozen"/>
      <selection pane="topLeft" activeCell="A1" sqref="A1"/>
      <selection pane="bottomLeft" activeCell="D519" sqref="D519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64" t="s">
        <v>93</v>
      </c>
      <c r="B1" s="265"/>
      <c r="C1" s="266"/>
      <c r="D1" s="258" t="s">
        <v>0</v>
      </c>
      <c r="E1" s="258" t="s">
        <v>106</v>
      </c>
      <c r="F1" s="258" t="s">
        <v>293</v>
      </c>
      <c r="G1" s="260" t="s">
        <v>155</v>
      </c>
      <c r="H1" s="258" t="s">
        <v>288</v>
      </c>
      <c r="I1" s="258" t="s">
        <v>289</v>
      </c>
    </row>
    <row r="2" spans="1:9" ht="14.25" customHeight="1">
      <c r="A2" s="76" t="s">
        <v>1</v>
      </c>
      <c r="B2" s="74" t="s">
        <v>92</v>
      </c>
      <c r="C2" s="75" t="s">
        <v>2</v>
      </c>
      <c r="D2" s="259"/>
      <c r="E2" s="259"/>
      <c r="F2" s="259"/>
      <c r="G2" s="261"/>
      <c r="H2" s="259"/>
      <c r="I2" s="259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40860</v>
      </c>
      <c r="F4" s="18">
        <f>F5</f>
        <v>0</v>
      </c>
      <c r="G4" s="130">
        <f aca="true" t="shared" si="0" ref="G4:G12">F4*100/E4</f>
        <v>0</v>
      </c>
      <c r="H4" s="136" t="s">
        <v>122</v>
      </c>
      <c r="I4" s="18">
        <f>SUM(I5)</f>
        <v>0</v>
      </c>
    </row>
    <row r="5" spans="1:9" ht="12.75">
      <c r="A5" s="119"/>
      <c r="B5" s="196" t="s">
        <v>156</v>
      </c>
      <c r="C5" s="105"/>
      <c r="D5" s="204" t="s">
        <v>5</v>
      </c>
      <c r="E5" s="21">
        <f>SUM(E6:E8)</f>
        <v>40860</v>
      </c>
      <c r="F5" s="21">
        <f>SUM(F6:F8)</f>
        <v>0</v>
      </c>
      <c r="G5" s="131">
        <f t="shared" si="0"/>
        <v>0</v>
      </c>
      <c r="H5" s="137" t="s">
        <v>122</v>
      </c>
      <c r="I5" s="21">
        <f>SUM(I6:I8)</f>
        <v>0</v>
      </c>
    </row>
    <row r="6" spans="1:9" ht="45">
      <c r="A6" s="195"/>
      <c r="B6" s="198"/>
      <c r="C6" s="30" t="s">
        <v>10</v>
      </c>
      <c r="D6" s="86" t="s">
        <v>210</v>
      </c>
      <c r="E6" s="25">
        <v>60</v>
      </c>
      <c r="F6" s="25">
        <v>0</v>
      </c>
      <c r="G6" s="134">
        <f t="shared" si="0"/>
        <v>0</v>
      </c>
      <c r="H6" s="144" t="s">
        <v>122</v>
      </c>
      <c r="I6" s="25">
        <v>0</v>
      </c>
    </row>
    <row r="7" spans="1:9" ht="12.75">
      <c r="A7" s="195"/>
      <c r="B7" s="237"/>
      <c r="C7" s="30" t="s">
        <v>11</v>
      </c>
      <c r="D7" s="10" t="s">
        <v>12</v>
      </c>
      <c r="E7" s="25">
        <v>40800</v>
      </c>
      <c r="F7" s="25">
        <v>0</v>
      </c>
      <c r="G7" s="132">
        <f t="shared" si="0"/>
        <v>0</v>
      </c>
      <c r="H7" s="144" t="s">
        <v>122</v>
      </c>
      <c r="I7" s="25">
        <v>0</v>
      </c>
    </row>
    <row r="8" spans="1:9" ht="45" hidden="1">
      <c r="A8" s="120"/>
      <c r="B8" s="197"/>
      <c r="C8" s="79">
        <v>2010</v>
      </c>
      <c r="D8" s="12" t="s">
        <v>241</v>
      </c>
      <c r="E8" s="25"/>
      <c r="F8" s="25"/>
      <c r="G8" s="132" t="e">
        <f t="shared" si="0"/>
        <v>#DIV/0!</v>
      </c>
      <c r="H8" s="132" t="e">
        <f>(F8/I8)*100</f>
        <v>#DIV/0!</v>
      </c>
      <c r="I8" s="43"/>
    </row>
    <row r="9" spans="1:9" ht="12.75">
      <c r="A9" s="26">
        <v>600</v>
      </c>
      <c r="B9" s="16"/>
      <c r="C9" s="17"/>
      <c r="D9" s="66" t="s">
        <v>6</v>
      </c>
      <c r="E9" s="18">
        <f>E10+E17+E30+E37</f>
        <v>52839056.86</v>
      </c>
      <c r="F9" s="18">
        <f>F10+F17+F30+F37</f>
        <v>10550813.64</v>
      </c>
      <c r="G9" s="130">
        <f t="shared" si="0"/>
        <v>19.96783112150348</v>
      </c>
      <c r="H9" s="130">
        <f>(F9/I9)*100</f>
        <v>5285.4775045633205</v>
      </c>
      <c r="I9" s="18">
        <f>SUM(I10,I17,I30,I37)</f>
        <v>199618.93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32175395.86</v>
      </c>
      <c r="F10" s="21">
        <f>SUM(F12:F16)</f>
        <v>10520124.64</v>
      </c>
      <c r="G10" s="131">
        <f t="shared" si="0"/>
        <v>32.69617780547176</v>
      </c>
      <c r="H10" s="131">
        <f>(F10/I10)*100</f>
        <v>5315.879050025265</v>
      </c>
      <c r="I10" s="21">
        <f>SUM(I11:I16)</f>
        <v>197900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22.5">
      <c r="A12" s="19"/>
      <c r="B12" s="36"/>
      <c r="C12" s="30" t="s">
        <v>70</v>
      </c>
      <c r="D12" s="12" t="s">
        <v>212</v>
      </c>
      <c r="E12" s="25">
        <v>10000</v>
      </c>
      <c r="F12" s="25">
        <v>38539.91</v>
      </c>
      <c r="G12" s="132">
        <f t="shared" si="0"/>
        <v>385.39910000000003</v>
      </c>
      <c r="H12" s="144" t="s">
        <v>122</v>
      </c>
      <c r="I12" s="25"/>
    </row>
    <row r="13" spans="1:9" ht="45">
      <c r="A13" s="19"/>
      <c r="B13" s="36"/>
      <c r="C13" s="30" t="s">
        <v>10</v>
      </c>
      <c r="D13" s="86" t="s">
        <v>210</v>
      </c>
      <c r="E13" s="25">
        <v>3344400</v>
      </c>
      <c r="F13" s="25">
        <v>475400</v>
      </c>
      <c r="G13" s="134">
        <f>F13*100/E13</f>
        <v>14.214806841286928</v>
      </c>
      <c r="H13" s="132">
        <f aca="true" t="shared" si="1" ref="H13:H19">(F13/I13)*100</f>
        <v>240.3437815975733</v>
      </c>
      <c r="I13" s="25">
        <v>197800</v>
      </c>
    </row>
    <row r="14" spans="1:9" ht="12.75">
      <c r="A14" s="22"/>
      <c r="B14" s="23"/>
      <c r="C14" s="30" t="s">
        <v>25</v>
      </c>
      <c r="D14" s="10" t="s">
        <v>211</v>
      </c>
      <c r="E14" s="25">
        <v>384</v>
      </c>
      <c r="F14" s="25">
        <v>64</v>
      </c>
      <c r="G14" s="132">
        <f aca="true" t="shared" si="2" ref="G14:G19">F14*100/E14</f>
        <v>16.666666666666668</v>
      </c>
      <c r="H14" s="132">
        <f t="shared" si="1"/>
        <v>100</v>
      </c>
      <c r="I14" s="43">
        <v>64</v>
      </c>
    </row>
    <row r="15" spans="1:9" ht="12.75">
      <c r="A15" s="22"/>
      <c r="B15" s="23"/>
      <c r="C15" s="30" t="s">
        <v>11</v>
      </c>
      <c r="D15" s="10" t="s">
        <v>12</v>
      </c>
      <c r="E15" s="25">
        <v>5841934</v>
      </c>
      <c r="F15" s="25">
        <v>36</v>
      </c>
      <c r="G15" s="132">
        <f t="shared" si="2"/>
        <v>0.0006162342813184812</v>
      </c>
      <c r="H15" s="132">
        <f t="shared" si="1"/>
        <v>100</v>
      </c>
      <c r="I15" s="43">
        <v>36</v>
      </c>
    </row>
    <row r="16" spans="1:9" ht="45">
      <c r="A16" s="22"/>
      <c r="B16" s="23"/>
      <c r="C16" s="30" t="s">
        <v>107</v>
      </c>
      <c r="D16" s="86" t="s">
        <v>235</v>
      </c>
      <c r="E16" s="25">
        <v>22978677.86</v>
      </c>
      <c r="F16" s="25">
        <v>10006084.73</v>
      </c>
      <c r="G16" s="132">
        <f t="shared" si="2"/>
        <v>43.545084669201245</v>
      </c>
      <c r="H16" s="144" t="s">
        <v>122</v>
      </c>
      <c r="I16" s="43">
        <v>0</v>
      </c>
    </row>
    <row r="17" spans="1:9" s="85" customFormat="1" ht="12.75">
      <c r="A17" s="19"/>
      <c r="B17" s="27">
        <v>60016</v>
      </c>
      <c r="C17" s="20"/>
      <c r="D17" s="14" t="s">
        <v>13</v>
      </c>
      <c r="E17" s="21">
        <f>SUM(E18:E29)</f>
        <v>20659951</v>
      </c>
      <c r="F17" s="21">
        <f>SUM(F18:F29)</f>
        <v>0</v>
      </c>
      <c r="G17" s="131">
        <f t="shared" si="2"/>
        <v>0</v>
      </c>
      <c r="H17" s="131">
        <f t="shared" si="1"/>
        <v>0</v>
      </c>
      <c r="I17" s="21">
        <f>SUM(I18:I29)</f>
        <v>295.59</v>
      </c>
    </row>
    <row r="18" spans="1:9" s="85" customFormat="1" ht="22.5" hidden="1">
      <c r="A18" s="19"/>
      <c r="B18" s="36"/>
      <c r="C18" s="30" t="s">
        <v>70</v>
      </c>
      <c r="D18" s="12" t="s">
        <v>212</v>
      </c>
      <c r="E18" s="25"/>
      <c r="F18" s="25"/>
      <c r="G18" s="132" t="e">
        <f t="shared" si="2"/>
        <v>#DIV/0!</v>
      </c>
      <c r="H18" s="132" t="e">
        <f t="shared" si="1"/>
        <v>#DIV/0!</v>
      </c>
      <c r="I18" s="43"/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0</v>
      </c>
      <c r="G19" s="132">
        <f t="shared" si="2"/>
        <v>0</v>
      </c>
      <c r="H19" s="132">
        <f t="shared" si="1"/>
        <v>0</v>
      </c>
      <c r="I19" s="25">
        <v>295.59</v>
      </c>
    </row>
    <row r="20" spans="1:9" ht="22.5" hidden="1">
      <c r="A20" s="22"/>
      <c r="B20" s="23"/>
      <c r="C20" s="30" t="s">
        <v>20</v>
      </c>
      <c r="D20" s="86" t="s">
        <v>213</v>
      </c>
      <c r="E20" s="81"/>
      <c r="F20" s="81"/>
      <c r="G20" s="132" t="e">
        <f>F20*100/E20</f>
        <v>#DIV/0!</v>
      </c>
      <c r="H20" s="132" t="e">
        <f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211</v>
      </c>
      <c r="E21" s="81">
        <v>10</v>
      </c>
      <c r="F21" s="81">
        <v>0</v>
      </c>
      <c r="G21" s="132">
        <f aca="true" t="shared" si="3" ref="G21:G37">F21*100/E21</f>
        <v>0</v>
      </c>
      <c r="H21" s="144" t="s">
        <v>122</v>
      </c>
      <c r="I21" s="43">
        <v>0</v>
      </c>
    </row>
    <row r="22" spans="1:9" ht="12.75">
      <c r="A22" s="22"/>
      <c r="B22" s="23"/>
      <c r="C22" s="30" t="s">
        <v>11</v>
      </c>
      <c r="D22" s="12" t="s">
        <v>12</v>
      </c>
      <c r="E22" s="81">
        <v>103000</v>
      </c>
      <c r="F22" s="81">
        <v>0</v>
      </c>
      <c r="G22" s="132">
        <f t="shared" si="3"/>
        <v>0</v>
      </c>
      <c r="H22" s="144" t="s">
        <v>122</v>
      </c>
      <c r="I22" s="43"/>
    </row>
    <row r="23" spans="1:9" ht="33.75" hidden="1">
      <c r="A23" s="22"/>
      <c r="B23" s="23"/>
      <c r="C23" s="30" t="s">
        <v>126</v>
      </c>
      <c r="D23" s="86" t="s">
        <v>153</v>
      </c>
      <c r="E23" s="81"/>
      <c r="F23" s="81"/>
      <c r="G23" s="132" t="e">
        <f>F23*100/E23</f>
        <v>#DIV/0!</v>
      </c>
      <c r="H23" s="144" t="e">
        <f>(F23/I23)*100</f>
        <v>#DIV/0!</v>
      </c>
      <c r="I23" s="43"/>
    </row>
    <row r="24" spans="1:9" ht="45" hidden="1">
      <c r="A24" s="22"/>
      <c r="B24" s="23"/>
      <c r="C24" s="30" t="s">
        <v>189</v>
      </c>
      <c r="D24" s="123" t="s">
        <v>249</v>
      </c>
      <c r="E24" s="81"/>
      <c r="F24" s="81"/>
      <c r="G24" s="132" t="e">
        <f>F24*100/E24</f>
        <v>#DIV/0!</v>
      </c>
      <c r="H24" s="144" t="e">
        <f>(F24/I24)*100</f>
        <v>#DIV/0!</v>
      </c>
      <c r="I24" s="43"/>
    </row>
    <row r="25" spans="1:9" ht="45">
      <c r="A25" s="22"/>
      <c r="B25" s="96"/>
      <c r="C25" s="30" t="s">
        <v>107</v>
      </c>
      <c r="D25" s="86" t="s">
        <v>235</v>
      </c>
      <c r="E25" s="81">
        <v>17618044</v>
      </c>
      <c r="F25" s="81">
        <v>0</v>
      </c>
      <c r="G25" s="132">
        <f t="shared" si="3"/>
        <v>0</v>
      </c>
      <c r="H25" s="144" t="s">
        <v>122</v>
      </c>
      <c r="I25" s="25">
        <v>0</v>
      </c>
    </row>
    <row r="26" spans="1:9" ht="33.75">
      <c r="A26" s="22"/>
      <c r="B26" s="23"/>
      <c r="C26" s="28" t="s">
        <v>83</v>
      </c>
      <c r="D26" s="207" t="s">
        <v>250</v>
      </c>
      <c r="E26" s="81">
        <v>2640000</v>
      </c>
      <c r="F26" s="81">
        <v>0</v>
      </c>
      <c r="G26" s="132">
        <f t="shared" si="3"/>
        <v>0</v>
      </c>
      <c r="H26" s="144" t="s">
        <v>122</v>
      </c>
      <c r="I26" s="43">
        <v>0</v>
      </c>
    </row>
    <row r="27" spans="1:9" ht="38.25" customHeight="1" hidden="1">
      <c r="A27" s="22"/>
      <c r="B27" s="23"/>
      <c r="C27" s="30" t="s">
        <v>79</v>
      </c>
      <c r="D27" s="12" t="s">
        <v>214</v>
      </c>
      <c r="E27" s="81"/>
      <c r="F27" s="81"/>
      <c r="G27" s="132" t="e">
        <f t="shared" si="3"/>
        <v>#DIV/0!</v>
      </c>
      <c r="H27" s="144" t="e">
        <v>#DIV/0!</v>
      </c>
      <c r="I27" s="25"/>
    </row>
    <row r="28" spans="1:9" ht="38.25" customHeight="1">
      <c r="A28" s="22"/>
      <c r="B28" s="23"/>
      <c r="C28" s="30" t="s">
        <v>290</v>
      </c>
      <c r="D28" s="12" t="s">
        <v>291</v>
      </c>
      <c r="E28" s="81">
        <v>284897</v>
      </c>
      <c r="F28" s="81">
        <v>0</v>
      </c>
      <c r="G28" s="132">
        <f t="shared" si="3"/>
        <v>0</v>
      </c>
      <c r="H28" s="144" t="s">
        <v>122</v>
      </c>
      <c r="I28" s="25"/>
    </row>
    <row r="29" spans="1:9" ht="33.75" hidden="1">
      <c r="A29" s="22"/>
      <c r="B29" s="23"/>
      <c r="C29" s="30" t="s">
        <v>111</v>
      </c>
      <c r="D29" s="207" t="s">
        <v>112</v>
      </c>
      <c r="E29" s="81"/>
      <c r="F29" s="81"/>
      <c r="G29" s="132" t="e">
        <f t="shared" si="3"/>
        <v>#DIV/0!</v>
      </c>
      <c r="H29" s="132" t="e">
        <f aca="true" t="shared" si="4" ref="H29:H35">(F29/I29)*100</f>
        <v>#DIV/0!</v>
      </c>
      <c r="I29" s="25"/>
    </row>
    <row r="30" spans="1:9" s="85" customFormat="1" ht="12.75">
      <c r="A30" s="82"/>
      <c r="B30" s="27">
        <v>60017</v>
      </c>
      <c r="C30" s="20"/>
      <c r="D30" s="83" t="s">
        <v>108</v>
      </c>
      <c r="E30" s="84">
        <f>SUM(E31:E36)</f>
        <v>3710</v>
      </c>
      <c r="F30" s="84">
        <f>SUM(F31:F36)</f>
        <v>30689</v>
      </c>
      <c r="G30" s="133">
        <f t="shared" si="3"/>
        <v>827.1967654986523</v>
      </c>
      <c r="H30" s="131">
        <f t="shared" si="4"/>
        <v>2156.1257324321664</v>
      </c>
      <c r="I30" s="84">
        <f>SUM(I31:I36)</f>
        <v>1423.34</v>
      </c>
    </row>
    <row r="31" spans="1:9" s="85" customFormat="1" ht="22.5" hidden="1">
      <c r="A31" s="46"/>
      <c r="B31" s="104"/>
      <c r="C31" s="30" t="s">
        <v>70</v>
      </c>
      <c r="D31" s="12" t="s">
        <v>212</v>
      </c>
      <c r="E31" s="81"/>
      <c r="F31" s="81"/>
      <c r="G31" s="132" t="e">
        <f t="shared" si="3"/>
        <v>#DIV/0!</v>
      </c>
      <c r="H31" s="132" t="e">
        <f t="shared" si="4"/>
        <v>#DIV/0!</v>
      </c>
      <c r="I31" s="81"/>
    </row>
    <row r="32" spans="1:9" s="85" customFormat="1" ht="12.75" hidden="1">
      <c r="A32" s="46"/>
      <c r="B32" s="194"/>
      <c r="C32" s="30" t="s">
        <v>17</v>
      </c>
      <c r="D32" s="10" t="s">
        <v>18</v>
      </c>
      <c r="E32" s="81"/>
      <c r="F32" s="81"/>
      <c r="G32" s="132" t="e">
        <f t="shared" si="3"/>
        <v>#DIV/0!</v>
      </c>
      <c r="H32" s="132" t="e">
        <f t="shared" si="4"/>
        <v>#DIV/0!</v>
      </c>
      <c r="I32" s="81"/>
    </row>
    <row r="33" spans="1:9" ht="45">
      <c r="A33" s="22"/>
      <c r="B33" s="96"/>
      <c r="C33" s="30" t="s">
        <v>10</v>
      </c>
      <c r="D33" s="86" t="s">
        <v>210</v>
      </c>
      <c r="E33" s="81">
        <v>700</v>
      </c>
      <c r="F33" s="81">
        <v>33.92</v>
      </c>
      <c r="G33" s="134">
        <f t="shared" si="3"/>
        <v>4.845714285714286</v>
      </c>
      <c r="H33" s="132">
        <f t="shared" si="4"/>
        <v>2.3832777094677673</v>
      </c>
      <c r="I33" s="81">
        <v>1423.25</v>
      </c>
    </row>
    <row r="34" spans="1:9" ht="12.75">
      <c r="A34" s="22"/>
      <c r="B34" s="96"/>
      <c r="C34" s="30" t="s">
        <v>278</v>
      </c>
      <c r="D34" s="86" t="s">
        <v>279</v>
      </c>
      <c r="E34" s="81">
        <v>3000</v>
      </c>
      <c r="F34" s="81">
        <v>30655</v>
      </c>
      <c r="G34" s="132">
        <f t="shared" si="3"/>
        <v>1021.8333333333334</v>
      </c>
      <c r="H34" s="144" t="s">
        <v>122</v>
      </c>
      <c r="I34" s="81">
        <v>0</v>
      </c>
    </row>
    <row r="35" spans="1:9" ht="12.75">
      <c r="A35" s="22"/>
      <c r="B35" s="96"/>
      <c r="C35" s="30" t="s">
        <v>25</v>
      </c>
      <c r="D35" s="12" t="s">
        <v>211</v>
      </c>
      <c r="E35" s="81">
        <v>10</v>
      </c>
      <c r="F35" s="81">
        <v>0.08</v>
      </c>
      <c r="G35" s="132">
        <f t="shared" si="3"/>
        <v>0.8</v>
      </c>
      <c r="H35" s="132">
        <f t="shared" si="4"/>
        <v>88.8888888888889</v>
      </c>
      <c r="I35" s="154">
        <v>0.09</v>
      </c>
    </row>
    <row r="36" spans="1:9" ht="22.5" hidden="1">
      <c r="A36" s="22"/>
      <c r="B36" s="31"/>
      <c r="C36" s="30" t="s">
        <v>11</v>
      </c>
      <c r="D36" s="86" t="s">
        <v>142</v>
      </c>
      <c r="E36" s="81"/>
      <c r="F36" s="81"/>
      <c r="G36" s="134" t="e">
        <f t="shared" si="3"/>
        <v>#DIV/0!</v>
      </c>
      <c r="H36" s="132" t="e">
        <f>(F36/I36)*100</f>
        <v>#DIV/0!</v>
      </c>
      <c r="I36" s="43"/>
    </row>
    <row r="37" spans="1:9" ht="12.75" hidden="1">
      <c r="A37" s="19"/>
      <c r="B37" s="27">
        <v>60095</v>
      </c>
      <c r="C37" s="63"/>
      <c r="D37" s="14" t="s">
        <v>5</v>
      </c>
      <c r="E37" s="21">
        <f>SUM(E38:E40)</f>
        <v>0</v>
      </c>
      <c r="F37" s="21">
        <f>SUM(F38:F40)</f>
        <v>0</v>
      </c>
      <c r="G37" s="131" t="e">
        <f t="shared" si="3"/>
        <v>#DIV/0!</v>
      </c>
      <c r="H37" s="131" t="e">
        <f>(F37/I37)*100</f>
        <v>#DIV/0!</v>
      </c>
      <c r="I37" s="21">
        <f>SUM(I38:I40)</f>
        <v>0</v>
      </c>
    </row>
    <row r="38" spans="1:9" ht="45" hidden="1">
      <c r="A38" s="22"/>
      <c r="B38" s="29"/>
      <c r="C38" s="30" t="s">
        <v>10</v>
      </c>
      <c r="D38" s="86" t="s">
        <v>210</v>
      </c>
      <c r="E38" s="25"/>
      <c r="F38" s="43"/>
      <c r="G38" s="132" t="e">
        <f aca="true" t="shared" si="5" ref="G38:G54">F38*100/E38</f>
        <v>#DIV/0!</v>
      </c>
      <c r="H38" s="132" t="e">
        <f>(F38/I38)*100</f>
        <v>#DIV/0!</v>
      </c>
      <c r="I38" s="25"/>
    </row>
    <row r="39" spans="1:9" ht="12.75" hidden="1">
      <c r="A39" s="22"/>
      <c r="B39" s="29"/>
      <c r="C39" s="34" t="s">
        <v>11</v>
      </c>
      <c r="D39" s="12" t="s">
        <v>12</v>
      </c>
      <c r="E39" s="25"/>
      <c r="F39" s="25"/>
      <c r="G39" s="132" t="e">
        <f t="shared" si="5"/>
        <v>#DIV/0!</v>
      </c>
      <c r="H39" s="144" t="s">
        <v>122</v>
      </c>
      <c r="I39" s="43"/>
    </row>
    <row r="40" spans="1:9" ht="45" hidden="1">
      <c r="A40" s="22"/>
      <c r="B40" s="29"/>
      <c r="C40" s="30" t="s">
        <v>107</v>
      </c>
      <c r="D40" s="86" t="s">
        <v>235</v>
      </c>
      <c r="E40" s="25"/>
      <c r="F40" s="25"/>
      <c r="G40" s="132" t="e">
        <f t="shared" si="5"/>
        <v>#DIV/0!</v>
      </c>
      <c r="H40" s="132" t="e">
        <f aca="true" t="shared" si="6" ref="H40:H82">(F40/I40)*100</f>
        <v>#DIV/0!</v>
      </c>
      <c r="I40" s="43"/>
    </row>
    <row r="41" spans="1:9" ht="12.75">
      <c r="A41" s="26">
        <v>700</v>
      </c>
      <c r="B41" s="37"/>
      <c r="C41" s="38"/>
      <c r="D41" s="66" t="s">
        <v>14</v>
      </c>
      <c r="E41" s="18">
        <f>E42+E45+E59</f>
        <v>22601803.2</v>
      </c>
      <c r="F41" s="18">
        <f>F42+F45+F59</f>
        <v>3324087.3899999997</v>
      </c>
      <c r="G41" s="130">
        <f t="shared" si="5"/>
        <v>14.70717783260762</v>
      </c>
      <c r="H41" s="130">
        <f t="shared" si="6"/>
        <v>100.28230869702126</v>
      </c>
      <c r="I41" s="18">
        <f>I42+I45+I59</f>
        <v>3314729.62</v>
      </c>
    </row>
    <row r="42" spans="1:9" ht="22.5">
      <c r="A42" s="47"/>
      <c r="B42" s="48">
        <v>70004</v>
      </c>
      <c r="C42" s="109"/>
      <c r="D42" s="111" t="s">
        <v>135</v>
      </c>
      <c r="E42" s="21">
        <f>SUM(E43:E44)</f>
        <v>3010</v>
      </c>
      <c r="F42" s="21">
        <f>SUM(F43:F44)</f>
        <v>0</v>
      </c>
      <c r="G42" s="131">
        <f t="shared" si="5"/>
        <v>0</v>
      </c>
      <c r="H42" s="131">
        <f t="shared" si="6"/>
        <v>0</v>
      </c>
      <c r="I42" s="21">
        <f>SUM(I43:I44)</f>
        <v>500</v>
      </c>
    </row>
    <row r="43" spans="1:9" ht="12.75">
      <c r="A43" s="47"/>
      <c r="B43" s="162"/>
      <c r="C43" s="52" t="s">
        <v>25</v>
      </c>
      <c r="D43" s="12" t="s">
        <v>211</v>
      </c>
      <c r="E43" s="25">
        <v>10</v>
      </c>
      <c r="F43" s="25">
        <v>0</v>
      </c>
      <c r="G43" s="132">
        <f t="shared" si="5"/>
        <v>0</v>
      </c>
      <c r="H43" s="144" t="s">
        <v>122</v>
      </c>
      <c r="I43" s="25">
        <v>0</v>
      </c>
    </row>
    <row r="44" spans="1:9" ht="12.75">
      <c r="A44" s="47"/>
      <c r="B44" s="160"/>
      <c r="C44" s="30" t="s">
        <v>11</v>
      </c>
      <c r="D44" s="12" t="s">
        <v>12</v>
      </c>
      <c r="E44" s="53">
        <v>3000</v>
      </c>
      <c r="F44" s="53">
        <v>0</v>
      </c>
      <c r="G44" s="135">
        <f t="shared" si="5"/>
        <v>0</v>
      </c>
      <c r="H44" s="132">
        <f t="shared" si="6"/>
        <v>0</v>
      </c>
      <c r="I44" s="148">
        <v>500</v>
      </c>
    </row>
    <row r="45" spans="1:9" ht="12.75">
      <c r="A45" s="19"/>
      <c r="B45" s="27">
        <v>70005</v>
      </c>
      <c r="C45" s="20"/>
      <c r="D45" s="14" t="s">
        <v>15</v>
      </c>
      <c r="E45" s="21">
        <f>SUM(E46:E58)</f>
        <v>22248793.2</v>
      </c>
      <c r="F45" s="21">
        <f>SUM(F46:F58)</f>
        <v>3315124.1199999996</v>
      </c>
      <c r="G45" s="131">
        <f t="shared" si="5"/>
        <v>14.90024240955235</v>
      </c>
      <c r="H45" s="131">
        <f t="shared" si="6"/>
        <v>100.02698968093826</v>
      </c>
      <c r="I45" s="21">
        <f>SUM(I46:I58)</f>
        <v>3314229.62</v>
      </c>
    </row>
    <row r="46" spans="1:9" ht="22.5">
      <c r="A46" s="22"/>
      <c r="B46" s="29"/>
      <c r="C46" s="34" t="s">
        <v>16</v>
      </c>
      <c r="D46" s="12" t="s">
        <v>242</v>
      </c>
      <c r="E46" s="25">
        <v>8800</v>
      </c>
      <c r="F46" s="25">
        <v>18.93</v>
      </c>
      <c r="G46" s="132">
        <f t="shared" si="5"/>
        <v>0.21511363636363637</v>
      </c>
      <c r="H46" s="132">
        <f t="shared" si="6"/>
        <v>38.29658102366984</v>
      </c>
      <c r="I46" s="25">
        <v>49.43</v>
      </c>
    </row>
    <row r="47" spans="1:9" ht="22.5">
      <c r="A47" s="22"/>
      <c r="B47" s="29"/>
      <c r="C47" s="34" t="s">
        <v>208</v>
      </c>
      <c r="D47" s="12" t="s">
        <v>209</v>
      </c>
      <c r="E47" s="25">
        <v>1080000</v>
      </c>
      <c r="F47" s="25">
        <v>31144.7</v>
      </c>
      <c r="G47" s="132">
        <f t="shared" si="5"/>
        <v>2.8837685185185187</v>
      </c>
      <c r="H47" s="132">
        <f t="shared" si="6"/>
        <v>59.39844218003252</v>
      </c>
      <c r="I47" s="25">
        <v>52433.53</v>
      </c>
    </row>
    <row r="48" spans="1:9" ht="24" customHeight="1">
      <c r="A48" s="22"/>
      <c r="B48" s="29"/>
      <c r="C48" s="34" t="s">
        <v>70</v>
      </c>
      <c r="D48" s="12" t="s">
        <v>212</v>
      </c>
      <c r="E48" s="25">
        <v>7885</v>
      </c>
      <c r="F48" s="25">
        <v>7884.86</v>
      </c>
      <c r="G48" s="132">
        <f t="shared" si="5"/>
        <v>99.99822447685479</v>
      </c>
      <c r="H48" s="144" t="s">
        <v>122</v>
      </c>
      <c r="I48" s="43"/>
    </row>
    <row r="49" spans="1:9" ht="24" customHeight="1">
      <c r="A49" s="22"/>
      <c r="B49" s="29"/>
      <c r="C49" s="34" t="s">
        <v>258</v>
      </c>
      <c r="D49" s="12" t="s">
        <v>265</v>
      </c>
      <c r="E49" s="25">
        <v>12</v>
      </c>
      <c r="F49" s="25">
        <v>23.2</v>
      </c>
      <c r="G49" s="132">
        <f t="shared" si="5"/>
        <v>193.33333333333334</v>
      </c>
      <c r="H49" s="144" t="s">
        <v>122</v>
      </c>
      <c r="I49" s="43">
        <v>0</v>
      </c>
    </row>
    <row r="50" spans="1:9" ht="12.75" hidden="1">
      <c r="A50" s="22"/>
      <c r="B50" s="29"/>
      <c r="C50" s="35" t="s">
        <v>17</v>
      </c>
      <c r="D50" s="10" t="s">
        <v>18</v>
      </c>
      <c r="E50" s="25"/>
      <c r="F50" s="25"/>
      <c r="G50" s="132" t="e">
        <f t="shared" si="5"/>
        <v>#DIV/0!</v>
      </c>
      <c r="H50" s="132" t="e">
        <f t="shared" si="6"/>
        <v>#DIV/0!</v>
      </c>
      <c r="I50" s="25"/>
    </row>
    <row r="51" spans="1:9" ht="45">
      <c r="A51" s="95"/>
      <c r="B51" s="96"/>
      <c r="C51" s="30" t="s">
        <v>10</v>
      </c>
      <c r="D51" s="86" t="s">
        <v>215</v>
      </c>
      <c r="E51" s="252">
        <v>15600000</v>
      </c>
      <c r="F51" s="253">
        <v>2643305.89</v>
      </c>
      <c r="G51" s="132">
        <f t="shared" si="5"/>
        <v>16.944268525641025</v>
      </c>
      <c r="H51" s="132">
        <f t="shared" si="6"/>
        <v>102.73493802982337</v>
      </c>
      <c r="I51" s="25">
        <v>2572937.64</v>
      </c>
    </row>
    <row r="52" spans="1:9" ht="45">
      <c r="A52" s="172"/>
      <c r="B52" s="173"/>
      <c r="C52" s="52" t="s">
        <v>10</v>
      </c>
      <c r="D52" s="171" t="s">
        <v>215</v>
      </c>
      <c r="E52" s="252">
        <v>222765.2</v>
      </c>
      <c r="F52" s="252">
        <v>49677.36</v>
      </c>
      <c r="G52" s="135">
        <f t="shared" si="5"/>
        <v>22.30032338982929</v>
      </c>
      <c r="H52" s="135">
        <f t="shared" si="6"/>
        <v>171.3956863126647</v>
      </c>
      <c r="I52" s="53">
        <v>28984.02</v>
      </c>
    </row>
    <row r="53" spans="1:9" ht="35.25" customHeight="1">
      <c r="A53" s="22"/>
      <c r="B53" s="173"/>
      <c r="C53" s="35" t="s">
        <v>75</v>
      </c>
      <c r="D53" s="12" t="s">
        <v>166</v>
      </c>
      <c r="E53" s="25">
        <v>92000</v>
      </c>
      <c r="F53" s="25">
        <v>17702.15</v>
      </c>
      <c r="G53" s="132">
        <f t="shared" si="5"/>
        <v>19.24146739130435</v>
      </c>
      <c r="H53" s="132">
        <f t="shared" si="6"/>
        <v>92.49603412636873</v>
      </c>
      <c r="I53" s="25">
        <v>19138.28</v>
      </c>
    </row>
    <row r="54" spans="1:9" ht="24.75" customHeight="1">
      <c r="A54" s="22"/>
      <c r="B54" s="29"/>
      <c r="C54" s="35" t="s">
        <v>19</v>
      </c>
      <c r="D54" s="12" t="s">
        <v>167</v>
      </c>
      <c r="E54" s="25">
        <v>4800000</v>
      </c>
      <c r="F54" s="25">
        <v>388881.05</v>
      </c>
      <c r="G54" s="132">
        <f t="shared" si="5"/>
        <v>8.101688541666666</v>
      </c>
      <c r="H54" s="132">
        <f t="shared" si="6"/>
        <v>74.29926305066432</v>
      </c>
      <c r="I54" s="25">
        <v>523398.26</v>
      </c>
    </row>
    <row r="55" spans="1:9" ht="21.75" customHeight="1" hidden="1">
      <c r="A55" s="22"/>
      <c r="B55" s="29"/>
      <c r="C55" s="30" t="s">
        <v>20</v>
      </c>
      <c r="D55" s="12" t="s">
        <v>213</v>
      </c>
      <c r="E55" s="25"/>
      <c r="F55" s="25"/>
      <c r="G55" s="132" t="e">
        <f aca="true" t="shared" si="7" ref="G55:G88">F55*100/E55</f>
        <v>#DIV/0!</v>
      </c>
      <c r="H55" s="132" t="e">
        <f t="shared" si="6"/>
        <v>#DIV/0!</v>
      </c>
      <c r="I55" s="25"/>
    </row>
    <row r="56" spans="1:9" ht="12" customHeight="1">
      <c r="A56" s="22"/>
      <c r="B56" s="29"/>
      <c r="C56" s="30" t="s">
        <v>25</v>
      </c>
      <c r="D56" s="12" t="s">
        <v>211</v>
      </c>
      <c r="E56" s="25">
        <v>256676</v>
      </c>
      <c r="F56" s="25">
        <v>53466.23</v>
      </c>
      <c r="G56" s="132">
        <f t="shared" si="7"/>
        <v>20.830241237980957</v>
      </c>
      <c r="H56" s="132">
        <f t="shared" si="6"/>
        <v>123.52988608202668</v>
      </c>
      <c r="I56" s="43">
        <v>43282.02</v>
      </c>
    </row>
    <row r="57" spans="1:9" ht="12" customHeight="1">
      <c r="A57" s="22"/>
      <c r="B57" s="29"/>
      <c r="C57" s="30" t="s">
        <v>257</v>
      </c>
      <c r="D57" s="12" t="s">
        <v>266</v>
      </c>
      <c r="E57" s="25">
        <v>0</v>
      </c>
      <c r="F57" s="25">
        <v>39940.86</v>
      </c>
      <c r="G57" s="144" t="s">
        <v>122</v>
      </c>
      <c r="H57" s="144" t="s">
        <v>122</v>
      </c>
      <c r="I57" s="43"/>
    </row>
    <row r="58" spans="1:9" ht="13.5" customHeight="1">
      <c r="A58" s="22"/>
      <c r="B58" s="29"/>
      <c r="C58" s="30" t="s">
        <v>11</v>
      </c>
      <c r="D58" s="12" t="s">
        <v>12</v>
      </c>
      <c r="E58" s="25">
        <v>180655</v>
      </c>
      <c r="F58" s="25">
        <v>83078.89</v>
      </c>
      <c r="G58" s="132">
        <f t="shared" si="7"/>
        <v>45.98759513990756</v>
      </c>
      <c r="H58" s="132">
        <f t="shared" si="6"/>
        <v>112.25900070318204</v>
      </c>
      <c r="I58" s="43">
        <v>74006.44</v>
      </c>
    </row>
    <row r="59" spans="1:9" ht="12.75">
      <c r="A59" s="19"/>
      <c r="B59" s="27">
        <v>70095</v>
      </c>
      <c r="C59" s="20"/>
      <c r="D59" s="14" t="s">
        <v>5</v>
      </c>
      <c r="E59" s="21">
        <f>SUM(E60:E65)</f>
        <v>350000</v>
      </c>
      <c r="F59" s="21">
        <f>SUM(F60:F65)</f>
        <v>8963.27</v>
      </c>
      <c r="G59" s="131">
        <f t="shared" si="7"/>
        <v>2.5609342857142856</v>
      </c>
      <c r="H59" s="137" t="s">
        <v>122</v>
      </c>
      <c r="I59" s="21">
        <f>SUM(I60:I65)</f>
        <v>0</v>
      </c>
    </row>
    <row r="60" spans="1:9" ht="22.5" hidden="1">
      <c r="A60" s="19"/>
      <c r="B60" s="36"/>
      <c r="C60" s="28" t="s">
        <v>70</v>
      </c>
      <c r="D60" s="12" t="s">
        <v>212</v>
      </c>
      <c r="E60" s="25"/>
      <c r="F60" s="25"/>
      <c r="G60" s="132" t="e">
        <f t="shared" si="7"/>
        <v>#DIV/0!</v>
      </c>
      <c r="H60" s="144" t="e">
        <f t="shared" si="6"/>
        <v>#DIV/0!</v>
      </c>
      <c r="I60" s="43"/>
    </row>
    <row r="61" spans="1:9" ht="12.75">
      <c r="A61" s="19"/>
      <c r="B61" s="36"/>
      <c r="C61" s="28" t="s">
        <v>257</v>
      </c>
      <c r="D61" s="12" t="s">
        <v>266</v>
      </c>
      <c r="E61" s="25">
        <v>0</v>
      </c>
      <c r="F61" s="25">
        <v>8963.27</v>
      </c>
      <c r="G61" s="144" t="s">
        <v>122</v>
      </c>
      <c r="H61" s="144" t="s">
        <v>122</v>
      </c>
      <c r="I61" s="43"/>
    </row>
    <row r="62" spans="1:9" ht="12.75" hidden="1">
      <c r="A62" s="19"/>
      <c r="B62" s="36"/>
      <c r="C62" s="28" t="s">
        <v>11</v>
      </c>
      <c r="D62" s="12" t="s">
        <v>12</v>
      </c>
      <c r="E62" s="25"/>
      <c r="F62" s="25"/>
      <c r="G62" s="132" t="e">
        <f t="shared" si="7"/>
        <v>#DIV/0!</v>
      </c>
      <c r="H62" s="144" t="e">
        <f t="shared" si="6"/>
        <v>#DIV/0!</v>
      </c>
      <c r="I62" s="43"/>
    </row>
    <row r="63" spans="1:9" ht="45" hidden="1">
      <c r="A63" s="19"/>
      <c r="B63" s="36"/>
      <c r="C63" s="28" t="s">
        <v>119</v>
      </c>
      <c r="D63" s="12" t="s">
        <v>241</v>
      </c>
      <c r="E63" s="25"/>
      <c r="F63" s="25"/>
      <c r="G63" s="132" t="e">
        <f t="shared" si="7"/>
        <v>#DIV/0!</v>
      </c>
      <c r="H63" s="144" t="e">
        <f t="shared" si="6"/>
        <v>#DIV/0!</v>
      </c>
      <c r="I63" s="43"/>
    </row>
    <row r="64" spans="1:9" ht="45" hidden="1">
      <c r="A64" s="22"/>
      <c r="B64" s="23"/>
      <c r="C64" s="30" t="s">
        <v>107</v>
      </c>
      <c r="D64" s="86" t="s">
        <v>235</v>
      </c>
      <c r="E64" s="25"/>
      <c r="F64" s="25"/>
      <c r="G64" s="132" t="e">
        <f t="shared" si="7"/>
        <v>#DIV/0!</v>
      </c>
      <c r="H64" s="144" t="e">
        <f t="shared" si="6"/>
        <v>#DIV/0!</v>
      </c>
      <c r="I64" s="43"/>
    </row>
    <row r="65" spans="1:9" ht="39" customHeight="1">
      <c r="A65" s="19"/>
      <c r="B65" s="36"/>
      <c r="C65" s="30">
        <v>6330</v>
      </c>
      <c r="D65" s="12" t="s">
        <v>214</v>
      </c>
      <c r="E65" s="25">
        <v>350000</v>
      </c>
      <c r="F65" s="25">
        <v>0</v>
      </c>
      <c r="G65" s="132">
        <f t="shared" si="7"/>
        <v>0</v>
      </c>
      <c r="H65" s="144" t="s">
        <v>122</v>
      </c>
      <c r="I65" s="25">
        <v>0</v>
      </c>
    </row>
    <row r="66" spans="1:9" ht="12.75">
      <c r="A66" s="26">
        <v>710</v>
      </c>
      <c r="B66" s="37"/>
      <c r="C66" s="38"/>
      <c r="D66" s="66" t="s">
        <v>21</v>
      </c>
      <c r="E66" s="18">
        <f>E67+E70</f>
        <v>32000</v>
      </c>
      <c r="F66" s="18">
        <f>F67+F70</f>
        <v>11514.98</v>
      </c>
      <c r="G66" s="130">
        <f t="shared" si="7"/>
        <v>35.9843125</v>
      </c>
      <c r="H66" s="130">
        <f t="shared" si="6"/>
        <v>220.80498561840844</v>
      </c>
      <c r="I66" s="18">
        <f>I67+I70</f>
        <v>5215</v>
      </c>
    </row>
    <row r="67" spans="1:9" ht="12.75">
      <c r="A67" s="19"/>
      <c r="B67" s="27">
        <v>71035</v>
      </c>
      <c r="C67" s="20"/>
      <c r="D67" s="14" t="s">
        <v>206</v>
      </c>
      <c r="E67" s="21">
        <f>SUM(E69:E69)</f>
        <v>6000</v>
      </c>
      <c r="F67" s="21">
        <f>SUM(F68:F69)</f>
        <v>0</v>
      </c>
      <c r="G67" s="131">
        <f t="shared" si="7"/>
        <v>0</v>
      </c>
      <c r="H67" s="137" t="s">
        <v>122</v>
      </c>
      <c r="I67" s="21">
        <f>SUM(I68:I69)</f>
        <v>0</v>
      </c>
    </row>
    <row r="68" spans="1:11" ht="33.75" hidden="1">
      <c r="A68" s="19"/>
      <c r="B68" s="36"/>
      <c r="C68" s="30" t="s">
        <v>41</v>
      </c>
      <c r="D68" s="12" t="s">
        <v>168</v>
      </c>
      <c r="E68" s="25"/>
      <c r="F68" s="25"/>
      <c r="G68" s="132" t="e">
        <f t="shared" si="7"/>
        <v>#DIV/0!</v>
      </c>
      <c r="H68" s="144" t="e">
        <f t="shared" si="6"/>
        <v>#DIV/0!</v>
      </c>
      <c r="I68" s="43"/>
      <c r="J68" s="114"/>
      <c r="K68" s="114"/>
    </row>
    <row r="69" spans="1:9" ht="33.75">
      <c r="A69" s="22"/>
      <c r="B69" s="23"/>
      <c r="C69" s="24">
        <v>2020</v>
      </c>
      <c r="D69" s="12" t="s">
        <v>243</v>
      </c>
      <c r="E69" s="25">
        <v>6000</v>
      </c>
      <c r="F69" s="25">
        <v>0</v>
      </c>
      <c r="G69" s="132">
        <f t="shared" si="7"/>
        <v>0</v>
      </c>
      <c r="H69" s="144" t="s">
        <v>122</v>
      </c>
      <c r="I69" s="25">
        <v>0</v>
      </c>
    </row>
    <row r="70" spans="1:9" ht="12.75">
      <c r="A70" s="22"/>
      <c r="B70" s="27">
        <v>71095</v>
      </c>
      <c r="C70" s="20"/>
      <c r="D70" s="13" t="s">
        <v>5</v>
      </c>
      <c r="E70" s="21">
        <f>SUM(E71:E71)</f>
        <v>26000</v>
      </c>
      <c r="F70" s="21">
        <f>SUM(F71:F71)</f>
        <v>11514.98</v>
      </c>
      <c r="G70" s="131">
        <f t="shared" si="7"/>
        <v>44.288384615384615</v>
      </c>
      <c r="H70" s="137">
        <f t="shared" si="6"/>
        <v>220.80498561840844</v>
      </c>
      <c r="I70" s="21">
        <f>SUM(I71:I71)</f>
        <v>5215</v>
      </c>
    </row>
    <row r="71" spans="1:9" ht="12.75">
      <c r="A71" s="22"/>
      <c r="B71" s="23"/>
      <c r="C71" s="30" t="s">
        <v>56</v>
      </c>
      <c r="D71" s="10" t="s">
        <v>57</v>
      </c>
      <c r="E71" s="25">
        <v>26000</v>
      </c>
      <c r="F71" s="25">
        <v>11514.98</v>
      </c>
      <c r="G71" s="132">
        <f t="shared" si="7"/>
        <v>44.288384615384615</v>
      </c>
      <c r="H71" s="144">
        <f t="shared" si="6"/>
        <v>220.80498561840844</v>
      </c>
      <c r="I71" s="25">
        <v>5215</v>
      </c>
    </row>
    <row r="72" spans="1:9" ht="12.75">
      <c r="A72" s="26">
        <v>750</v>
      </c>
      <c r="B72" s="16"/>
      <c r="C72" s="32"/>
      <c r="D72" s="66" t="s">
        <v>22</v>
      </c>
      <c r="E72" s="39">
        <f>E73+E76+E78+E80+E92+E94+E99+E101</f>
        <v>1404733.5</v>
      </c>
      <c r="F72" s="39">
        <f>F73+F76+F78+F80+F92+F94+F99+F101</f>
        <v>326855.86000000004</v>
      </c>
      <c r="G72" s="136">
        <f t="shared" si="7"/>
        <v>23.268175778537355</v>
      </c>
      <c r="H72" s="136">
        <f t="shared" si="6"/>
        <v>29.55699333007786</v>
      </c>
      <c r="I72" s="39">
        <f>I73+I76+I78+I80+I92+I94+I99+I101</f>
        <v>1105849.4900000002</v>
      </c>
    </row>
    <row r="73" spans="1:9" ht="12.75">
      <c r="A73" s="19"/>
      <c r="B73" s="27">
        <v>75011</v>
      </c>
      <c r="C73" s="20"/>
      <c r="D73" s="14" t="s">
        <v>23</v>
      </c>
      <c r="E73" s="40">
        <f>SUM(E74:E75)</f>
        <v>1032500</v>
      </c>
      <c r="F73" s="40">
        <f>SUM(F74:F75)</f>
        <v>176504.6</v>
      </c>
      <c r="G73" s="137">
        <f t="shared" si="7"/>
        <v>17.094876513317192</v>
      </c>
      <c r="H73" s="137">
        <f t="shared" si="6"/>
        <v>76.01248467139455</v>
      </c>
      <c r="I73" s="21">
        <f>SUM(I74:I75)</f>
        <v>232204.75</v>
      </c>
    </row>
    <row r="74" spans="1:9" ht="45">
      <c r="A74" s="22"/>
      <c r="B74" s="29"/>
      <c r="C74" s="30">
        <v>2010</v>
      </c>
      <c r="D74" s="12" t="s">
        <v>241</v>
      </c>
      <c r="E74" s="25">
        <v>1032500</v>
      </c>
      <c r="F74" s="25">
        <v>176486</v>
      </c>
      <c r="G74" s="132">
        <f t="shared" si="7"/>
        <v>17.093075060532687</v>
      </c>
      <c r="H74" s="132">
        <f t="shared" si="6"/>
        <v>76.00701128782887</v>
      </c>
      <c r="I74" s="25">
        <v>232197</v>
      </c>
    </row>
    <row r="75" spans="1:9" ht="33.75">
      <c r="A75" s="19"/>
      <c r="B75" s="36"/>
      <c r="C75" s="178" t="s">
        <v>76</v>
      </c>
      <c r="D75" s="12" t="s">
        <v>172</v>
      </c>
      <c r="E75" s="25">
        <v>0</v>
      </c>
      <c r="F75" s="25">
        <v>18.6</v>
      </c>
      <c r="G75" s="144" t="s">
        <v>122</v>
      </c>
      <c r="H75" s="132">
        <f t="shared" si="6"/>
        <v>240.00000000000003</v>
      </c>
      <c r="I75" s="25">
        <v>7.75</v>
      </c>
    </row>
    <row r="76" spans="1:9" ht="12.75" hidden="1">
      <c r="A76" s="19"/>
      <c r="B76" s="186">
        <v>75014</v>
      </c>
      <c r="C76" s="44"/>
      <c r="D76" s="13" t="s">
        <v>190</v>
      </c>
      <c r="E76" s="21">
        <f>SUM(E77:E77)</f>
        <v>0</v>
      </c>
      <c r="F76" s="40">
        <f>SUM(F77:F77)</f>
        <v>0</v>
      </c>
      <c r="G76" s="131" t="e">
        <f t="shared" si="7"/>
        <v>#DIV/0!</v>
      </c>
      <c r="H76" s="131" t="e">
        <f t="shared" si="6"/>
        <v>#DIV/0!</v>
      </c>
      <c r="I76" s="21">
        <f>SUM(I77)</f>
        <v>0</v>
      </c>
    </row>
    <row r="77" spans="1:9" ht="12.75" hidden="1">
      <c r="A77" s="19"/>
      <c r="B77" s="104"/>
      <c r="C77" s="44" t="s">
        <v>17</v>
      </c>
      <c r="D77" s="10" t="s">
        <v>18</v>
      </c>
      <c r="E77" s="43"/>
      <c r="F77" s="25"/>
      <c r="G77" s="132" t="e">
        <f t="shared" si="7"/>
        <v>#DIV/0!</v>
      </c>
      <c r="H77" s="132" t="e">
        <f t="shared" si="6"/>
        <v>#DIV/0!</v>
      </c>
      <c r="I77" s="25"/>
    </row>
    <row r="78" spans="1:9" ht="12.75" hidden="1">
      <c r="A78" s="19"/>
      <c r="B78" s="27">
        <v>75022</v>
      </c>
      <c r="C78" s="44"/>
      <c r="D78" s="14" t="s">
        <v>202</v>
      </c>
      <c r="E78" s="40">
        <f>SUM(E79:E79)</f>
        <v>0</v>
      </c>
      <c r="F78" s="21">
        <f>SUM(F79:F79)</f>
        <v>0</v>
      </c>
      <c r="G78" s="131" t="e">
        <f t="shared" si="7"/>
        <v>#DIV/0!</v>
      </c>
      <c r="H78" s="131" t="e">
        <f t="shared" si="6"/>
        <v>#DIV/0!</v>
      </c>
      <c r="I78" s="21">
        <f>SUM(I79)</f>
        <v>0</v>
      </c>
    </row>
    <row r="79" spans="1:9" ht="12.75" hidden="1">
      <c r="A79" s="19"/>
      <c r="B79" s="167"/>
      <c r="C79" s="30" t="s">
        <v>11</v>
      </c>
      <c r="D79" s="11" t="s">
        <v>12</v>
      </c>
      <c r="E79" s="43"/>
      <c r="F79" s="25"/>
      <c r="G79" s="132" t="e">
        <f t="shared" si="7"/>
        <v>#DIV/0!</v>
      </c>
      <c r="H79" s="132" t="e">
        <f t="shared" si="6"/>
        <v>#DIV/0!</v>
      </c>
      <c r="I79" s="25"/>
    </row>
    <row r="80" spans="1:9" ht="12.75">
      <c r="A80" s="19"/>
      <c r="B80" s="27">
        <v>75023</v>
      </c>
      <c r="C80" s="20"/>
      <c r="D80" s="14" t="s">
        <v>24</v>
      </c>
      <c r="E80" s="21">
        <f>SUM(E81:E91)</f>
        <v>370711.5</v>
      </c>
      <c r="F80" s="21">
        <f>SUM(F81:F91)</f>
        <v>142556.18</v>
      </c>
      <c r="G80" s="131">
        <f t="shared" si="7"/>
        <v>38.45474985264822</v>
      </c>
      <c r="H80" s="131">
        <f t="shared" si="6"/>
        <v>16.339985243415047</v>
      </c>
      <c r="I80" s="21">
        <f>SUM(I81:I91)</f>
        <v>872437.6300000001</v>
      </c>
    </row>
    <row r="81" spans="1:9" ht="22.5">
      <c r="A81" s="19"/>
      <c r="B81" s="36"/>
      <c r="C81" s="30" t="s">
        <v>70</v>
      </c>
      <c r="D81" s="12" t="s">
        <v>212</v>
      </c>
      <c r="E81" s="25">
        <v>2619.5</v>
      </c>
      <c r="F81" s="25">
        <v>2619.5</v>
      </c>
      <c r="G81" s="132">
        <f t="shared" si="7"/>
        <v>100</v>
      </c>
      <c r="H81" s="144" t="s">
        <v>122</v>
      </c>
      <c r="I81" s="43"/>
    </row>
    <row r="82" spans="1:9" ht="12.75">
      <c r="A82" s="22"/>
      <c r="B82" s="29"/>
      <c r="C82" s="34" t="s">
        <v>17</v>
      </c>
      <c r="D82" s="10" t="s">
        <v>18</v>
      </c>
      <c r="E82" s="25">
        <v>45000</v>
      </c>
      <c r="F82" s="25">
        <v>15320</v>
      </c>
      <c r="G82" s="132">
        <f t="shared" si="7"/>
        <v>34.044444444444444</v>
      </c>
      <c r="H82" s="132">
        <f t="shared" si="6"/>
        <v>105.99142105991422</v>
      </c>
      <c r="I82" s="25">
        <v>14454</v>
      </c>
    </row>
    <row r="83" spans="1:9" ht="33.75" hidden="1">
      <c r="A83" s="22"/>
      <c r="B83" s="29"/>
      <c r="C83" s="30" t="s">
        <v>133</v>
      </c>
      <c r="D83" s="12" t="s">
        <v>140</v>
      </c>
      <c r="E83" s="25"/>
      <c r="F83" s="25"/>
      <c r="G83" s="132" t="e">
        <f t="shared" si="7"/>
        <v>#DIV/0!</v>
      </c>
      <c r="H83" s="144" t="s">
        <v>122</v>
      </c>
      <c r="I83" s="43"/>
    </row>
    <row r="84" spans="1:9" ht="12.75">
      <c r="A84" s="22"/>
      <c r="B84" s="29"/>
      <c r="C84" s="30" t="s">
        <v>56</v>
      </c>
      <c r="D84" s="10" t="s">
        <v>57</v>
      </c>
      <c r="E84" s="25">
        <v>0</v>
      </c>
      <c r="F84" s="25">
        <v>27.4</v>
      </c>
      <c r="G84" s="144" t="s">
        <v>122</v>
      </c>
      <c r="H84" s="132">
        <f aca="true" t="shared" si="8" ref="H84:H96">(F84/I84)*100</f>
        <v>37.95013850415512</v>
      </c>
      <c r="I84" s="43">
        <v>72.2</v>
      </c>
    </row>
    <row r="85" spans="1:9" ht="12.75">
      <c r="A85" s="22"/>
      <c r="B85" s="29"/>
      <c r="C85" s="30" t="s">
        <v>25</v>
      </c>
      <c r="D85" s="10" t="s">
        <v>211</v>
      </c>
      <c r="E85" s="25">
        <v>300100</v>
      </c>
      <c r="F85" s="25">
        <v>111029.37</v>
      </c>
      <c r="G85" s="132">
        <f t="shared" si="7"/>
        <v>36.997457514161944</v>
      </c>
      <c r="H85" s="132">
        <f t="shared" si="8"/>
        <v>212.28858256462811</v>
      </c>
      <c r="I85" s="25">
        <v>52301.15</v>
      </c>
    </row>
    <row r="86" spans="1:9" ht="12.75">
      <c r="A86" s="22"/>
      <c r="B86" s="29"/>
      <c r="C86" s="212" t="s">
        <v>257</v>
      </c>
      <c r="D86" s="206" t="s">
        <v>266</v>
      </c>
      <c r="E86" s="25">
        <v>20000</v>
      </c>
      <c r="F86" s="25">
        <v>1110</v>
      </c>
      <c r="G86" s="201">
        <f t="shared" si="7"/>
        <v>5.55</v>
      </c>
      <c r="H86" s="140" t="s">
        <v>122</v>
      </c>
      <c r="I86" s="25">
        <v>0</v>
      </c>
    </row>
    <row r="87" spans="1:9" s="114" customFormat="1" ht="22.5" hidden="1">
      <c r="A87" s="199"/>
      <c r="B87" s="200"/>
      <c r="C87" s="100" t="s">
        <v>148</v>
      </c>
      <c r="D87" s="208" t="s">
        <v>216</v>
      </c>
      <c r="E87" s="155"/>
      <c r="F87" s="155"/>
      <c r="G87" s="201" t="e">
        <f t="shared" si="7"/>
        <v>#DIV/0!</v>
      </c>
      <c r="H87" s="201" t="e">
        <f t="shared" si="8"/>
        <v>#DIV/0!</v>
      </c>
      <c r="I87" s="103"/>
    </row>
    <row r="88" spans="1:9" ht="12.75">
      <c r="A88" s="22"/>
      <c r="B88" s="29"/>
      <c r="C88" s="28" t="s">
        <v>11</v>
      </c>
      <c r="D88" s="11" t="s">
        <v>12</v>
      </c>
      <c r="E88" s="25">
        <v>2992</v>
      </c>
      <c r="F88" s="25">
        <v>12449.91</v>
      </c>
      <c r="G88" s="132">
        <f t="shared" si="7"/>
        <v>416.10661764705884</v>
      </c>
      <c r="H88" s="132">
        <f t="shared" si="8"/>
        <v>145.74986800468744</v>
      </c>
      <c r="I88" s="25">
        <v>8541.97</v>
      </c>
    </row>
    <row r="89" spans="1:9" ht="45" hidden="1">
      <c r="A89" s="22"/>
      <c r="B89" s="29"/>
      <c r="C89" s="30" t="s">
        <v>254</v>
      </c>
      <c r="D89" s="211" t="s">
        <v>255</v>
      </c>
      <c r="E89" s="25"/>
      <c r="F89" s="25"/>
      <c r="G89" s="132" t="e">
        <f>F89*100/E89</f>
        <v>#DIV/0!</v>
      </c>
      <c r="H89" s="201">
        <f t="shared" si="8"/>
        <v>0</v>
      </c>
      <c r="I89" s="25">
        <v>797068.31</v>
      </c>
    </row>
    <row r="90" spans="1:9" ht="36.75" customHeight="1" hidden="1">
      <c r="A90" s="22"/>
      <c r="B90" s="29"/>
      <c r="C90" s="30" t="s">
        <v>273</v>
      </c>
      <c r="D90" s="231" t="s">
        <v>274</v>
      </c>
      <c r="E90" s="25"/>
      <c r="F90" s="25"/>
      <c r="G90" s="176" t="e">
        <f>F90*100/E90</f>
        <v>#DIV/0!</v>
      </c>
      <c r="H90" s="201" t="e">
        <f t="shared" si="8"/>
        <v>#DIV/0!</v>
      </c>
      <c r="I90" s="25"/>
    </row>
    <row r="91" spans="1:9" ht="45" hidden="1">
      <c r="A91" s="22"/>
      <c r="B91" s="29"/>
      <c r="C91" s="30" t="s">
        <v>107</v>
      </c>
      <c r="D91" s="86" t="s">
        <v>235</v>
      </c>
      <c r="E91" s="25"/>
      <c r="F91" s="25"/>
      <c r="G91" s="176" t="e">
        <f>F91*100/E91</f>
        <v>#DIV/0!</v>
      </c>
      <c r="H91" s="201" t="e">
        <f t="shared" si="8"/>
        <v>#DIV/0!</v>
      </c>
      <c r="I91" s="25"/>
    </row>
    <row r="92" spans="1:9" ht="12.75" customHeight="1" hidden="1">
      <c r="A92" s="22"/>
      <c r="B92" s="27">
        <v>75056</v>
      </c>
      <c r="C92" s="42"/>
      <c r="D92" s="14" t="s">
        <v>120</v>
      </c>
      <c r="E92" s="21">
        <f>SUM(E93)</f>
        <v>0</v>
      </c>
      <c r="F92" s="21">
        <f>SUM(F93)</f>
        <v>0</v>
      </c>
      <c r="G92" s="137" t="s">
        <v>122</v>
      </c>
      <c r="H92" s="131" t="e">
        <f t="shared" si="8"/>
        <v>#DIV/0!</v>
      </c>
      <c r="I92" s="21">
        <f>SUM(I93)</f>
        <v>0</v>
      </c>
    </row>
    <row r="93" spans="1:9" ht="12.75" customHeight="1" hidden="1">
      <c r="A93" s="22"/>
      <c r="B93" s="29"/>
      <c r="C93" s="30" t="s">
        <v>119</v>
      </c>
      <c r="D93" s="10" t="s">
        <v>105</v>
      </c>
      <c r="E93" s="25"/>
      <c r="F93" s="25"/>
      <c r="G93" s="144" t="s">
        <v>122</v>
      </c>
      <c r="H93" s="132" t="e">
        <f t="shared" si="8"/>
        <v>#DIV/0!</v>
      </c>
      <c r="I93" s="25"/>
    </row>
    <row r="94" spans="1:9" s="184" customFormat="1" ht="17.25" customHeight="1">
      <c r="A94" s="95"/>
      <c r="B94" s="179">
        <v>75075</v>
      </c>
      <c r="C94" s="180"/>
      <c r="D94" s="181" t="s">
        <v>194</v>
      </c>
      <c r="E94" s="182">
        <f>SUM(E96:E98)</f>
        <v>1522</v>
      </c>
      <c r="F94" s="182">
        <f>SUM(F96:F98)</f>
        <v>7795.08</v>
      </c>
      <c r="G94" s="183">
        <f>F94*100/E94</f>
        <v>512.1603153745073</v>
      </c>
      <c r="H94" s="254" t="s">
        <v>122</v>
      </c>
      <c r="I94" s="182">
        <f>SUM(I96:I98)</f>
        <v>0</v>
      </c>
    </row>
    <row r="95" spans="1:9" ht="33.75" customHeight="1" hidden="1">
      <c r="A95" s="22"/>
      <c r="B95" s="36"/>
      <c r="C95" s="30" t="s">
        <v>117</v>
      </c>
      <c r="D95" s="12" t="s">
        <v>118</v>
      </c>
      <c r="E95" s="21"/>
      <c r="F95" s="21"/>
      <c r="G95" s="132" t="e">
        <f>F95*100/E95</f>
        <v>#DIV/0!</v>
      </c>
      <c r="H95" s="144" t="e">
        <f t="shared" si="8"/>
        <v>#DIV/0!</v>
      </c>
      <c r="I95" s="25"/>
    </row>
    <row r="96" spans="1:9" ht="45" customHeight="1" hidden="1">
      <c r="A96" s="22"/>
      <c r="B96" s="36"/>
      <c r="C96" s="30" t="s">
        <v>124</v>
      </c>
      <c r="D96" s="86" t="s">
        <v>171</v>
      </c>
      <c r="E96" s="25"/>
      <c r="F96" s="25"/>
      <c r="G96" s="132" t="e">
        <f>F96*100/E96</f>
        <v>#DIV/0!</v>
      </c>
      <c r="H96" s="144" t="e">
        <f t="shared" si="8"/>
        <v>#DIV/0!</v>
      </c>
      <c r="I96" s="25"/>
    </row>
    <row r="97" spans="1:9" ht="13.5" customHeight="1">
      <c r="A97" s="22"/>
      <c r="B97" s="36"/>
      <c r="C97" s="30" t="s">
        <v>11</v>
      </c>
      <c r="D97" s="11" t="s">
        <v>12</v>
      </c>
      <c r="E97" s="25">
        <v>1522</v>
      </c>
      <c r="F97" s="25">
        <v>7795.08</v>
      </c>
      <c r="G97" s="132">
        <f>F97*100/E97</f>
        <v>512.1603153745073</v>
      </c>
      <c r="H97" s="144" t="s">
        <v>122</v>
      </c>
      <c r="I97" s="43"/>
    </row>
    <row r="98" spans="1:9" ht="33.75" hidden="1">
      <c r="A98" s="22"/>
      <c r="B98" s="29"/>
      <c r="C98" s="30" t="s">
        <v>117</v>
      </c>
      <c r="D98" s="86" t="s">
        <v>118</v>
      </c>
      <c r="E98" s="25"/>
      <c r="F98" s="25"/>
      <c r="G98" s="144" t="s">
        <v>122</v>
      </c>
      <c r="H98" s="144" t="s">
        <v>122</v>
      </c>
      <c r="I98" s="43"/>
    </row>
    <row r="99" spans="1:9" ht="16.5" customHeight="1" hidden="1">
      <c r="A99" s="22"/>
      <c r="B99" s="27">
        <v>75085</v>
      </c>
      <c r="C99" s="97"/>
      <c r="D99" s="89" t="s">
        <v>275</v>
      </c>
      <c r="E99" s="21">
        <f>SUM(E100:E100)</f>
        <v>0</v>
      </c>
      <c r="F99" s="21">
        <f>SUM(F100:F100)</f>
        <v>0</v>
      </c>
      <c r="G99" s="137" t="e">
        <f>F99*100/E99</f>
        <v>#DIV/0!</v>
      </c>
      <c r="H99" s="232" t="e">
        <f>(F99/I99)*100</f>
        <v>#DIV/0!</v>
      </c>
      <c r="I99" s="43"/>
    </row>
    <row r="100" spans="1:9" ht="12.75" hidden="1">
      <c r="A100" s="22"/>
      <c r="B100" s="29"/>
      <c r="C100" s="30" t="s">
        <v>11</v>
      </c>
      <c r="D100" s="11" t="s">
        <v>12</v>
      </c>
      <c r="E100" s="25"/>
      <c r="F100" s="25"/>
      <c r="G100" s="132" t="e">
        <f>F100*100/E100</f>
        <v>#DIV/0!</v>
      </c>
      <c r="H100" s="132" t="e">
        <f>(F100/I100)*100</f>
        <v>#DIV/0!</v>
      </c>
      <c r="I100" s="43">
        <v>0</v>
      </c>
    </row>
    <row r="101" spans="1:9" ht="12.75" hidden="1">
      <c r="A101" s="22"/>
      <c r="B101" s="27">
        <v>75095</v>
      </c>
      <c r="C101" s="97"/>
      <c r="D101" s="14" t="s">
        <v>5</v>
      </c>
      <c r="E101" s="21">
        <f>SUM(E102:E105)</f>
        <v>0</v>
      </c>
      <c r="F101" s="21">
        <f>SUM(F102:F105)</f>
        <v>0</v>
      </c>
      <c r="G101" s="131" t="e">
        <f>F101*100/E101</f>
        <v>#DIV/0!</v>
      </c>
      <c r="H101" s="131">
        <f aca="true" t="shared" si="9" ref="H101:H111">(F101/I101)*100</f>
        <v>0</v>
      </c>
      <c r="I101" s="21">
        <f>SUM(I102:I105)</f>
        <v>1207.11</v>
      </c>
    </row>
    <row r="102" spans="1:9" ht="12.75" hidden="1">
      <c r="A102" s="22"/>
      <c r="B102" s="36"/>
      <c r="C102" s="30" t="s">
        <v>11</v>
      </c>
      <c r="D102" s="11" t="s">
        <v>12</v>
      </c>
      <c r="E102" s="25"/>
      <c r="F102" s="25"/>
      <c r="G102" s="132" t="e">
        <f>F102*100/E102</f>
        <v>#DIV/0!</v>
      </c>
      <c r="H102" s="132">
        <f t="shared" si="9"/>
        <v>0</v>
      </c>
      <c r="I102" s="25">
        <v>1207.11</v>
      </c>
    </row>
    <row r="103" spans="1:9" ht="22.5" hidden="1">
      <c r="A103" s="22"/>
      <c r="B103" s="23"/>
      <c r="C103" s="30" t="s">
        <v>113</v>
      </c>
      <c r="D103" s="209" t="s">
        <v>114</v>
      </c>
      <c r="E103" s="25"/>
      <c r="F103" s="25"/>
      <c r="G103" s="132" t="e">
        <f>F103*100/E103</f>
        <v>#DIV/0!</v>
      </c>
      <c r="H103" s="132" t="e">
        <f t="shared" si="9"/>
        <v>#DIV/0!</v>
      </c>
      <c r="I103" s="43"/>
    </row>
    <row r="104" spans="1:9" ht="12.75" hidden="1">
      <c r="A104" s="22"/>
      <c r="B104" s="23"/>
      <c r="C104" s="30" t="s">
        <v>141</v>
      </c>
      <c r="D104" s="209" t="s">
        <v>105</v>
      </c>
      <c r="E104" s="25"/>
      <c r="F104" s="25"/>
      <c r="G104" s="144">
        <v>0</v>
      </c>
      <c r="H104" s="166" t="e">
        <f t="shared" si="9"/>
        <v>#DIV/0!</v>
      </c>
      <c r="I104" s="25"/>
    </row>
    <row r="105" spans="1:9" ht="22.5" hidden="1">
      <c r="A105" s="22"/>
      <c r="B105" s="29"/>
      <c r="C105" s="30" t="s">
        <v>88</v>
      </c>
      <c r="D105" s="209" t="s">
        <v>114</v>
      </c>
      <c r="E105" s="25"/>
      <c r="F105" s="25"/>
      <c r="G105" s="132" t="e">
        <f>F105*100/E105</f>
        <v>#DIV/0!</v>
      </c>
      <c r="H105" s="132" t="e">
        <f t="shared" si="9"/>
        <v>#DIV/0!</v>
      </c>
      <c r="I105" s="25"/>
    </row>
    <row r="106" spans="1:9" ht="33.75">
      <c r="A106" s="41">
        <v>751</v>
      </c>
      <c r="B106" s="37"/>
      <c r="C106" s="38"/>
      <c r="D106" s="67" t="s">
        <v>187</v>
      </c>
      <c r="E106" s="18">
        <f>E107+E109+E112+E115+E118+E120</f>
        <v>383014</v>
      </c>
      <c r="F106" s="18">
        <f>F107+F109+F112+F115+F118+F120</f>
        <v>3524</v>
      </c>
      <c r="G106" s="130">
        <f>F106*100/E106</f>
        <v>0.9200708068112393</v>
      </c>
      <c r="H106" s="130">
        <f t="shared" si="9"/>
        <v>193.62637362637363</v>
      </c>
      <c r="I106" s="18">
        <f>I107+I109+I112+I115+I118+I120</f>
        <v>1820</v>
      </c>
    </row>
    <row r="107" spans="1:9" ht="22.5">
      <c r="A107" s="19"/>
      <c r="B107" s="27">
        <v>75101</v>
      </c>
      <c r="C107" s="20"/>
      <c r="D107" s="13" t="s">
        <v>191</v>
      </c>
      <c r="E107" s="21">
        <f>SUM(E108)</f>
        <v>10840</v>
      </c>
      <c r="F107" s="21">
        <f>SUM(F108)</f>
        <v>1810</v>
      </c>
      <c r="G107" s="131">
        <f>F107*100/E107</f>
        <v>16.69741697416974</v>
      </c>
      <c r="H107" s="131">
        <f t="shared" si="9"/>
        <v>99.45054945054946</v>
      </c>
      <c r="I107" s="21">
        <f>SUM(I108)</f>
        <v>1820</v>
      </c>
    </row>
    <row r="108" spans="1:9" ht="45">
      <c r="A108" s="22"/>
      <c r="B108" s="23"/>
      <c r="C108" s="30">
        <v>2010</v>
      </c>
      <c r="D108" s="12" t="s">
        <v>241</v>
      </c>
      <c r="E108" s="25">
        <v>10840</v>
      </c>
      <c r="F108" s="25">
        <v>1810</v>
      </c>
      <c r="G108" s="132">
        <f aca="true" t="shared" si="10" ref="G108:G205">F108*100/E108</f>
        <v>16.69741697416974</v>
      </c>
      <c r="H108" s="132">
        <f t="shared" si="9"/>
        <v>99.45054945054946</v>
      </c>
      <c r="I108" s="25">
        <v>1820</v>
      </c>
    </row>
    <row r="109" spans="1:9" ht="12.75" hidden="1">
      <c r="A109" s="22"/>
      <c r="B109" s="27">
        <v>75107</v>
      </c>
      <c r="C109" s="97"/>
      <c r="D109" s="14" t="s">
        <v>192</v>
      </c>
      <c r="E109" s="21">
        <f>SUM(E110:E111)</f>
        <v>0</v>
      </c>
      <c r="F109" s="21">
        <f>SUM(F110:F111)</f>
        <v>0</v>
      </c>
      <c r="G109" s="131" t="e">
        <f t="shared" si="10"/>
        <v>#DIV/0!</v>
      </c>
      <c r="H109" s="131" t="e">
        <f t="shared" si="9"/>
        <v>#DIV/0!</v>
      </c>
      <c r="I109" s="21">
        <f>SUM(I111:I111)</f>
        <v>0</v>
      </c>
    </row>
    <row r="110" spans="1:9" ht="12.75" hidden="1">
      <c r="A110" s="22"/>
      <c r="B110" s="36"/>
      <c r="C110" s="30" t="s">
        <v>11</v>
      </c>
      <c r="D110" s="10" t="s">
        <v>12</v>
      </c>
      <c r="E110" s="25"/>
      <c r="F110" s="25"/>
      <c r="G110" s="132" t="e">
        <f t="shared" si="10"/>
        <v>#DIV/0!</v>
      </c>
      <c r="H110" s="132" t="e">
        <f t="shared" si="9"/>
        <v>#DIV/0!</v>
      </c>
      <c r="I110" s="25"/>
    </row>
    <row r="111" spans="1:9" ht="46.5" customHeight="1" hidden="1">
      <c r="A111" s="22"/>
      <c r="B111" s="106"/>
      <c r="C111" s="28">
        <v>2010</v>
      </c>
      <c r="D111" s="12" t="s">
        <v>241</v>
      </c>
      <c r="E111" s="25"/>
      <c r="F111" s="25"/>
      <c r="G111" s="132" t="e">
        <f t="shared" si="10"/>
        <v>#DIV/0!</v>
      </c>
      <c r="H111" s="132" t="e">
        <f t="shared" si="9"/>
        <v>#DIV/0!</v>
      </c>
      <c r="I111" s="43"/>
    </row>
    <row r="112" spans="1:9" s="85" customFormat="1" ht="12.75" hidden="1">
      <c r="A112" s="19"/>
      <c r="B112" s="27">
        <v>75108</v>
      </c>
      <c r="C112" s="20"/>
      <c r="D112" s="14" t="s">
        <v>86</v>
      </c>
      <c r="E112" s="21">
        <f>SUM(E113:E114)</f>
        <v>0</v>
      </c>
      <c r="F112" s="21">
        <f>SUM(F113:F114)</f>
        <v>0</v>
      </c>
      <c r="G112" s="131" t="e">
        <f t="shared" si="10"/>
        <v>#DIV/0!</v>
      </c>
      <c r="H112" s="137" t="s">
        <v>122</v>
      </c>
      <c r="I112" s="21">
        <f>SUM(I113:I114)</f>
        <v>0</v>
      </c>
    </row>
    <row r="113" spans="1:9" ht="12.75" hidden="1">
      <c r="A113" s="22"/>
      <c r="B113" s="29"/>
      <c r="C113" s="30" t="s">
        <v>11</v>
      </c>
      <c r="D113" s="10" t="s">
        <v>12</v>
      </c>
      <c r="E113" s="25"/>
      <c r="F113" s="25"/>
      <c r="G113" s="132" t="e">
        <f t="shared" si="10"/>
        <v>#DIV/0!</v>
      </c>
      <c r="H113" s="144" t="s">
        <v>122</v>
      </c>
      <c r="I113" s="156"/>
    </row>
    <row r="114" spans="1:9" ht="45" hidden="1">
      <c r="A114" s="22"/>
      <c r="B114" s="29"/>
      <c r="C114" s="30" t="s">
        <v>119</v>
      </c>
      <c r="D114" s="12" t="s">
        <v>241</v>
      </c>
      <c r="E114" s="25"/>
      <c r="F114" s="25"/>
      <c r="G114" s="132" t="e">
        <f t="shared" si="10"/>
        <v>#DIV/0!</v>
      </c>
      <c r="H114" s="144" t="s">
        <v>122</v>
      </c>
      <c r="I114" s="43"/>
    </row>
    <row r="115" spans="1:9" ht="45">
      <c r="A115" s="22"/>
      <c r="B115" s="27">
        <v>75109</v>
      </c>
      <c r="C115" s="97"/>
      <c r="D115" s="13" t="s">
        <v>139</v>
      </c>
      <c r="E115" s="21">
        <f>SUM(E116:E117)</f>
        <v>1714</v>
      </c>
      <c r="F115" s="21">
        <f>SUM(F117)</f>
        <v>1714</v>
      </c>
      <c r="G115" s="131">
        <f t="shared" si="10"/>
        <v>100</v>
      </c>
      <c r="H115" s="137" t="s">
        <v>122</v>
      </c>
      <c r="I115" s="21">
        <f>SUM(I117)</f>
        <v>0</v>
      </c>
    </row>
    <row r="116" spans="1:9" ht="12.75" hidden="1">
      <c r="A116" s="22"/>
      <c r="B116" s="104"/>
      <c r="C116" s="30" t="s">
        <v>11</v>
      </c>
      <c r="D116" s="11" t="s">
        <v>12</v>
      </c>
      <c r="E116" s="25"/>
      <c r="F116" s="25"/>
      <c r="G116" s="132" t="e">
        <f t="shared" si="10"/>
        <v>#DIV/0!</v>
      </c>
      <c r="H116" s="144" t="e">
        <f aca="true" t="shared" si="11" ref="H116:H151">(F116/I116)*100</f>
        <v>#DIV/0!</v>
      </c>
      <c r="I116" s="25">
        <v>0</v>
      </c>
    </row>
    <row r="117" spans="1:9" ht="45">
      <c r="A117" s="22"/>
      <c r="B117" s="36"/>
      <c r="C117" s="30" t="s">
        <v>119</v>
      </c>
      <c r="D117" s="12" t="s">
        <v>241</v>
      </c>
      <c r="E117" s="25">
        <v>1714</v>
      </c>
      <c r="F117" s="25">
        <v>1714</v>
      </c>
      <c r="G117" s="132">
        <f t="shared" si="10"/>
        <v>100</v>
      </c>
      <c r="H117" s="144" t="s">
        <v>122</v>
      </c>
      <c r="I117" s="25"/>
    </row>
    <row r="118" spans="1:9" ht="12.75" hidden="1">
      <c r="A118" s="22"/>
      <c r="B118" s="27">
        <v>75110</v>
      </c>
      <c r="C118" s="97"/>
      <c r="D118" s="14" t="s">
        <v>201</v>
      </c>
      <c r="E118" s="21">
        <f>SUM(E119)</f>
        <v>0</v>
      </c>
      <c r="F118" s="21">
        <f>SUM(F119)</f>
        <v>0</v>
      </c>
      <c r="G118" s="131" t="e">
        <f t="shared" si="10"/>
        <v>#DIV/0!</v>
      </c>
      <c r="H118" s="137" t="e">
        <f t="shared" si="11"/>
        <v>#DIV/0!</v>
      </c>
      <c r="I118" s="21">
        <f>SUM(I119)</f>
        <v>0</v>
      </c>
    </row>
    <row r="119" spans="1:9" ht="45" hidden="1">
      <c r="A119" s="22"/>
      <c r="B119" s="153"/>
      <c r="C119" s="30" t="s">
        <v>119</v>
      </c>
      <c r="D119" s="12" t="s">
        <v>241</v>
      </c>
      <c r="E119" s="25"/>
      <c r="F119" s="25"/>
      <c r="G119" s="132" t="e">
        <f t="shared" si="10"/>
        <v>#DIV/0!</v>
      </c>
      <c r="H119" s="144" t="e">
        <f t="shared" si="11"/>
        <v>#DIV/0!</v>
      </c>
      <c r="I119" s="25"/>
    </row>
    <row r="120" spans="1:9" ht="12.75">
      <c r="A120" s="22"/>
      <c r="B120" s="27">
        <v>75113</v>
      </c>
      <c r="C120" s="97"/>
      <c r="D120" s="14" t="s">
        <v>182</v>
      </c>
      <c r="E120" s="21">
        <f>SUM(E121:E122)</f>
        <v>370460</v>
      </c>
      <c r="F120" s="21">
        <f>SUM(F121:F122)</f>
        <v>0</v>
      </c>
      <c r="G120" s="131">
        <f>F120*100/E120</f>
        <v>0</v>
      </c>
      <c r="H120" s="137" t="s">
        <v>122</v>
      </c>
      <c r="I120" s="21">
        <f>SUM(I121:I122)</f>
        <v>0</v>
      </c>
    </row>
    <row r="121" spans="1:9" ht="12.75">
      <c r="A121" s="22"/>
      <c r="B121" s="118"/>
      <c r="C121" s="30" t="s">
        <v>11</v>
      </c>
      <c r="D121" s="11" t="s">
        <v>12</v>
      </c>
      <c r="E121" s="25">
        <v>370460</v>
      </c>
      <c r="F121" s="25">
        <v>0</v>
      </c>
      <c r="G121" s="132">
        <f t="shared" si="10"/>
        <v>0</v>
      </c>
      <c r="H121" s="144" t="s">
        <v>122</v>
      </c>
      <c r="I121" s="25"/>
    </row>
    <row r="122" spans="1:9" ht="45" hidden="1">
      <c r="A122" s="22"/>
      <c r="B122" s="167"/>
      <c r="C122" s="30" t="s">
        <v>119</v>
      </c>
      <c r="D122" s="12" t="s">
        <v>241</v>
      </c>
      <c r="E122" s="25"/>
      <c r="F122" s="25"/>
      <c r="G122" s="132" t="e">
        <f t="shared" si="10"/>
        <v>#DIV/0!</v>
      </c>
      <c r="H122" s="132" t="e">
        <f t="shared" si="11"/>
        <v>#DIV/0!</v>
      </c>
      <c r="I122" s="25"/>
    </row>
    <row r="123" spans="1:9" ht="25.5" customHeight="1">
      <c r="A123" s="26">
        <v>754</v>
      </c>
      <c r="B123" s="16"/>
      <c r="C123" s="32"/>
      <c r="D123" s="67" t="s">
        <v>98</v>
      </c>
      <c r="E123" s="18">
        <f>E124+E127+E132</f>
        <v>101000</v>
      </c>
      <c r="F123" s="18">
        <f>F124+F127+F132</f>
        <v>13529.78</v>
      </c>
      <c r="G123" s="130">
        <f t="shared" si="10"/>
        <v>13.395821782178217</v>
      </c>
      <c r="H123" s="130">
        <f t="shared" si="11"/>
        <v>73.78404319136173</v>
      </c>
      <c r="I123" s="18">
        <f>I127+I132</f>
        <v>18337</v>
      </c>
    </row>
    <row r="124" spans="1:9" ht="12.75" hidden="1">
      <c r="A124" s="239"/>
      <c r="B124" s="240">
        <v>75412</v>
      </c>
      <c r="C124" s="241"/>
      <c r="D124" s="243" t="s">
        <v>287</v>
      </c>
      <c r="E124" s="242">
        <f>SUM(E125:E126)</f>
        <v>0</v>
      </c>
      <c r="F124" s="242">
        <f>SUM(F125:F126)</f>
        <v>0</v>
      </c>
      <c r="G124" s="223" t="e">
        <f>F124*100/E124</f>
        <v>#DIV/0!</v>
      </c>
      <c r="H124" s="223" t="e">
        <f>(F124/I124)*100</f>
        <v>#DIV/0!</v>
      </c>
      <c r="I124" s="242"/>
    </row>
    <row r="125" spans="1:9" ht="12.75" hidden="1">
      <c r="A125" s="239"/>
      <c r="B125" s="245"/>
      <c r="C125" s="191" t="s">
        <v>25</v>
      </c>
      <c r="D125" s="10" t="s">
        <v>211</v>
      </c>
      <c r="E125" s="190"/>
      <c r="F125" s="190"/>
      <c r="G125" s="223"/>
      <c r="H125" s="223"/>
      <c r="I125" s="242"/>
    </row>
    <row r="126" spans="1:9" ht="33.75" hidden="1">
      <c r="A126" s="239"/>
      <c r="B126" s="244"/>
      <c r="C126" s="191" t="s">
        <v>126</v>
      </c>
      <c r="D126" s="86" t="s">
        <v>153</v>
      </c>
      <c r="E126" s="190"/>
      <c r="F126" s="190"/>
      <c r="G126" s="132" t="e">
        <f t="shared" si="10"/>
        <v>#DIV/0!</v>
      </c>
      <c r="H126" s="132" t="e">
        <f t="shared" si="11"/>
        <v>#DIV/0!</v>
      </c>
      <c r="I126" s="242"/>
    </row>
    <row r="127" spans="1:9" ht="12.75">
      <c r="A127" s="47"/>
      <c r="B127" s="48">
        <v>75416</v>
      </c>
      <c r="C127" s="109"/>
      <c r="D127" s="157" t="s">
        <v>163</v>
      </c>
      <c r="E127" s="50">
        <f>SUM(E128:E132)</f>
        <v>101000</v>
      </c>
      <c r="F127" s="50">
        <f>SUM(F128:F132)</f>
        <v>13529.78</v>
      </c>
      <c r="G127" s="131">
        <f t="shared" si="10"/>
        <v>13.395821782178217</v>
      </c>
      <c r="H127" s="132">
        <f t="shared" si="11"/>
        <v>73.78404319136173</v>
      </c>
      <c r="I127" s="21">
        <f>SUM(I128:I131)</f>
        <v>18337</v>
      </c>
    </row>
    <row r="128" spans="1:9" ht="26.25" customHeight="1">
      <c r="A128" s="47"/>
      <c r="B128" s="158"/>
      <c r="C128" s="52" t="s">
        <v>27</v>
      </c>
      <c r="D128" s="12" t="s">
        <v>217</v>
      </c>
      <c r="E128" s="53">
        <v>100000</v>
      </c>
      <c r="F128" s="53">
        <v>12810.58</v>
      </c>
      <c r="G128" s="132">
        <f t="shared" si="10"/>
        <v>12.81058</v>
      </c>
      <c r="H128" s="132">
        <f t="shared" si="11"/>
        <v>73.58596128439314</v>
      </c>
      <c r="I128" s="148">
        <v>17409</v>
      </c>
    </row>
    <row r="129" spans="1:9" ht="24" customHeight="1">
      <c r="A129" s="47"/>
      <c r="B129" s="58"/>
      <c r="C129" s="227" t="s">
        <v>258</v>
      </c>
      <c r="D129" s="12" t="s">
        <v>265</v>
      </c>
      <c r="E129" s="53">
        <v>1000</v>
      </c>
      <c r="F129" s="53">
        <v>719.2</v>
      </c>
      <c r="G129" s="132">
        <f t="shared" si="10"/>
        <v>71.92</v>
      </c>
      <c r="H129" s="132">
        <f t="shared" si="11"/>
        <v>77.5</v>
      </c>
      <c r="I129" s="148">
        <v>928</v>
      </c>
    </row>
    <row r="130" spans="1:9" ht="12.75" hidden="1">
      <c r="A130" s="47"/>
      <c r="B130" s="58"/>
      <c r="C130" s="52" t="s">
        <v>17</v>
      </c>
      <c r="D130" s="10" t="s">
        <v>18</v>
      </c>
      <c r="E130" s="53"/>
      <c r="F130" s="53"/>
      <c r="G130" s="132" t="e">
        <f t="shared" si="10"/>
        <v>#DIV/0!</v>
      </c>
      <c r="H130" s="132" t="e">
        <f t="shared" si="11"/>
        <v>#DIV/0!</v>
      </c>
      <c r="I130" s="148"/>
    </row>
    <row r="131" spans="1:9" ht="45" hidden="1">
      <c r="A131" s="47"/>
      <c r="B131" s="160"/>
      <c r="C131" s="52" t="s">
        <v>107</v>
      </c>
      <c r="D131" s="86" t="s">
        <v>235</v>
      </c>
      <c r="E131" s="53"/>
      <c r="F131" s="53"/>
      <c r="G131" s="132" t="e">
        <f t="shared" si="10"/>
        <v>#DIV/0!</v>
      </c>
      <c r="H131" s="132" t="e">
        <f t="shared" si="11"/>
        <v>#DIV/0!</v>
      </c>
      <c r="I131" s="148"/>
    </row>
    <row r="132" spans="1:9" ht="12.75" hidden="1">
      <c r="A132" s="19"/>
      <c r="B132" s="27">
        <v>75495</v>
      </c>
      <c r="C132" s="63"/>
      <c r="D132" s="14" t="s">
        <v>5</v>
      </c>
      <c r="E132" s="21">
        <f>SUM(E133:E134)</f>
        <v>0</v>
      </c>
      <c r="F132" s="21">
        <f>SUM(F133:F134)</f>
        <v>0</v>
      </c>
      <c r="G132" s="131" t="e">
        <f t="shared" si="10"/>
        <v>#DIV/0!</v>
      </c>
      <c r="H132" s="131" t="e">
        <f t="shared" si="11"/>
        <v>#DIV/0!</v>
      </c>
      <c r="I132" s="21">
        <f>SUM(I133:I134)</f>
        <v>0</v>
      </c>
    </row>
    <row r="133" spans="1:9" ht="24" customHeight="1" hidden="1">
      <c r="A133" s="22"/>
      <c r="B133" s="29"/>
      <c r="C133" s="30" t="s">
        <v>27</v>
      </c>
      <c r="D133" s="12" t="s">
        <v>217</v>
      </c>
      <c r="E133" s="25"/>
      <c r="F133" s="25"/>
      <c r="G133" s="132" t="e">
        <f t="shared" si="10"/>
        <v>#DIV/0!</v>
      </c>
      <c r="H133" s="132" t="e">
        <f t="shared" si="11"/>
        <v>#DIV/0!</v>
      </c>
      <c r="I133" s="25"/>
    </row>
    <row r="134" spans="1:9" ht="45" hidden="1">
      <c r="A134" s="22"/>
      <c r="B134" s="29"/>
      <c r="C134" s="30" t="s">
        <v>107</v>
      </c>
      <c r="D134" s="86" t="s">
        <v>235</v>
      </c>
      <c r="E134" s="25"/>
      <c r="F134" s="25"/>
      <c r="G134" s="132" t="e">
        <f t="shared" si="10"/>
        <v>#DIV/0!</v>
      </c>
      <c r="H134" s="132" t="e">
        <f t="shared" si="11"/>
        <v>#DIV/0!</v>
      </c>
      <c r="I134" s="25"/>
    </row>
    <row r="135" spans="1:9" ht="52.5" customHeight="1">
      <c r="A135" s="41">
        <v>756</v>
      </c>
      <c r="B135" s="37"/>
      <c r="C135" s="38"/>
      <c r="D135" s="67" t="s">
        <v>199</v>
      </c>
      <c r="E135" s="18">
        <f>E136+E141+E151+E167+E179+E185</f>
        <v>129473635</v>
      </c>
      <c r="F135" s="18">
        <f>F136+F141+F151+F167+F179+F185</f>
        <v>22788930.869999997</v>
      </c>
      <c r="G135" s="130">
        <f t="shared" si="10"/>
        <v>17.6012134594043</v>
      </c>
      <c r="H135" s="130">
        <f t="shared" si="11"/>
        <v>97.91918029865752</v>
      </c>
      <c r="I135" s="18">
        <f>SUM(I136,I139,I141,I151,I167,I179,I185)</f>
        <v>23273204.29</v>
      </c>
    </row>
    <row r="136" spans="1:9" ht="13.5" customHeight="1">
      <c r="A136" s="19"/>
      <c r="B136" s="27">
        <v>75601</v>
      </c>
      <c r="C136" s="20"/>
      <c r="D136" s="13" t="s">
        <v>28</v>
      </c>
      <c r="E136" s="21">
        <f>SUM(E137:E138)</f>
        <v>81500</v>
      </c>
      <c r="F136" s="21">
        <f>SUM(F137:F138)</f>
        <v>4026.64</v>
      </c>
      <c r="G136" s="131">
        <f t="shared" si="10"/>
        <v>4.940662576687116</v>
      </c>
      <c r="H136" s="131">
        <f t="shared" si="11"/>
        <v>34.98475199179823</v>
      </c>
      <c r="I136" s="21">
        <f>SUM(I137:I138)</f>
        <v>11509.699999999999</v>
      </c>
    </row>
    <row r="137" spans="1:9" ht="22.5">
      <c r="A137" s="22"/>
      <c r="B137" s="96"/>
      <c r="C137" s="34" t="s">
        <v>29</v>
      </c>
      <c r="D137" s="12" t="s">
        <v>218</v>
      </c>
      <c r="E137" s="25">
        <v>80000</v>
      </c>
      <c r="F137" s="25">
        <v>4025.46</v>
      </c>
      <c r="G137" s="132">
        <f t="shared" si="10"/>
        <v>5.031825</v>
      </c>
      <c r="H137" s="132">
        <f t="shared" si="11"/>
        <v>35.94516956591234</v>
      </c>
      <c r="I137" s="25">
        <v>11198.89</v>
      </c>
    </row>
    <row r="138" spans="1:9" ht="23.25" customHeight="1">
      <c r="A138" s="22"/>
      <c r="B138" s="23"/>
      <c r="C138" s="30" t="s">
        <v>20</v>
      </c>
      <c r="D138" s="12" t="s">
        <v>213</v>
      </c>
      <c r="E138" s="25">
        <v>1500</v>
      </c>
      <c r="F138" s="25">
        <v>1.18</v>
      </c>
      <c r="G138" s="132">
        <f t="shared" si="10"/>
        <v>0.07866666666666666</v>
      </c>
      <c r="H138" s="132">
        <f t="shared" si="11"/>
        <v>0.37965316431260254</v>
      </c>
      <c r="I138" s="25">
        <v>310.81</v>
      </c>
    </row>
    <row r="139" spans="1:9" ht="12.75" customHeight="1" hidden="1">
      <c r="A139" s="22"/>
      <c r="B139" s="27">
        <v>75605</v>
      </c>
      <c r="C139" s="44"/>
      <c r="D139" s="13" t="s">
        <v>131</v>
      </c>
      <c r="E139" s="21">
        <f>E140</f>
        <v>0</v>
      </c>
      <c r="F139" s="21">
        <f>F140</f>
        <v>0</v>
      </c>
      <c r="G139" s="137" t="s">
        <v>122</v>
      </c>
      <c r="H139" s="131" t="e">
        <f t="shared" si="11"/>
        <v>#DIV/0!</v>
      </c>
      <c r="I139" s="21">
        <v>0</v>
      </c>
    </row>
    <row r="140" spans="1:9" ht="3.75" customHeight="1" hidden="1">
      <c r="A140" s="19"/>
      <c r="B140" s="108"/>
      <c r="C140" s="30" t="s">
        <v>43</v>
      </c>
      <c r="D140" s="12" t="s">
        <v>131</v>
      </c>
      <c r="E140" s="25">
        <v>0</v>
      </c>
      <c r="F140" s="25">
        <v>0</v>
      </c>
      <c r="G140" s="144" t="s">
        <v>122</v>
      </c>
      <c r="H140" s="132" t="e">
        <f t="shared" si="11"/>
        <v>#DIV/0!</v>
      </c>
      <c r="I140" s="25">
        <v>0</v>
      </c>
    </row>
    <row r="141" spans="1:9" ht="35.25" customHeight="1">
      <c r="A141" s="19"/>
      <c r="B141" s="27">
        <v>75615</v>
      </c>
      <c r="C141" s="20"/>
      <c r="D141" s="13" t="s">
        <v>99</v>
      </c>
      <c r="E141" s="21">
        <f>SUM(E142:E149)</f>
        <v>33091169</v>
      </c>
      <c r="F141" s="21">
        <f>SUM(F142:F149)</f>
        <v>6232149.54</v>
      </c>
      <c r="G141" s="131">
        <f t="shared" si="10"/>
        <v>18.833271015599358</v>
      </c>
      <c r="H141" s="131">
        <f t="shared" si="11"/>
        <v>94.4230857741547</v>
      </c>
      <c r="I141" s="21">
        <f>SUM(I142:I150)</f>
        <v>6600239.220000001</v>
      </c>
    </row>
    <row r="142" spans="1:9" ht="12.75">
      <c r="A142" s="22"/>
      <c r="B142" s="29"/>
      <c r="C142" s="30" t="s">
        <v>30</v>
      </c>
      <c r="D142" s="10" t="s">
        <v>219</v>
      </c>
      <c r="E142" s="25">
        <v>32443675</v>
      </c>
      <c r="F142" s="25">
        <v>5955901.57</v>
      </c>
      <c r="G142" s="132">
        <f t="shared" si="10"/>
        <v>18.357666232324174</v>
      </c>
      <c r="H142" s="132">
        <f t="shared" si="11"/>
        <v>94.04539706658369</v>
      </c>
      <c r="I142" s="25">
        <v>6333006.99</v>
      </c>
    </row>
    <row r="143" spans="1:9" ht="12.75">
      <c r="A143" s="22"/>
      <c r="B143" s="29"/>
      <c r="C143" s="30" t="s">
        <v>31</v>
      </c>
      <c r="D143" s="10" t="s">
        <v>220</v>
      </c>
      <c r="E143" s="25">
        <v>817</v>
      </c>
      <c r="F143" s="25">
        <v>837.65</v>
      </c>
      <c r="G143" s="132">
        <f t="shared" si="10"/>
        <v>102.52753977968176</v>
      </c>
      <c r="H143" s="132">
        <f t="shared" si="11"/>
        <v>107.33598154792415</v>
      </c>
      <c r="I143" s="25">
        <v>780.4</v>
      </c>
    </row>
    <row r="144" spans="1:9" ht="12.75">
      <c r="A144" s="22"/>
      <c r="B144" s="29"/>
      <c r="C144" s="30" t="s">
        <v>32</v>
      </c>
      <c r="D144" s="10" t="s">
        <v>221</v>
      </c>
      <c r="E144" s="25">
        <v>525502</v>
      </c>
      <c r="F144" s="25">
        <v>264681</v>
      </c>
      <c r="G144" s="132">
        <f t="shared" si="10"/>
        <v>50.36726786957995</v>
      </c>
      <c r="H144" s="132">
        <f t="shared" si="11"/>
        <v>105.82073831555434</v>
      </c>
      <c r="I144" s="25">
        <v>250122.05</v>
      </c>
    </row>
    <row r="145" spans="1:9" ht="33.75" hidden="1">
      <c r="A145" s="22"/>
      <c r="B145" s="29"/>
      <c r="C145" s="30" t="s">
        <v>41</v>
      </c>
      <c r="D145" s="12" t="s">
        <v>168</v>
      </c>
      <c r="E145" s="25"/>
      <c r="F145" s="25"/>
      <c r="G145" s="132" t="e">
        <f t="shared" si="10"/>
        <v>#DIV/0!</v>
      </c>
      <c r="H145" s="132" t="e">
        <f t="shared" si="11"/>
        <v>#DIV/0!</v>
      </c>
      <c r="I145" s="43"/>
    </row>
    <row r="146" spans="1:9" ht="12.75">
      <c r="A146" s="22"/>
      <c r="B146" s="29"/>
      <c r="C146" s="30" t="s">
        <v>33</v>
      </c>
      <c r="D146" s="10" t="s">
        <v>222</v>
      </c>
      <c r="E146" s="25">
        <v>100000</v>
      </c>
      <c r="F146" s="25">
        <v>6939</v>
      </c>
      <c r="G146" s="132">
        <f t="shared" si="10"/>
        <v>6.939</v>
      </c>
      <c r="H146" s="132">
        <f t="shared" si="11"/>
        <v>48.38574715849661</v>
      </c>
      <c r="I146" s="25">
        <v>14341</v>
      </c>
    </row>
    <row r="147" spans="1:9" ht="22.5">
      <c r="A147" s="22"/>
      <c r="B147" s="29"/>
      <c r="C147" s="212" t="s">
        <v>258</v>
      </c>
      <c r="D147" s="12" t="s">
        <v>265</v>
      </c>
      <c r="E147" s="25">
        <v>1024</v>
      </c>
      <c r="F147" s="25">
        <v>207.8</v>
      </c>
      <c r="G147" s="132">
        <f t="shared" si="10"/>
        <v>20.29296875</v>
      </c>
      <c r="H147" s="132">
        <f t="shared" si="11"/>
        <v>91.38082673702726</v>
      </c>
      <c r="I147" s="25">
        <v>227.4</v>
      </c>
    </row>
    <row r="148" spans="1:9" ht="12.75" hidden="1">
      <c r="A148" s="22"/>
      <c r="B148" s="29"/>
      <c r="C148" s="30" t="s">
        <v>17</v>
      </c>
      <c r="D148" s="10" t="s">
        <v>18</v>
      </c>
      <c r="E148" s="25"/>
      <c r="F148" s="25"/>
      <c r="G148" s="132" t="e">
        <f t="shared" si="10"/>
        <v>#DIV/0!</v>
      </c>
      <c r="H148" s="132" t="e">
        <f t="shared" si="11"/>
        <v>#DIV/0!</v>
      </c>
      <c r="I148" s="25"/>
    </row>
    <row r="149" spans="1:9" ht="27" customHeight="1">
      <c r="A149" s="22"/>
      <c r="B149" s="29"/>
      <c r="C149" s="30" t="s">
        <v>20</v>
      </c>
      <c r="D149" s="12" t="s">
        <v>213</v>
      </c>
      <c r="E149" s="25">
        <v>20151</v>
      </c>
      <c r="F149" s="25">
        <v>3582.52</v>
      </c>
      <c r="G149" s="132">
        <f t="shared" si="10"/>
        <v>17.778373281722992</v>
      </c>
      <c r="H149" s="132">
        <f t="shared" si="11"/>
        <v>203.39279428629823</v>
      </c>
      <c r="I149" s="25">
        <v>1761.38</v>
      </c>
    </row>
    <row r="150" spans="1:9" ht="22.5" hidden="1">
      <c r="A150" s="22"/>
      <c r="B150" s="29"/>
      <c r="C150" s="30">
        <v>2680</v>
      </c>
      <c r="D150" s="12" t="s">
        <v>90</v>
      </c>
      <c r="E150" s="25"/>
      <c r="F150" s="25"/>
      <c r="G150" s="132" t="e">
        <f t="shared" si="10"/>
        <v>#DIV/0!</v>
      </c>
      <c r="H150" s="132" t="e">
        <f t="shared" si="11"/>
        <v>#DIV/0!</v>
      </c>
      <c r="I150" s="25"/>
    </row>
    <row r="151" spans="1:9" ht="45">
      <c r="A151" s="19"/>
      <c r="B151" s="27">
        <v>75616</v>
      </c>
      <c r="C151" s="42"/>
      <c r="D151" s="13" t="s">
        <v>188</v>
      </c>
      <c r="E151" s="21">
        <f>SUM(E152:E166)</f>
        <v>16177811</v>
      </c>
      <c r="F151" s="21">
        <f>SUM(F152:F166)</f>
        <v>2483217.77</v>
      </c>
      <c r="G151" s="131">
        <f t="shared" si="10"/>
        <v>15.349528870129587</v>
      </c>
      <c r="H151" s="131">
        <f t="shared" si="11"/>
        <v>112.93235222235289</v>
      </c>
      <c r="I151" s="21">
        <f>SUM(I152:I166)</f>
        <v>2198854.2</v>
      </c>
    </row>
    <row r="152" spans="1:9" ht="12.75">
      <c r="A152" s="22"/>
      <c r="B152" s="23"/>
      <c r="C152" s="30" t="s">
        <v>30</v>
      </c>
      <c r="D152" s="10" t="s">
        <v>219</v>
      </c>
      <c r="E152" s="25">
        <v>9109030</v>
      </c>
      <c r="F152" s="25">
        <v>1291938.26</v>
      </c>
      <c r="G152" s="132">
        <f t="shared" si="10"/>
        <v>14.183049786859852</v>
      </c>
      <c r="H152" s="132">
        <f aca="true" t="shared" si="12" ref="H152:H171">(F152/I152)*100</f>
        <v>107.47843036922553</v>
      </c>
      <c r="I152" s="25">
        <v>1202044.22</v>
      </c>
    </row>
    <row r="153" spans="1:9" ht="12.75">
      <c r="A153" s="22"/>
      <c r="B153" s="23"/>
      <c r="C153" s="30" t="s">
        <v>31</v>
      </c>
      <c r="D153" s="10" t="s">
        <v>220</v>
      </c>
      <c r="E153" s="25">
        <v>74643</v>
      </c>
      <c r="F153" s="25">
        <v>16307.2</v>
      </c>
      <c r="G153" s="132">
        <f t="shared" si="10"/>
        <v>21.84692469488097</v>
      </c>
      <c r="H153" s="132">
        <f t="shared" si="12"/>
        <v>129.2632079584638</v>
      </c>
      <c r="I153" s="25">
        <v>12615.5</v>
      </c>
    </row>
    <row r="154" spans="1:9" ht="12.75">
      <c r="A154" s="22"/>
      <c r="B154" s="23"/>
      <c r="C154" s="30" t="s">
        <v>32</v>
      </c>
      <c r="D154" s="10" t="s">
        <v>221</v>
      </c>
      <c r="E154" s="25">
        <v>711373</v>
      </c>
      <c r="F154" s="25">
        <v>214444.87</v>
      </c>
      <c r="G154" s="132">
        <f t="shared" si="10"/>
        <v>30.145207928892436</v>
      </c>
      <c r="H154" s="132">
        <f t="shared" si="12"/>
        <v>101.68204475463622</v>
      </c>
      <c r="I154" s="25">
        <v>210897.48</v>
      </c>
    </row>
    <row r="155" spans="1:9" ht="12.75">
      <c r="A155" s="22"/>
      <c r="B155" s="23"/>
      <c r="C155" s="35" t="s">
        <v>34</v>
      </c>
      <c r="D155" s="10" t="s">
        <v>223</v>
      </c>
      <c r="E155" s="25">
        <v>400000</v>
      </c>
      <c r="F155" s="25">
        <v>208848.72</v>
      </c>
      <c r="G155" s="132">
        <f t="shared" si="10"/>
        <v>52.21218</v>
      </c>
      <c r="H155" s="132">
        <f t="shared" si="12"/>
        <v>858.2497269282075</v>
      </c>
      <c r="I155" s="25">
        <v>24334.26</v>
      </c>
    </row>
    <row r="156" spans="1:9" ht="12.75">
      <c r="A156" s="22"/>
      <c r="B156" s="23"/>
      <c r="C156" s="35" t="s">
        <v>35</v>
      </c>
      <c r="D156" s="10" t="s">
        <v>224</v>
      </c>
      <c r="E156" s="25">
        <v>112358</v>
      </c>
      <c r="F156" s="25">
        <v>11976.3</v>
      </c>
      <c r="G156" s="132">
        <f t="shared" si="10"/>
        <v>10.65905409494651</v>
      </c>
      <c r="H156" s="132">
        <f t="shared" si="12"/>
        <v>111.81914434728048</v>
      </c>
      <c r="I156" s="25">
        <v>10710.42</v>
      </c>
    </row>
    <row r="157" spans="1:9" ht="22.5">
      <c r="A157" s="22"/>
      <c r="B157" s="23"/>
      <c r="C157" s="30" t="s">
        <v>36</v>
      </c>
      <c r="D157" s="12" t="s">
        <v>169</v>
      </c>
      <c r="E157" s="25">
        <v>2160694</v>
      </c>
      <c r="F157" s="25">
        <v>205178.5</v>
      </c>
      <c r="G157" s="132">
        <f t="shared" si="10"/>
        <v>9.49595361490336</v>
      </c>
      <c r="H157" s="132">
        <f t="shared" si="12"/>
        <v>95.02620904807293</v>
      </c>
      <c r="I157" s="25">
        <v>215917.8</v>
      </c>
    </row>
    <row r="158" spans="1:9" ht="12.75">
      <c r="A158" s="22"/>
      <c r="B158" s="23"/>
      <c r="C158" s="35" t="s">
        <v>37</v>
      </c>
      <c r="D158" s="10" t="s">
        <v>38</v>
      </c>
      <c r="E158" s="25">
        <v>84000</v>
      </c>
      <c r="F158" s="25">
        <v>6379.8</v>
      </c>
      <c r="G158" s="132">
        <f t="shared" si="10"/>
        <v>7.595</v>
      </c>
      <c r="H158" s="132">
        <f t="shared" si="12"/>
        <v>97.17157870687686</v>
      </c>
      <c r="I158" s="25">
        <v>6565.5</v>
      </c>
    </row>
    <row r="159" spans="1:9" ht="33.75" hidden="1">
      <c r="A159" s="22"/>
      <c r="B159" s="23"/>
      <c r="C159" s="35" t="s">
        <v>41</v>
      </c>
      <c r="D159" s="12" t="s">
        <v>168</v>
      </c>
      <c r="E159" s="25"/>
      <c r="F159" s="25"/>
      <c r="G159" s="132" t="e">
        <f t="shared" si="10"/>
        <v>#DIV/0!</v>
      </c>
      <c r="H159" s="132" t="e">
        <f t="shared" si="12"/>
        <v>#DIV/0!</v>
      </c>
      <c r="I159" s="25"/>
    </row>
    <row r="160" spans="1:9" ht="12.75">
      <c r="A160" s="22"/>
      <c r="B160" s="23"/>
      <c r="C160" s="30" t="s">
        <v>33</v>
      </c>
      <c r="D160" s="10" t="s">
        <v>222</v>
      </c>
      <c r="E160" s="25">
        <v>3455000</v>
      </c>
      <c r="F160" s="25">
        <v>516370.48</v>
      </c>
      <c r="G160" s="132">
        <f t="shared" si="10"/>
        <v>14.9456</v>
      </c>
      <c r="H160" s="132">
        <f t="shared" si="12"/>
        <v>102.7242337217343</v>
      </c>
      <c r="I160" s="25">
        <v>502676.4</v>
      </c>
    </row>
    <row r="161" spans="1:9" ht="12.75" hidden="1">
      <c r="A161" s="22"/>
      <c r="B161" s="23"/>
      <c r="C161" s="30" t="s">
        <v>121</v>
      </c>
      <c r="D161" s="10" t="s">
        <v>225</v>
      </c>
      <c r="E161" s="25"/>
      <c r="F161" s="25"/>
      <c r="G161" s="132" t="e">
        <f t="shared" si="10"/>
        <v>#DIV/0!</v>
      </c>
      <c r="H161" s="132" t="e">
        <f t="shared" si="12"/>
        <v>#DIV/0!</v>
      </c>
      <c r="I161" s="25">
        <v>0</v>
      </c>
    </row>
    <row r="162" spans="1:9" ht="12.75" hidden="1">
      <c r="A162" s="22"/>
      <c r="B162" s="23"/>
      <c r="C162" s="30" t="s">
        <v>27</v>
      </c>
      <c r="D162" s="12" t="s">
        <v>138</v>
      </c>
      <c r="E162" s="25">
        <v>0</v>
      </c>
      <c r="F162" s="25">
        <v>0</v>
      </c>
      <c r="G162" s="144" t="s">
        <v>122</v>
      </c>
      <c r="H162" s="144" t="e">
        <f t="shared" si="12"/>
        <v>#DIV/0!</v>
      </c>
      <c r="I162" s="25">
        <v>0</v>
      </c>
    </row>
    <row r="163" spans="1:9" ht="22.5">
      <c r="A163" s="22"/>
      <c r="B163" s="23"/>
      <c r="C163" s="212" t="s">
        <v>258</v>
      </c>
      <c r="D163" s="12" t="s">
        <v>265</v>
      </c>
      <c r="E163" s="25">
        <v>31512</v>
      </c>
      <c r="F163" s="25">
        <v>4460.68</v>
      </c>
      <c r="G163" s="132">
        <f t="shared" si="10"/>
        <v>14.155496318862655</v>
      </c>
      <c r="H163" s="132">
        <f t="shared" si="12"/>
        <v>92.04319180238905</v>
      </c>
      <c r="I163" s="25">
        <v>4846.29</v>
      </c>
    </row>
    <row r="164" spans="1:9" ht="12.75" hidden="1">
      <c r="A164" s="22"/>
      <c r="B164" s="23"/>
      <c r="C164" s="30" t="s">
        <v>17</v>
      </c>
      <c r="D164" s="10" t="s">
        <v>18</v>
      </c>
      <c r="E164" s="25"/>
      <c r="F164" s="25"/>
      <c r="G164" s="132" t="e">
        <f t="shared" si="10"/>
        <v>#DIV/0!</v>
      </c>
      <c r="H164" s="132" t="e">
        <f t="shared" si="12"/>
        <v>#DIV/0!</v>
      </c>
      <c r="I164" s="25"/>
    </row>
    <row r="165" spans="1:9" ht="23.25" customHeight="1">
      <c r="A165" s="22"/>
      <c r="B165" s="23"/>
      <c r="C165" s="30" t="s">
        <v>20</v>
      </c>
      <c r="D165" s="12" t="s">
        <v>213</v>
      </c>
      <c r="E165" s="25">
        <v>39201</v>
      </c>
      <c r="F165" s="25">
        <v>7312.96</v>
      </c>
      <c r="G165" s="132">
        <f t="shared" si="10"/>
        <v>18.655034310349226</v>
      </c>
      <c r="H165" s="132">
        <f t="shared" si="12"/>
        <v>88.6813891755484</v>
      </c>
      <c r="I165" s="25">
        <v>8246.33</v>
      </c>
    </row>
    <row r="166" spans="1:9" ht="22.5" hidden="1">
      <c r="A166" s="22"/>
      <c r="B166" s="23"/>
      <c r="C166" s="30">
        <v>2680</v>
      </c>
      <c r="D166" s="209" t="s">
        <v>90</v>
      </c>
      <c r="E166" s="25"/>
      <c r="F166" s="25"/>
      <c r="G166" s="132" t="e">
        <f t="shared" si="10"/>
        <v>#DIV/0!</v>
      </c>
      <c r="H166" s="132" t="e">
        <f t="shared" si="12"/>
        <v>#DIV/0!</v>
      </c>
      <c r="I166" s="25"/>
    </row>
    <row r="167" spans="1:9" ht="24.75" customHeight="1">
      <c r="A167" s="19"/>
      <c r="B167" s="27">
        <v>75618</v>
      </c>
      <c r="C167" s="20"/>
      <c r="D167" s="13" t="s">
        <v>100</v>
      </c>
      <c r="E167" s="21">
        <f>SUM(E168:E178)</f>
        <v>4027023</v>
      </c>
      <c r="F167" s="21">
        <f>SUM(F168:F178)</f>
        <v>1611461.6199999999</v>
      </c>
      <c r="G167" s="131">
        <f t="shared" si="10"/>
        <v>40.016201049758095</v>
      </c>
      <c r="H167" s="131">
        <f t="shared" si="12"/>
        <v>103.76429846042888</v>
      </c>
      <c r="I167" s="21">
        <f>SUM(I168:I178)</f>
        <v>1553001.99</v>
      </c>
    </row>
    <row r="168" spans="1:9" ht="12.75">
      <c r="A168" s="22"/>
      <c r="B168" s="29"/>
      <c r="C168" s="34" t="s">
        <v>39</v>
      </c>
      <c r="D168" s="10" t="s">
        <v>95</v>
      </c>
      <c r="E168" s="25">
        <v>810000</v>
      </c>
      <c r="F168" s="25">
        <v>140676.41</v>
      </c>
      <c r="G168" s="132">
        <f t="shared" si="10"/>
        <v>17.36745802469136</v>
      </c>
      <c r="H168" s="132">
        <f t="shared" si="12"/>
        <v>94.16060187214903</v>
      </c>
      <c r="I168" s="25">
        <v>149400.5</v>
      </c>
    </row>
    <row r="169" spans="1:9" ht="12.75">
      <c r="A169" s="22"/>
      <c r="B169" s="29"/>
      <c r="C169" s="34" t="s">
        <v>174</v>
      </c>
      <c r="D169" s="10" t="s">
        <v>175</v>
      </c>
      <c r="E169" s="25">
        <v>15000</v>
      </c>
      <c r="F169" s="25">
        <v>9664.3</v>
      </c>
      <c r="G169" s="132">
        <f t="shared" si="10"/>
        <v>64.42866666666666</v>
      </c>
      <c r="H169" s="132">
        <f t="shared" si="12"/>
        <v>154.98464474433297</v>
      </c>
      <c r="I169" s="53">
        <v>6235.65</v>
      </c>
    </row>
    <row r="170" spans="1:9" ht="24" customHeight="1">
      <c r="A170" s="22"/>
      <c r="B170" s="29"/>
      <c r="C170" s="35" t="s">
        <v>40</v>
      </c>
      <c r="D170" s="12" t="s">
        <v>195</v>
      </c>
      <c r="E170" s="25">
        <v>1640000</v>
      </c>
      <c r="F170" s="25">
        <v>951981.26</v>
      </c>
      <c r="G170" s="132">
        <f t="shared" si="10"/>
        <v>58.04763780487805</v>
      </c>
      <c r="H170" s="132">
        <f t="shared" si="12"/>
        <v>94.45583068617806</v>
      </c>
      <c r="I170" s="25">
        <v>1007858.65</v>
      </c>
    </row>
    <row r="171" spans="1:9" ht="24" customHeight="1">
      <c r="A171" s="22"/>
      <c r="B171" s="29"/>
      <c r="C171" s="35" t="s">
        <v>41</v>
      </c>
      <c r="D171" s="12" t="s">
        <v>168</v>
      </c>
      <c r="E171" s="25">
        <v>1535500</v>
      </c>
      <c r="F171" s="25">
        <v>495424.82</v>
      </c>
      <c r="G171" s="132">
        <f t="shared" si="10"/>
        <v>32.264722891566265</v>
      </c>
      <c r="H171" s="132">
        <f t="shared" si="12"/>
        <v>129.7327210381366</v>
      </c>
      <c r="I171" s="25">
        <v>381881.16</v>
      </c>
    </row>
    <row r="172" spans="1:9" ht="22.5" customHeight="1" hidden="1">
      <c r="A172" s="22"/>
      <c r="B172" s="29"/>
      <c r="C172" s="30" t="s">
        <v>70</v>
      </c>
      <c r="D172" s="12" t="s">
        <v>84</v>
      </c>
      <c r="E172" s="43"/>
      <c r="F172" s="43"/>
      <c r="G172" s="144" t="s">
        <v>122</v>
      </c>
      <c r="H172" s="144" t="s">
        <v>122</v>
      </c>
      <c r="I172" s="25">
        <v>0</v>
      </c>
    </row>
    <row r="173" spans="1:9" ht="22.5" customHeight="1">
      <c r="A173" s="22"/>
      <c r="B173" s="29"/>
      <c r="C173" s="212" t="s">
        <v>27</v>
      </c>
      <c r="D173" s="12" t="s">
        <v>226</v>
      </c>
      <c r="E173" s="43">
        <v>1000</v>
      </c>
      <c r="F173" s="43">
        <v>0</v>
      </c>
      <c r="G173" s="132">
        <f t="shared" si="10"/>
        <v>0</v>
      </c>
      <c r="H173" s="251">
        <f aca="true" t="shared" si="13" ref="H173:H194">(F173/I173)*100</f>
        <v>0</v>
      </c>
      <c r="I173" s="25">
        <v>417.6</v>
      </c>
    </row>
    <row r="174" spans="1:9" ht="22.5" customHeight="1">
      <c r="A174" s="22"/>
      <c r="B174" s="29"/>
      <c r="C174" s="30" t="s">
        <v>70</v>
      </c>
      <c r="D174" s="12" t="s">
        <v>212</v>
      </c>
      <c r="E174" s="43">
        <v>1000</v>
      </c>
      <c r="F174" s="43">
        <v>2190</v>
      </c>
      <c r="G174" s="132">
        <f t="shared" si="10"/>
        <v>219</v>
      </c>
      <c r="H174" s="132">
        <f t="shared" si="13"/>
        <v>128.0701754385965</v>
      </c>
      <c r="I174" s="25">
        <v>1710</v>
      </c>
    </row>
    <row r="175" spans="1:9" ht="12.75" customHeight="1">
      <c r="A175" s="22"/>
      <c r="B175" s="29"/>
      <c r="C175" s="30" t="s">
        <v>8</v>
      </c>
      <c r="D175" s="10" t="s">
        <v>9</v>
      </c>
      <c r="E175" s="43">
        <v>6000</v>
      </c>
      <c r="F175" s="43">
        <v>1145</v>
      </c>
      <c r="G175" s="132">
        <f t="shared" si="10"/>
        <v>19.083333333333332</v>
      </c>
      <c r="H175" s="132">
        <f t="shared" si="13"/>
        <v>80.35087719298247</v>
      </c>
      <c r="I175" s="43">
        <v>1425</v>
      </c>
    </row>
    <row r="176" spans="1:9" ht="24" customHeight="1">
      <c r="A176" s="22"/>
      <c r="B176" s="29"/>
      <c r="C176" s="212" t="s">
        <v>258</v>
      </c>
      <c r="D176" s="12" t="s">
        <v>265</v>
      </c>
      <c r="E176" s="43">
        <v>18012</v>
      </c>
      <c r="F176" s="43">
        <v>3715.2</v>
      </c>
      <c r="G176" s="132">
        <f t="shared" si="10"/>
        <v>20.626249167221854</v>
      </c>
      <c r="H176" s="132">
        <f t="shared" si="13"/>
        <v>136.58773313333404</v>
      </c>
      <c r="I176" s="43">
        <v>2720.01</v>
      </c>
    </row>
    <row r="177" spans="1:9" ht="12.75" hidden="1">
      <c r="A177" s="22"/>
      <c r="B177" s="29"/>
      <c r="C177" s="30" t="s">
        <v>17</v>
      </c>
      <c r="D177" s="10" t="s">
        <v>18</v>
      </c>
      <c r="E177" s="25"/>
      <c r="F177" s="25"/>
      <c r="G177" s="132" t="e">
        <f t="shared" si="10"/>
        <v>#DIV/0!</v>
      </c>
      <c r="H177" s="132" t="e">
        <f t="shared" si="13"/>
        <v>#DIV/0!</v>
      </c>
      <c r="I177" s="25"/>
    </row>
    <row r="178" spans="1:9" ht="21.75" customHeight="1">
      <c r="A178" s="22"/>
      <c r="B178" s="29"/>
      <c r="C178" s="28" t="s">
        <v>20</v>
      </c>
      <c r="D178" s="12" t="s">
        <v>213</v>
      </c>
      <c r="E178" s="25">
        <v>511</v>
      </c>
      <c r="F178" s="25">
        <v>6664.63</v>
      </c>
      <c r="G178" s="132">
        <f t="shared" si="10"/>
        <v>1304.2328767123288</v>
      </c>
      <c r="H178" s="132">
        <f t="shared" si="13"/>
        <v>492.4288099776861</v>
      </c>
      <c r="I178" s="25">
        <v>1353.42</v>
      </c>
    </row>
    <row r="179" spans="1:9" ht="12.75">
      <c r="A179" s="19"/>
      <c r="B179" s="27">
        <v>75619</v>
      </c>
      <c r="C179" s="20"/>
      <c r="D179" s="14" t="s">
        <v>42</v>
      </c>
      <c r="E179" s="21">
        <f>SUM(E180:E184)</f>
        <v>404000</v>
      </c>
      <c r="F179" s="21">
        <f>SUM(F180:F184)</f>
        <v>447.88</v>
      </c>
      <c r="G179" s="131">
        <f t="shared" si="10"/>
        <v>0.11086138613861386</v>
      </c>
      <c r="H179" s="131">
        <f t="shared" si="13"/>
        <v>0.029812696879337918</v>
      </c>
      <c r="I179" s="21">
        <f>SUM(I180:I184)</f>
        <v>1502312.93</v>
      </c>
    </row>
    <row r="180" spans="1:9" ht="25.5" customHeight="1">
      <c r="A180" s="19"/>
      <c r="B180" s="36"/>
      <c r="C180" s="30" t="s">
        <v>27</v>
      </c>
      <c r="D180" s="12" t="s">
        <v>226</v>
      </c>
      <c r="E180" s="25">
        <v>500</v>
      </c>
      <c r="F180" s="25">
        <v>0</v>
      </c>
      <c r="G180" s="132">
        <f t="shared" si="10"/>
        <v>0</v>
      </c>
      <c r="H180" s="144" t="s">
        <v>122</v>
      </c>
      <c r="I180" s="25">
        <v>0</v>
      </c>
    </row>
    <row r="181" spans="1:9" ht="22.5">
      <c r="A181" s="19"/>
      <c r="B181" s="36"/>
      <c r="C181" s="30" t="s">
        <v>70</v>
      </c>
      <c r="D181" s="12" t="s">
        <v>212</v>
      </c>
      <c r="E181" s="25">
        <v>500</v>
      </c>
      <c r="F181" s="25">
        <v>0</v>
      </c>
      <c r="G181" s="132">
        <f t="shared" si="10"/>
        <v>0</v>
      </c>
      <c r="H181" s="132">
        <f t="shared" si="13"/>
        <v>0</v>
      </c>
      <c r="I181" s="43">
        <v>1457</v>
      </c>
    </row>
    <row r="182" spans="1:9" ht="22.5">
      <c r="A182" s="22"/>
      <c r="B182" s="29"/>
      <c r="C182" s="35" t="s">
        <v>43</v>
      </c>
      <c r="D182" s="12" t="s">
        <v>196</v>
      </c>
      <c r="E182" s="25">
        <v>400000</v>
      </c>
      <c r="F182" s="25">
        <v>0</v>
      </c>
      <c r="G182" s="132">
        <f t="shared" si="10"/>
        <v>0</v>
      </c>
      <c r="H182" s="132">
        <f t="shared" si="13"/>
        <v>0</v>
      </c>
      <c r="I182" s="25">
        <v>1500000</v>
      </c>
    </row>
    <row r="183" spans="1:9" ht="12.75">
      <c r="A183" s="22"/>
      <c r="B183" s="29"/>
      <c r="C183" s="228" t="s">
        <v>257</v>
      </c>
      <c r="D183" s="206" t="s">
        <v>266</v>
      </c>
      <c r="E183" s="25">
        <v>3000</v>
      </c>
      <c r="F183" s="25">
        <v>447.88</v>
      </c>
      <c r="G183" s="132">
        <f t="shared" si="10"/>
        <v>14.929333333333334</v>
      </c>
      <c r="H183" s="132">
        <f t="shared" si="13"/>
        <v>52.32670895984485</v>
      </c>
      <c r="I183" s="25">
        <v>855.93</v>
      </c>
    </row>
    <row r="184" spans="1:9" ht="12.75" hidden="1">
      <c r="A184" s="22"/>
      <c r="B184" s="29"/>
      <c r="C184" s="30" t="s">
        <v>11</v>
      </c>
      <c r="D184" s="11" t="s">
        <v>12</v>
      </c>
      <c r="E184" s="25"/>
      <c r="F184" s="25"/>
      <c r="G184" s="132" t="e">
        <f t="shared" si="10"/>
        <v>#DIV/0!</v>
      </c>
      <c r="H184" s="132" t="e">
        <f t="shared" si="13"/>
        <v>#DIV/0!</v>
      </c>
      <c r="I184" s="25"/>
    </row>
    <row r="185" spans="1:9" ht="22.5">
      <c r="A185" s="19"/>
      <c r="B185" s="27">
        <v>75621</v>
      </c>
      <c r="C185" s="20"/>
      <c r="D185" s="13" t="s">
        <v>96</v>
      </c>
      <c r="E185" s="21">
        <f>SUM(E186:E187)</f>
        <v>75692132</v>
      </c>
      <c r="F185" s="21">
        <f>SUM(F186:F187)</f>
        <v>12457627.42</v>
      </c>
      <c r="G185" s="131">
        <f t="shared" si="10"/>
        <v>16.458285809679666</v>
      </c>
      <c r="H185" s="131">
        <f t="shared" si="13"/>
        <v>109.20763402426235</v>
      </c>
      <c r="I185" s="21">
        <f>SUM(I186:I187)</f>
        <v>11407286.25</v>
      </c>
    </row>
    <row r="186" spans="1:9" ht="12.75">
      <c r="A186" s="22"/>
      <c r="B186" s="29"/>
      <c r="C186" s="34" t="s">
        <v>44</v>
      </c>
      <c r="D186" s="10" t="s">
        <v>227</v>
      </c>
      <c r="E186" s="25">
        <v>72835873</v>
      </c>
      <c r="F186" s="25">
        <v>12082442</v>
      </c>
      <c r="G186" s="132">
        <f t="shared" si="10"/>
        <v>16.588586780582695</v>
      </c>
      <c r="H186" s="132">
        <f t="shared" si="13"/>
        <v>108.8923747033215</v>
      </c>
      <c r="I186" s="25">
        <v>11095765</v>
      </c>
    </row>
    <row r="187" spans="1:9" ht="12.75">
      <c r="A187" s="22"/>
      <c r="B187" s="29"/>
      <c r="C187" s="28" t="s">
        <v>45</v>
      </c>
      <c r="D187" s="10" t="s">
        <v>228</v>
      </c>
      <c r="E187" s="25">
        <v>2856259</v>
      </c>
      <c r="F187" s="25">
        <v>375185.42</v>
      </c>
      <c r="G187" s="132">
        <f t="shared" si="10"/>
        <v>13.135553183377278</v>
      </c>
      <c r="H187" s="132">
        <f t="shared" si="13"/>
        <v>120.43654164844291</v>
      </c>
      <c r="I187" s="25">
        <v>311521.25</v>
      </c>
    </row>
    <row r="188" spans="1:9" ht="12.75">
      <c r="A188" s="26">
        <v>758</v>
      </c>
      <c r="B188" s="16"/>
      <c r="C188" s="32"/>
      <c r="D188" s="66" t="s">
        <v>46</v>
      </c>
      <c r="E188" s="18">
        <f>E189+E191+E193+E195+E197+E205</f>
        <v>61895060</v>
      </c>
      <c r="F188" s="18">
        <f>F189+F191+F193+F195+F197+F205</f>
        <v>16761885</v>
      </c>
      <c r="G188" s="130">
        <f t="shared" si="10"/>
        <v>27.08113539271147</v>
      </c>
      <c r="H188" s="130">
        <f t="shared" si="13"/>
        <v>99.23450932213879</v>
      </c>
      <c r="I188" s="18">
        <f>I189+I191+I195+I197+I205</f>
        <v>16891185.45</v>
      </c>
    </row>
    <row r="189" spans="1:9" ht="22.5">
      <c r="A189" s="19"/>
      <c r="B189" s="27">
        <v>75801</v>
      </c>
      <c r="C189" s="20"/>
      <c r="D189" s="13" t="s">
        <v>272</v>
      </c>
      <c r="E189" s="21">
        <f>SUM(E190)</f>
        <v>50559098</v>
      </c>
      <c r="F189" s="21">
        <f>SUM(F190)</f>
        <v>15217604</v>
      </c>
      <c r="G189" s="131">
        <f t="shared" si="10"/>
        <v>30.09864614277731</v>
      </c>
      <c r="H189" s="131">
        <f t="shared" si="13"/>
        <v>102.93774573322831</v>
      </c>
      <c r="I189" s="21">
        <f>SUM(I190)</f>
        <v>14783308</v>
      </c>
    </row>
    <row r="190" spans="1:9" ht="12.75">
      <c r="A190" s="22"/>
      <c r="B190" s="29"/>
      <c r="C190" s="30">
        <v>2920</v>
      </c>
      <c r="D190" s="10" t="s">
        <v>97</v>
      </c>
      <c r="E190" s="25">
        <v>50559098</v>
      </c>
      <c r="F190" s="25">
        <v>15217604</v>
      </c>
      <c r="G190" s="132">
        <f t="shared" si="10"/>
        <v>30.09864614277731</v>
      </c>
      <c r="H190" s="132">
        <f t="shared" si="13"/>
        <v>102.93774573322831</v>
      </c>
      <c r="I190" s="25">
        <v>14783308</v>
      </c>
    </row>
    <row r="191" spans="1:9" ht="45" customHeight="1" hidden="1">
      <c r="A191" s="22"/>
      <c r="B191" s="27">
        <v>75802</v>
      </c>
      <c r="C191" s="44"/>
      <c r="D191" s="13" t="s">
        <v>178</v>
      </c>
      <c r="E191" s="21">
        <f>SUM(E192)</f>
        <v>0</v>
      </c>
      <c r="F191" s="21">
        <f>SUM(F192)</f>
        <v>0</v>
      </c>
      <c r="G191" s="131" t="e">
        <f t="shared" si="10"/>
        <v>#DIV/0!</v>
      </c>
      <c r="H191" s="131" t="e">
        <f t="shared" si="13"/>
        <v>#DIV/0!</v>
      </c>
      <c r="I191" s="21">
        <f>SUM(I192)</f>
        <v>0</v>
      </c>
    </row>
    <row r="192" spans="1:9" ht="12.75" customHeight="1" hidden="1">
      <c r="A192" s="22"/>
      <c r="B192" s="108"/>
      <c r="C192" s="30" t="s">
        <v>161</v>
      </c>
      <c r="D192" s="209" t="s">
        <v>179</v>
      </c>
      <c r="E192" s="25"/>
      <c r="F192" s="25"/>
      <c r="G192" s="132" t="e">
        <f t="shared" si="10"/>
        <v>#DIV/0!</v>
      </c>
      <c r="H192" s="132" t="e">
        <f t="shared" si="13"/>
        <v>#DIV/0!</v>
      </c>
      <c r="I192" s="25"/>
    </row>
    <row r="193" spans="1:9" ht="12.75" customHeight="1" hidden="1">
      <c r="A193" s="22"/>
      <c r="B193" s="27">
        <v>75805</v>
      </c>
      <c r="C193" s="44"/>
      <c r="D193" s="13" t="s">
        <v>183</v>
      </c>
      <c r="E193" s="21">
        <f>SUM(E194)</f>
        <v>0</v>
      </c>
      <c r="F193" s="21">
        <f>SUM(F194)</f>
        <v>0</v>
      </c>
      <c r="G193" s="131" t="e">
        <f t="shared" si="10"/>
        <v>#DIV/0!</v>
      </c>
      <c r="H193" s="131" t="e">
        <f t="shared" si="13"/>
        <v>#DIV/0!</v>
      </c>
      <c r="I193" s="25"/>
    </row>
    <row r="194" spans="1:9" ht="12.75" customHeight="1" hidden="1">
      <c r="A194" s="22"/>
      <c r="B194" s="153"/>
      <c r="C194" s="30" t="s">
        <v>77</v>
      </c>
      <c r="D194" s="10" t="s">
        <v>97</v>
      </c>
      <c r="E194" s="25"/>
      <c r="F194" s="25"/>
      <c r="G194" s="132" t="e">
        <f t="shared" si="10"/>
        <v>#DIV/0!</v>
      </c>
      <c r="H194" s="132" t="e">
        <f t="shared" si="13"/>
        <v>#DIV/0!</v>
      </c>
      <c r="I194" s="25"/>
    </row>
    <row r="195" spans="1:9" ht="12.75">
      <c r="A195" s="19"/>
      <c r="B195" s="27">
        <v>75807</v>
      </c>
      <c r="C195" s="20"/>
      <c r="D195" s="14" t="s">
        <v>81</v>
      </c>
      <c r="E195" s="101">
        <f>SUM(E196)</f>
        <v>6325503</v>
      </c>
      <c r="F195" s="21">
        <f>SUM(F196)</f>
        <v>1054250</v>
      </c>
      <c r="G195" s="131">
        <f t="shared" si="10"/>
        <v>16.66665876215694</v>
      </c>
      <c r="H195" s="131">
        <f aca="true" t="shared" si="14" ref="H195:H200">(F195/I195)*100</f>
        <v>78.90183317192479</v>
      </c>
      <c r="I195" s="21">
        <f>SUM(I196)</f>
        <v>1336154</v>
      </c>
    </row>
    <row r="196" spans="1:9" ht="12.75">
      <c r="A196" s="22"/>
      <c r="B196" s="29"/>
      <c r="C196" s="30" t="s">
        <v>77</v>
      </c>
      <c r="D196" s="10" t="s">
        <v>97</v>
      </c>
      <c r="E196" s="25">
        <v>6325503</v>
      </c>
      <c r="F196" s="25">
        <v>1054250</v>
      </c>
      <c r="G196" s="132">
        <f t="shared" si="10"/>
        <v>16.66665876215694</v>
      </c>
      <c r="H196" s="132">
        <f t="shared" si="14"/>
        <v>78.90183317192479</v>
      </c>
      <c r="I196" s="25">
        <v>1336154</v>
      </c>
    </row>
    <row r="197" spans="1:9" ht="12.75">
      <c r="A197" s="19"/>
      <c r="B197" s="27">
        <v>75814</v>
      </c>
      <c r="C197" s="20"/>
      <c r="D197" s="14" t="s">
        <v>47</v>
      </c>
      <c r="E197" s="21">
        <f>SUM(E198:E204)</f>
        <v>2154200</v>
      </c>
      <c r="F197" s="21">
        <f>SUM(F198:F204)</f>
        <v>13987</v>
      </c>
      <c r="G197" s="131">
        <f t="shared" si="10"/>
        <v>0.6492897595395042</v>
      </c>
      <c r="H197" s="131">
        <f t="shared" si="14"/>
        <v>5.454862059693046</v>
      </c>
      <c r="I197" s="21">
        <f>SUM(I198:I204)</f>
        <v>256413.45</v>
      </c>
    </row>
    <row r="198" spans="1:9" ht="12.75" hidden="1">
      <c r="A198" s="19"/>
      <c r="B198" s="36"/>
      <c r="C198" s="30" t="s">
        <v>11</v>
      </c>
      <c r="D198" s="10" t="s">
        <v>151</v>
      </c>
      <c r="E198" s="21"/>
      <c r="F198" s="21"/>
      <c r="G198" s="132" t="e">
        <f t="shared" si="10"/>
        <v>#DIV/0!</v>
      </c>
      <c r="H198" s="144" t="e">
        <f t="shared" si="14"/>
        <v>#DIV/0!</v>
      </c>
      <c r="I198" s="25">
        <v>0</v>
      </c>
    </row>
    <row r="199" spans="1:9" ht="12.75" hidden="1">
      <c r="A199" s="19"/>
      <c r="B199" s="36"/>
      <c r="C199" s="30" t="s">
        <v>11</v>
      </c>
      <c r="D199" s="10" t="s">
        <v>12</v>
      </c>
      <c r="E199" s="21"/>
      <c r="F199" s="21"/>
      <c r="G199" s="132" t="e">
        <f t="shared" si="10"/>
        <v>#DIV/0!</v>
      </c>
      <c r="H199" s="144" t="e">
        <f t="shared" si="14"/>
        <v>#DIV/0!</v>
      </c>
      <c r="I199" s="25">
        <v>0</v>
      </c>
    </row>
    <row r="200" spans="1:9" ht="12.75" hidden="1">
      <c r="A200" s="19"/>
      <c r="B200" s="36"/>
      <c r="C200" s="30" t="s">
        <v>51</v>
      </c>
      <c r="D200" s="10" t="s">
        <v>105</v>
      </c>
      <c r="E200" s="21"/>
      <c r="F200" s="21"/>
      <c r="G200" s="132" t="e">
        <f t="shared" si="10"/>
        <v>#DIV/0!</v>
      </c>
      <c r="H200" s="144" t="e">
        <f t="shared" si="14"/>
        <v>#DIV/0!</v>
      </c>
      <c r="I200" s="25">
        <v>0</v>
      </c>
    </row>
    <row r="201" spans="1:9" ht="12.75">
      <c r="A201" s="19"/>
      <c r="B201" s="36"/>
      <c r="C201" s="30" t="s">
        <v>115</v>
      </c>
      <c r="D201" s="10" t="s">
        <v>116</v>
      </c>
      <c r="E201" s="25">
        <v>2154200</v>
      </c>
      <c r="F201" s="25">
        <v>0</v>
      </c>
      <c r="G201" s="132">
        <f t="shared" si="10"/>
        <v>0</v>
      </c>
      <c r="H201" s="144" t="s">
        <v>122</v>
      </c>
      <c r="I201" s="25">
        <v>0</v>
      </c>
    </row>
    <row r="202" spans="1:9" ht="12.75" hidden="1">
      <c r="A202" s="22"/>
      <c r="B202" s="29"/>
      <c r="C202" s="30" t="s">
        <v>77</v>
      </c>
      <c r="D202" s="10" t="s">
        <v>97</v>
      </c>
      <c r="E202" s="25"/>
      <c r="F202" s="25">
        <v>0</v>
      </c>
      <c r="G202" s="132" t="e">
        <f t="shared" si="10"/>
        <v>#DIV/0!</v>
      </c>
      <c r="H202" s="144" t="s">
        <v>122</v>
      </c>
      <c r="I202" s="25"/>
    </row>
    <row r="203" spans="1:9" ht="33.75" hidden="1">
      <c r="A203" s="22"/>
      <c r="B203" s="29"/>
      <c r="C203" s="30" t="s">
        <v>132</v>
      </c>
      <c r="D203" s="12" t="s">
        <v>170</v>
      </c>
      <c r="E203" s="25"/>
      <c r="F203" s="25"/>
      <c r="G203" s="132" t="e">
        <f t="shared" si="10"/>
        <v>#DIV/0!</v>
      </c>
      <c r="H203" s="132" t="e">
        <f aca="true" t="shared" si="15" ref="H203:H241">(F203/I203)*100</f>
        <v>#DIV/0!</v>
      </c>
      <c r="I203" s="25"/>
    </row>
    <row r="204" spans="1:9" ht="33.75">
      <c r="A204" s="22"/>
      <c r="B204" s="29"/>
      <c r="C204" s="30" t="s">
        <v>130</v>
      </c>
      <c r="D204" s="12" t="s">
        <v>170</v>
      </c>
      <c r="E204" s="25">
        <v>0</v>
      </c>
      <c r="F204" s="25">
        <v>13987</v>
      </c>
      <c r="G204" s="144" t="s">
        <v>122</v>
      </c>
      <c r="H204" s="132">
        <f t="shared" si="15"/>
        <v>5.454862059693046</v>
      </c>
      <c r="I204" s="43">
        <v>256413.45</v>
      </c>
    </row>
    <row r="205" spans="1:9" ht="12.75">
      <c r="A205" s="19"/>
      <c r="B205" s="27">
        <v>75831</v>
      </c>
      <c r="C205" s="20"/>
      <c r="D205" s="14" t="s">
        <v>48</v>
      </c>
      <c r="E205" s="101">
        <f>SUM(E206)</f>
        <v>2856259</v>
      </c>
      <c r="F205" s="21">
        <f>SUM(F206)</f>
        <v>476044</v>
      </c>
      <c r="G205" s="131">
        <f t="shared" si="10"/>
        <v>16.666695842358834</v>
      </c>
      <c r="H205" s="131">
        <f t="shared" si="15"/>
        <v>92.38012070404223</v>
      </c>
      <c r="I205" s="21">
        <f>SUM(I206)</f>
        <v>515310</v>
      </c>
    </row>
    <row r="206" spans="1:9" ht="12.75">
      <c r="A206" s="22"/>
      <c r="B206" s="29"/>
      <c r="C206" s="30">
        <v>2920</v>
      </c>
      <c r="D206" s="10" t="s">
        <v>97</v>
      </c>
      <c r="E206" s="53">
        <v>2856259</v>
      </c>
      <c r="F206" s="25">
        <v>476044</v>
      </c>
      <c r="G206" s="132">
        <f aca="true" t="shared" si="16" ref="G206:G336">F206*100/E206</f>
        <v>16.666695842358834</v>
      </c>
      <c r="H206" s="132">
        <f t="shared" si="15"/>
        <v>92.38012070404223</v>
      </c>
      <c r="I206" s="25">
        <v>515310</v>
      </c>
    </row>
    <row r="207" spans="1:9" ht="12.75">
      <c r="A207" s="26">
        <v>801</v>
      </c>
      <c r="B207" s="149"/>
      <c r="C207" s="150"/>
      <c r="D207" s="66" t="s">
        <v>49</v>
      </c>
      <c r="E207" s="18">
        <f>E208+E228+E233+E243+E256+E259+E262+E264+E267+E270+E272</f>
        <v>4025556.34</v>
      </c>
      <c r="F207" s="18">
        <f>SUM(F208,F228,F233,F243,F256,F259,F262,F264,F267,F270,F272,)</f>
        <v>866150.22</v>
      </c>
      <c r="G207" s="130">
        <f t="shared" si="16"/>
        <v>21.516286119100744</v>
      </c>
      <c r="H207" s="130">
        <f t="shared" si="15"/>
        <v>96.60621122180098</v>
      </c>
      <c r="I207" s="18">
        <f>SUM(I208,I228,I233,I243,I256,I262,I264,I267,I272,)</f>
        <v>896578.19</v>
      </c>
    </row>
    <row r="208" spans="1:9" ht="12.75">
      <c r="A208" s="19"/>
      <c r="B208" s="27">
        <v>80101</v>
      </c>
      <c r="C208" s="20"/>
      <c r="D208" s="14" t="s">
        <v>50</v>
      </c>
      <c r="E208" s="21">
        <f>SUM(E209:E227)</f>
        <v>566954.99</v>
      </c>
      <c r="F208" s="21">
        <f>SUM(F209:F227)</f>
        <v>508469</v>
      </c>
      <c r="G208" s="131">
        <f t="shared" si="16"/>
        <v>89.6841916851283</v>
      </c>
      <c r="H208" s="131">
        <f t="shared" si="15"/>
        <v>90.46656621567149</v>
      </c>
      <c r="I208" s="21">
        <f>SUM(I210:I227)</f>
        <v>562051.84</v>
      </c>
    </row>
    <row r="209" spans="1:9" ht="22.5" hidden="1">
      <c r="A209" s="19"/>
      <c r="B209" s="36"/>
      <c r="C209" s="30" t="s">
        <v>27</v>
      </c>
      <c r="D209" s="12" t="s">
        <v>226</v>
      </c>
      <c r="E209" s="25"/>
      <c r="F209" s="25"/>
      <c r="G209" s="132" t="e">
        <f>F209*100/E209</f>
        <v>#DIV/0!</v>
      </c>
      <c r="H209" s="132" t="e">
        <f t="shared" si="15"/>
        <v>#DIV/0!</v>
      </c>
      <c r="I209" s="21"/>
    </row>
    <row r="210" spans="1:9" ht="22.5" hidden="1">
      <c r="A210" s="19"/>
      <c r="B210" s="36"/>
      <c r="C210" s="30" t="s">
        <v>70</v>
      </c>
      <c r="D210" s="12" t="s">
        <v>212</v>
      </c>
      <c r="E210" s="25"/>
      <c r="F210" s="25"/>
      <c r="G210" s="132" t="e">
        <f>F210*100/E210</f>
        <v>#DIV/0!</v>
      </c>
      <c r="H210" s="132" t="e">
        <f t="shared" si="15"/>
        <v>#DIV/0!</v>
      </c>
      <c r="I210" s="43"/>
    </row>
    <row r="211" spans="1:9" ht="33.75">
      <c r="A211" s="19"/>
      <c r="B211" s="36"/>
      <c r="C211" s="30" t="s">
        <v>269</v>
      </c>
      <c r="D211" s="12" t="s">
        <v>270</v>
      </c>
      <c r="E211" s="25">
        <v>846</v>
      </c>
      <c r="F211" s="25">
        <v>52</v>
      </c>
      <c r="G211" s="132">
        <f>F211*100/E211</f>
        <v>6.1465721040189125</v>
      </c>
      <c r="H211" s="132">
        <f t="shared" si="15"/>
        <v>200</v>
      </c>
      <c r="I211" s="43">
        <v>26</v>
      </c>
    </row>
    <row r="212" spans="1:9" ht="22.5" hidden="1">
      <c r="A212" s="19"/>
      <c r="B212" s="36"/>
      <c r="C212" s="30" t="s">
        <v>258</v>
      </c>
      <c r="D212" s="12" t="s">
        <v>265</v>
      </c>
      <c r="E212" s="25"/>
      <c r="F212" s="25"/>
      <c r="G212" s="132" t="e">
        <f>F212*100/E212</f>
        <v>#DIV/0!</v>
      </c>
      <c r="H212" s="132" t="e">
        <f t="shared" si="15"/>
        <v>#DIV/0!</v>
      </c>
      <c r="I212" s="43">
        <v>0</v>
      </c>
    </row>
    <row r="213" spans="1:9" ht="12.75">
      <c r="A213" s="19"/>
      <c r="B213" s="36"/>
      <c r="C213" s="212" t="s">
        <v>17</v>
      </c>
      <c r="D213" s="10" t="s">
        <v>18</v>
      </c>
      <c r="E213" s="25">
        <v>1215</v>
      </c>
      <c r="F213" s="25">
        <v>165</v>
      </c>
      <c r="G213" s="132">
        <f>F213*100/E213</f>
        <v>13.580246913580247</v>
      </c>
      <c r="H213" s="132">
        <f t="shared" si="15"/>
        <v>81.59833836110974</v>
      </c>
      <c r="I213" s="43">
        <v>202.21</v>
      </c>
    </row>
    <row r="214" spans="1:9" ht="12.75">
      <c r="A214" s="19"/>
      <c r="B214" s="36"/>
      <c r="C214" s="30" t="s">
        <v>133</v>
      </c>
      <c r="D214" s="10" t="s">
        <v>134</v>
      </c>
      <c r="E214" s="25">
        <v>100</v>
      </c>
      <c r="F214" s="25">
        <v>0</v>
      </c>
      <c r="G214" s="132">
        <f t="shared" si="16"/>
        <v>0</v>
      </c>
      <c r="H214" s="144" t="s">
        <v>122</v>
      </c>
      <c r="I214" s="25"/>
    </row>
    <row r="215" spans="1:9" ht="12.75" hidden="1">
      <c r="A215" s="22"/>
      <c r="B215" s="29"/>
      <c r="C215" s="30" t="s">
        <v>25</v>
      </c>
      <c r="D215" s="10" t="s">
        <v>211</v>
      </c>
      <c r="E215" s="25"/>
      <c r="F215" s="25"/>
      <c r="G215" s="132" t="e">
        <f t="shared" si="16"/>
        <v>#DIV/0!</v>
      </c>
      <c r="H215" s="132" t="e">
        <f t="shared" si="15"/>
        <v>#DIV/0!</v>
      </c>
      <c r="I215" s="25"/>
    </row>
    <row r="216" spans="1:9" ht="12.75">
      <c r="A216" s="22"/>
      <c r="B216" s="29"/>
      <c r="C216" s="28" t="s">
        <v>85</v>
      </c>
      <c r="D216" s="10" t="s">
        <v>26</v>
      </c>
      <c r="E216" s="33">
        <v>3400.14</v>
      </c>
      <c r="F216" s="25">
        <v>1095.17</v>
      </c>
      <c r="G216" s="132">
        <f t="shared" si="16"/>
        <v>32.20955607710271</v>
      </c>
      <c r="H216" s="132">
        <f t="shared" si="15"/>
        <v>104.61575201795866</v>
      </c>
      <c r="I216" s="43">
        <v>1046.85</v>
      </c>
    </row>
    <row r="217" spans="1:9" ht="12.75">
      <c r="A217" s="22"/>
      <c r="B217" s="29"/>
      <c r="C217" s="28" t="s">
        <v>263</v>
      </c>
      <c r="D217" s="206" t="s">
        <v>267</v>
      </c>
      <c r="E217" s="33">
        <v>0</v>
      </c>
      <c r="F217" s="25">
        <v>528.09</v>
      </c>
      <c r="G217" s="144" t="s">
        <v>122</v>
      </c>
      <c r="H217" s="144" t="s">
        <v>122</v>
      </c>
      <c r="I217" s="43"/>
    </row>
    <row r="218" spans="1:9" ht="22.5" hidden="1">
      <c r="A218" s="22"/>
      <c r="B218" s="29"/>
      <c r="C218" s="28" t="s">
        <v>148</v>
      </c>
      <c r="D218" s="12" t="s">
        <v>256</v>
      </c>
      <c r="E218" s="33"/>
      <c r="F218" s="25"/>
      <c r="G218" s="132" t="e">
        <f t="shared" si="16"/>
        <v>#DIV/0!</v>
      </c>
      <c r="H218" s="132" t="e">
        <f t="shared" si="15"/>
        <v>#DIV/0!</v>
      </c>
      <c r="I218" s="43"/>
    </row>
    <row r="219" spans="1:10" ht="12.75">
      <c r="A219" s="22"/>
      <c r="B219" s="29"/>
      <c r="C219" s="30" t="s">
        <v>11</v>
      </c>
      <c r="D219" s="11" t="s">
        <v>12</v>
      </c>
      <c r="E219" s="25">
        <v>86400</v>
      </c>
      <c r="F219" s="25">
        <v>173.09</v>
      </c>
      <c r="G219" s="132">
        <f t="shared" si="16"/>
        <v>0.20033564814814814</v>
      </c>
      <c r="H219" s="132">
        <f t="shared" si="15"/>
        <v>1.9383738444395917</v>
      </c>
      <c r="I219" s="25">
        <v>8929.65</v>
      </c>
      <c r="J219" s="159"/>
    </row>
    <row r="220" spans="1:9" ht="47.25" customHeight="1" hidden="1">
      <c r="A220" s="22"/>
      <c r="B220" s="29"/>
      <c r="C220" s="30" t="s">
        <v>119</v>
      </c>
      <c r="D220" s="12" t="s">
        <v>251</v>
      </c>
      <c r="E220" s="25"/>
      <c r="F220" s="25"/>
      <c r="G220" s="132" t="e">
        <f t="shared" si="16"/>
        <v>#DIV/0!</v>
      </c>
      <c r="H220" s="132" t="e">
        <f t="shared" si="15"/>
        <v>#DIV/0!</v>
      </c>
      <c r="I220" s="43"/>
    </row>
    <row r="221" spans="1:9" ht="33.75" customHeight="1" hidden="1">
      <c r="A221" s="22"/>
      <c r="B221" s="29"/>
      <c r="C221" s="30" t="s">
        <v>51</v>
      </c>
      <c r="D221" s="12" t="s">
        <v>229</v>
      </c>
      <c r="E221" s="25"/>
      <c r="F221" s="25"/>
      <c r="G221" s="132" t="e">
        <f t="shared" si="16"/>
        <v>#DIV/0!</v>
      </c>
      <c r="H221" s="132" t="e">
        <f t="shared" si="15"/>
        <v>#DIV/0!</v>
      </c>
      <c r="I221" s="43"/>
    </row>
    <row r="222" spans="1:9" ht="33.75">
      <c r="A222" s="22"/>
      <c r="B222" s="29"/>
      <c r="C222" s="30" t="s">
        <v>154</v>
      </c>
      <c r="D222" s="12" t="s">
        <v>185</v>
      </c>
      <c r="E222" s="25">
        <v>126097.85</v>
      </c>
      <c r="F222" s="25">
        <v>126097.85</v>
      </c>
      <c r="G222" s="132">
        <f t="shared" si="16"/>
        <v>100</v>
      </c>
      <c r="H222" s="132">
        <f t="shared" si="15"/>
        <v>111.21889698608409</v>
      </c>
      <c r="I222" s="43">
        <v>113378.08</v>
      </c>
    </row>
    <row r="223" spans="1:9" ht="45">
      <c r="A223" s="22"/>
      <c r="B223" s="29"/>
      <c r="C223" s="30" t="s">
        <v>82</v>
      </c>
      <c r="D223" s="12" t="s">
        <v>230</v>
      </c>
      <c r="E223" s="25">
        <v>348896</v>
      </c>
      <c r="F223" s="25">
        <v>380357.8</v>
      </c>
      <c r="G223" s="132">
        <f t="shared" si="16"/>
        <v>109.01752957901495</v>
      </c>
      <c r="H223" s="132">
        <f t="shared" si="15"/>
        <v>86.74678406605894</v>
      </c>
      <c r="I223" s="25">
        <v>438469.05</v>
      </c>
    </row>
    <row r="224" spans="1:9" ht="45.75" customHeight="1" hidden="1">
      <c r="A224" s="22"/>
      <c r="B224" s="29"/>
      <c r="C224" s="30" t="s">
        <v>283</v>
      </c>
      <c r="D224" s="12" t="s">
        <v>284</v>
      </c>
      <c r="E224" s="25"/>
      <c r="F224" s="25"/>
      <c r="G224" s="135" t="e">
        <f t="shared" si="16"/>
        <v>#DIV/0!</v>
      </c>
      <c r="H224" s="135" t="e">
        <f t="shared" si="15"/>
        <v>#DIV/0!</v>
      </c>
      <c r="I224" s="25"/>
    </row>
    <row r="225" spans="1:9" ht="46.5" customHeight="1" hidden="1">
      <c r="A225" s="22"/>
      <c r="B225" s="29"/>
      <c r="C225" s="30" t="s">
        <v>189</v>
      </c>
      <c r="D225" s="123" t="s">
        <v>249</v>
      </c>
      <c r="E225" s="25"/>
      <c r="F225" s="25"/>
      <c r="G225" s="135" t="e">
        <f t="shared" si="16"/>
        <v>#DIV/0!</v>
      </c>
      <c r="H225" s="135" t="e">
        <f t="shared" si="15"/>
        <v>#DIV/0!</v>
      </c>
      <c r="I225" s="25"/>
    </row>
    <row r="226" spans="1:9" ht="45.75" customHeight="1" hidden="1">
      <c r="A226" s="22"/>
      <c r="B226" s="96"/>
      <c r="C226" s="44" t="s">
        <v>107</v>
      </c>
      <c r="D226" s="86" t="s">
        <v>235</v>
      </c>
      <c r="E226" s="25"/>
      <c r="F226" s="25"/>
      <c r="G226" s="135" t="e">
        <f t="shared" si="16"/>
        <v>#DIV/0!</v>
      </c>
      <c r="H226" s="135" t="e">
        <f t="shared" si="15"/>
        <v>#DIV/0!</v>
      </c>
      <c r="I226" s="43"/>
    </row>
    <row r="227" spans="1:9" ht="33.75" hidden="1">
      <c r="A227" s="22"/>
      <c r="B227" s="29"/>
      <c r="C227" s="30" t="s">
        <v>79</v>
      </c>
      <c r="D227" s="12" t="s">
        <v>231</v>
      </c>
      <c r="E227" s="25"/>
      <c r="F227" s="25"/>
      <c r="G227" s="132" t="e">
        <f t="shared" si="16"/>
        <v>#DIV/0!</v>
      </c>
      <c r="H227" s="132" t="e">
        <f t="shared" si="15"/>
        <v>#DIV/0!</v>
      </c>
      <c r="I227" s="43">
        <v>0</v>
      </c>
    </row>
    <row r="228" spans="1:9" ht="12.75">
      <c r="A228" s="22"/>
      <c r="B228" s="27">
        <v>80103</v>
      </c>
      <c r="C228" s="44"/>
      <c r="D228" s="13" t="s">
        <v>176</v>
      </c>
      <c r="E228" s="21">
        <f>SUM(E229:E232)</f>
        <v>127195.95</v>
      </c>
      <c r="F228" s="21">
        <f>SUM(F229:F232)</f>
        <v>33204.61</v>
      </c>
      <c r="G228" s="131">
        <f t="shared" si="16"/>
        <v>26.105084320687883</v>
      </c>
      <c r="H228" s="131">
        <f t="shared" si="15"/>
        <v>140.90647146191387</v>
      </c>
      <c r="I228" s="40">
        <f>SUM(I229:I232)</f>
        <v>23565</v>
      </c>
    </row>
    <row r="229" spans="1:9" ht="12.75">
      <c r="A229" s="22"/>
      <c r="B229" s="118"/>
      <c r="C229" s="30" t="s">
        <v>11</v>
      </c>
      <c r="D229" s="11" t="s">
        <v>12</v>
      </c>
      <c r="E229" s="25">
        <v>97270</v>
      </c>
      <c r="F229" s="25">
        <v>0</v>
      </c>
      <c r="G229" s="132">
        <f t="shared" si="16"/>
        <v>0</v>
      </c>
      <c r="H229" s="144" t="s">
        <v>122</v>
      </c>
      <c r="I229" s="43">
        <v>0</v>
      </c>
    </row>
    <row r="230" spans="1:9" ht="33.75" hidden="1">
      <c r="A230" s="22"/>
      <c r="B230" s="194"/>
      <c r="C230" s="52" t="s">
        <v>51</v>
      </c>
      <c r="D230" s="12" t="s">
        <v>252</v>
      </c>
      <c r="E230" s="25"/>
      <c r="F230" s="25"/>
      <c r="G230" s="132" t="e">
        <f t="shared" si="16"/>
        <v>#DIV/0!</v>
      </c>
      <c r="H230" s="144" t="e">
        <f t="shared" si="15"/>
        <v>#DIV/0!</v>
      </c>
      <c r="I230" s="43"/>
    </row>
    <row r="231" spans="1:9" ht="33.75">
      <c r="A231" s="22"/>
      <c r="B231" s="36"/>
      <c r="C231" s="52" t="s">
        <v>129</v>
      </c>
      <c r="D231" s="168" t="s">
        <v>207</v>
      </c>
      <c r="E231" s="25">
        <v>0</v>
      </c>
      <c r="F231" s="25">
        <v>3278.66</v>
      </c>
      <c r="G231" s="144" t="s">
        <v>122</v>
      </c>
      <c r="H231" s="144" t="s">
        <v>122</v>
      </c>
      <c r="I231" s="43">
        <v>0</v>
      </c>
    </row>
    <row r="232" spans="1:9" ht="33.75">
      <c r="A232" s="22"/>
      <c r="B232" s="193"/>
      <c r="C232" s="52" t="s">
        <v>154</v>
      </c>
      <c r="D232" s="12" t="s">
        <v>185</v>
      </c>
      <c r="E232" s="25">
        <v>29925.95</v>
      </c>
      <c r="F232" s="25">
        <v>29925.95</v>
      </c>
      <c r="G232" s="132">
        <f t="shared" si="16"/>
        <v>100</v>
      </c>
      <c r="H232" s="132">
        <f t="shared" si="15"/>
        <v>126.99321026946744</v>
      </c>
      <c r="I232" s="43">
        <v>23565</v>
      </c>
    </row>
    <row r="233" spans="1:9" ht="12.75">
      <c r="A233" s="19"/>
      <c r="B233" s="27">
        <v>80104</v>
      </c>
      <c r="C233" s="20"/>
      <c r="D233" s="14" t="s">
        <v>52</v>
      </c>
      <c r="E233" s="21">
        <f>SUM(E234:E242)</f>
        <v>3137223.29</v>
      </c>
      <c r="F233" s="21">
        <f>SUM(F234:F242)</f>
        <v>233467.5</v>
      </c>
      <c r="G233" s="131">
        <f t="shared" si="16"/>
        <v>7.441851548921785</v>
      </c>
      <c r="H233" s="131">
        <f t="shared" si="15"/>
        <v>138.9877532660269</v>
      </c>
      <c r="I233" s="21">
        <f>SUM(I234:I242)</f>
        <v>167977.03</v>
      </c>
    </row>
    <row r="234" spans="1:9" ht="22.5" hidden="1">
      <c r="A234" s="19"/>
      <c r="B234" s="36"/>
      <c r="C234" s="30" t="s">
        <v>70</v>
      </c>
      <c r="D234" s="12" t="s">
        <v>212</v>
      </c>
      <c r="E234" s="25"/>
      <c r="F234" s="25"/>
      <c r="G234" s="132" t="e">
        <f t="shared" si="16"/>
        <v>#DIV/0!</v>
      </c>
      <c r="H234" s="132" t="e">
        <f t="shared" si="15"/>
        <v>#DIV/0!</v>
      </c>
      <c r="I234" s="25"/>
    </row>
    <row r="235" spans="1:9" ht="44.25" customHeight="1">
      <c r="A235" s="22"/>
      <c r="B235" s="23"/>
      <c r="C235" s="45" t="s">
        <v>10</v>
      </c>
      <c r="D235" s="86" t="s">
        <v>210</v>
      </c>
      <c r="E235" s="25">
        <v>97200</v>
      </c>
      <c r="F235" s="25">
        <v>16200</v>
      </c>
      <c r="G235" s="132">
        <f t="shared" si="16"/>
        <v>16.666666666666668</v>
      </c>
      <c r="H235" s="132">
        <f t="shared" si="15"/>
        <v>100</v>
      </c>
      <c r="I235" s="25">
        <v>16200</v>
      </c>
    </row>
    <row r="236" spans="1:9" s="114" customFormat="1" ht="51.75" customHeight="1" hidden="1">
      <c r="A236" s="199"/>
      <c r="B236" s="233"/>
      <c r="C236" s="234" t="s">
        <v>78</v>
      </c>
      <c r="D236" s="86" t="s">
        <v>276</v>
      </c>
      <c r="E236" s="155"/>
      <c r="F236" s="155"/>
      <c r="G236" s="132" t="e">
        <f t="shared" si="16"/>
        <v>#DIV/0!</v>
      </c>
      <c r="H236" s="132" t="e">
        <f t="shared" si="15"/>
        <v>#DIV/0!</v>
      </c>
      <c r="I236" s="155"/>
    </row>
    <row r="237" spans="1:9" ht="12.75" hidden="1">
      <c r="A237" s="22"/>
      <c r="B237" s="23"/>
      <c r="C237" s="35" t="s">
        <v>25</v>
      </c>
      <c r="D237" s="10" t="s">
        <v>211</v>
      </c>
      <c r="E237" s="25"/>
      <c r="F237" s="25"/>
      <c r="G237" s="132" t="e">
        <f t="shared" si="16"/>
        <v>#DIV/0!</v>
      </c>
      <c r="H237" s="132" t="e">
        <f t="shared" si="15"/>
        <v>#DIV/0!</v>
      </c>
      <c r="I237" s="25"/>
    </row>
    <row r="238" spans="1:9" ht="12.75">
      <c r="A238" s="22"/>
      <c r="B238" s="23"/>
      <c r="C238" s="30" t="s">
        <v>11</v>
      </c>
      <c r="D238" s="10" t="s">
        <v>12</v>
      </c>
      <c r="E238" s="25">
        <v>2183880</v>
      </c>
      <c r="F238" s="25">
        <v>0</v>
      </c>
      <c r="G238" s="132">
        <f t="shared" si="16"/>
        <v>0</v>
      </c>
      <c r="H238" s="132">
        <f t="shared" si="15"/>
        <v>0</v>
      </c>
      <c r="I238" s="25">
        <v>616.65</v>
      </c>
    </row>
    <row r="239" spans="1:9" ht="33.75" hidden="1">
      <c r="A239" s="22"/>
      <c r="B239" s="23"/>
      <c r="C239" s="28" t="s">
        <v>51</v>
      </c>
      <c r="D239" s="12" t="s">
        <v>252</v>
      </c>
      <c r="E239" s="25"/>
      <c r="F239" s="25"/>
      <c r="G239" s="132" t="e">
        <f t="shared" si="16"/>
        <v>#DIV/0!</v>
      </c>
      <c r="H239" s="132" t="e">
        <f t="shared" si="15"/>
        <v>#DIV/0!</v>
      </c>
      <c r="I239" s="25"/>
    </row>
    <row r="240" spans="1:9" s="177" customFormat="1" ht="36" customHeight="1">
      <c r="A240" s="95"/>
      <c r="B240" s="174"/>
      <c r="C240" s="175">
        <v>2310</v>
      </c>
      <c r="D240" s="168" t="s">
        <v>207</v>
      </c>
      <c r="E240" s="33">
        <v>831880</v>
      </c>
      <c r="F240" s="33">
        <v>198004.21</v>
      </c>
      <c r="G240" s="176">
        <f t="shared" si="16"/>
        <v>23.80201591575708</v>
      </c>
      <c r="H240" s="176">
        <f t="shared" si="15"/>
        <v>159.9007812521451</v>
      </c>
      <c r="I240" s="33">
        <v>123829.42</v>
      </c>
    </row>
    <row r="241" spans="1:9" ht="33.75">
      <c r="A241" s="22"/>
      <c r="B241" s="29"/>
      <c r="C241" s="30" t="s">
        <v>154</v>
      </c>
      <c r="D241" s="12" t="s">
        <v>185</v>
      </c>
      <c r="E241" s="25">
        <v>19263.29</v>
      </c>
      <c r="F241" s="25">
        <v>19263.29</v>
      </c>
      <c r="G241" s="132">
        <f t="shared" si="16"/>
        <v>100</v>
      </c>
      <c r="H241" s="132">
        <f t="shared" si="15"/>
        <v>70.48157108275743</v>
      </c>
      <c r="I241" s="43">
        <v>27330.96</v>
      </c>
    </row>
    <row r="242" spans="1:9" s="114" customFormat="1" ht="57" customHeight="1">
      <c r="A242" s="199"/>
      <c r="B242" s="200"/>
      <c r="C242" s="100" t="s">
        <v>67</v>
      </c>
      <c r="D242" s="12" t="s">
        <v>205</v>
      </c>
      <c r="E242" s="155">
        <v>5000</v>
      </c>
      <c r="F242" s="155">
        <v>0</v>
      </c>
      <c r="G242" s="201">
        <f t="shared" si="16"/>
        <v>0</v>
      </c>
      <c r="H242" s="144" t="s">
        <v>122</v>
      </c>
      <c r="I242" s="155">
        <v>0</v>
      </c>
    </row>
    <row r="243" spans="1:11" ht="12.75">
      <c r="A243" s="19"/>
      <c r="B243" s="27">
        <v>80110</v>
      </c>
      <c r="C243" s="20"/>
      <c r="D243" s="14" t="s">
        <v>53</v>
      </c>
      <c r="E243" s="21">
        <f>SUM(E244:E255)</f>
        <v>5210.38</v>
      </c>
      <c r="F243" s="21">
        <f>SUM(F244:F255)</f>
        <v>4468.38</v>
      </c>
      <c r="G243" s="131">
        <f t="shared" si="16"/>
        <v>85.75919606631378</v>
      </c>
      <c r="H243" s="131">
        <f aca="true" t="shared" si="17" ref="H243:H273">(F243/I243)*100</f>
        <v>7.189571824037805</v>
      </c>
      <c r="I243" s="21">
        <f>SUM(I244:I255)</f>
        <v>62150.85</v>
      </c>
      <c r="J243" s="159"/>
      <c r="K243" s="159"/>
    </row>
    <row r="244" spans="1:11" ht="24.75" customHeight="1" hidden="1">
      <c r="A244" s="19"/>
      <c r="B244" s="36"/>
      <c r="C244" s="30" t="s">
        <v>70</v>
      </c>
      <c r="D244" s="12" t="s">
        <v>212</v>
      </c>
      <c r="E244" s="25"/>
      <c r="F244" s="25"/>
      <c r="G244" s="132" t="e">
        <f>F244*100/E244</f>
        <v>#DIV/0!</v>
      </c>
      <c r="H244" s="132" t="e">
        <f t="shared" si="17"/>
        <v>#DIV/0!</v>
      </c>
      <c r="I244" s="25"/>
      <c r="J244" s="159"/>
      <c r="K244" s="159"/>
    </row>
    <row r="245" spans="1:11" ht="33.75" hidden="1">
      <c r="A245" s="19"/>
      <c r="B245" s="36"/>
      <c r="C245" s="30" t="s">
        <v>269</v>
      </c>
      <c r="D245" s="12" t="s">
        <v>270</v>
      </c>
      <c r="E245" s="25"/>
      <c r="F245" s="25"/>
      <c r="G245" s="132" t="e">
        <f>F245*100/E245</f>
        <v>#DIV/0!</v>
      </c>
      <c r="H245" s="132" t="e">
        <f t="shared" si="17"/>
        <v>#DIV/0!</v>
      </c>
      <c r="I245" s="25">
        <v>0</v>
      </c>
      <c r="J245" s="159"/>
      <c r="K245" s="159"/>
    </row>
    <row r="246" spans="1:11" ht="22.5" customHeight="1">
      <c r="A246" s="19"/>
      <c r="B246" s="36"/>
      <c r="C246" s="30" t="s">
        <v>258</v>
      </c>
      <c r="D246" s="12" t="s">
        <v>265</v>
      </c>
      <c r="E246" s="25">
        <v>200</v>
      </c>
      <c r="F246" s="25">
        <v>58</v>
      </c>
      <c r="G246" s="132">
        <f>F246*100/E246</f>
        <v>29</v>
      </c>
      <c r="H246" s="144" t="s">
        <v>122</v>
      </c>
      <c r="I246" s="25">
        <v>0</v>
      </c>
      <c r="J246" s="159"/>
      <c r="K246" s="159"/>
    </row>
    <row r="247" spans="1:11" ht="12.75">
      <c r="A247" s="19"/>
      <c r="B247" s="36"/>
      <c r="C247" s="212" t="s">
        <v>17</v>
      </c>
      <c r="D247" s="10" t="s">
        <v>18</v>
      </c>
      <c r="E247" s="25">
        <v>300</v>
      </c>
      <c r="F247" s="25">
        <v>0</v>
      </c>
      <c r="G247" s="132">
        <f>F247*100/E247</f>
        <v>0</v>
      </c>
      <c r="H247" s="144" t="s">
        <v>122</v>
      </c>
      <c r="I247" s="25">
        <v>0</v>
      </c>
      <c r="J247" s="159"/>
      <c r="K247" s="159"/>
    </row>
    <row r="248" spans="1:11" ht="12.75" hidden="1">
      <c r="A248" s="19"/>
      <c r="B248" s="36"/>
      <c r="C248" s="30" t="s">
        <v>133</v>
      </c>
      <c r="D248" s="10" t="s">
        <v>134</v>
      </c>
      <c r="E248" s="25"/>
      <c r="F248" s="25"/>
      <c r="G248" s="132" t="e">
        <f t="shared" si="16"/>
        <v>#DIV/0!</v>
      </c>
      <c r="H248" s="132" t="e">
        <f t="shared" si="17"/>
        <v>#DIV/0!</v>
      </c>
      <c r="I248" s="25"/>
      <c r="J248" s="159"/>
      <c r="K248" s="159"/>
    </row>
    <row r="249" spans="1:9" ht="12.75" hidden="1">
      <c r="A249" s="22"/>
      <c r="B249" s="29"/>
      <c r="C249" s="34" t="s">
        <v>25</v>
      </c>
      <c r="D249" s="10" t="s">
        <v>211</v>
      </c>
      <c r="E249" s="25"/>
      <c r="F249" s="25"/>
      <c r="G249" s="132" t="e">
        <f t="shared" si="16"/>
        <v>#DIV/0!</v>
      </c>
      <c r="H249" s="132" t="e">
        <f t="shared" si="17"/>
        <v>#DIV/0!</v>
      </c>
      <c r="I249" s="25"/>
    </row>
    <row r="250" spans="1:9" ht="12.75" hidden="1">
      <c r="A250" s="22"/>
      <c r="B250" s="29"/>
      <c r="C250" s="24" t="s">
        <v>85</v>
      </c>
      <c r="D250" s="206" t="s">
        <v>26</v>
      </c>
      <c r="E250" s="25"/>
      <c r="F250" s="25"/>
      <c r="G250" s="132" t="e">
        <f t="shared" si="16"/>
        <v>#DIV/0!</v>
      </c>
      <c r="H250" s="132">
        <f t="shared" si="17"/>
        <v>0</v>
      </c>
      <c r="I250" s="25">
        <v>97.18</v>
      </c>
    </row>
    <row r="251" spans="1:9" ht="12.75">
      <c r="A251" s="22"/>
      <c r="B251" s="29"/>
      <c r="C251" s="28" t="s">
        <v>11</v>
      </c>
      <c r="D251" s="10" t="s">
        <v>12</v>
      </c>
      <c r="E251" s="25">
        <v>300</v>
      </c>
      <c r="F251" s="25">
        <v>0</v>
      </c>
      <c r="G251" s="132">
        <f t="shared" si="16"/>
        <v>0</v>
      </c>
      <c r="H251" s="132">
        <f t="shared" si="17"/>
        <v>0</v>
      </c>
      <c r="I251" s="25">
        <v>539.55</v>
      </c>
    </row>
    <row r="252" spans="1:9" ht="45" hidden="1">
      <c r="A252" s="22"/>
      <c r="B252" s="29"/>
      <c r="C252" s="28" t="s">
        <v>119</v>
      </c>
      <c r="D252" s="12" t="s">
        <v>241</v>
      </c>
      <c r="E252" s="25"/>
      <c r="F252" s="25"/>
      <c r="G252" s="132" t="e">
        <f t="shared" si="16"/>
        <v>#DIV/0!</v>
      </c>
      <c r="H252" s="132" t="e">
        <f t="shared" si="17"/>
        <v>#DIV/0!</v>
      </c>
      <c r="I252" s="25"/>
    </row>
    <row r="253" spans="1:9" ht="37.5" customHeight="1" hidden="1">
      <c r="A253" s="22"/>
      <c r="B253" s="29"/>
      <c r="C253" s="28" t="s">
        <v>129</v>
      </c>
      <c r="D253" s="86" t="s">
        <v>207</v>
      </c>
      <c r="E253" s="25"/>
      <c r="F253" s="25"/>
      <c r="G253" s="132" t="e">
        <f t="shared" si="16"/>
        <v>#DIV/0!</v>
      </c>
      <c r="H253" s="132" t="e">
        <f t="shared" si="17"/>
        <v>#DIV/0!</v>
      </c>
      <c r="I253" s="25"/>
    </row>
    <row r="254" spans="1:9" ht="33.75">
      <c r="A254" s="22"/>
      <c r="B254" s="29"/>
      <c r="C254" s="30" t="s">
        <v>154</v>
      </c>
      <c r="D254" s="12" t="s">
        <v>185</v>
      </c>
      <c r="E254" s="25">
        <v>4410.38</v>
      </c>
      <c r="F254" s="25">
        <v>4410.38</v>
      </c>
      <c r="G254" s="132">
        <f t="shared" si="16"/>
        <v>100</v>
      </c>
      <c r="H254" s="132">
        <f t="shared" si="17"/>
        <v>20.614193963319245</v>
      </c>
      <c r="I254" s="43">
        <v>21394.87</v>
      </c>
    </row>
    <row r="255" spans="1:9" ht="49.5" customHeight="1" hidden="1">
      <c r="A255" s="22"/>
      <c r="B255" s="29"/>
      <c r="C255" s="30" t="s">
        <v>82</v>
      </c>
      <c r="D255" s="12" t="s">
        <v>232</v>
      </c>
      <c r="E255" s="25"/>
      <c r="F255" s="25"/>
      <c r="G255" s="132" t="e">
        <f t="shared" si="16"/>
        <v>#DIV/0!</v>
      </c>
      <c r="H255" s="132">
        <f t="shared" si="17"/>
        <v>0</v>
      </c>
      <c r="I255" s="43">
        <v>40119.25</v>
      </c>
    </row>
    <row r="256" spans="1:9" ht="12.75" hidden="1">
      <c r="A256" s="22"/>
      <c r="B256" s="27">
        <v>80114</v>
      </c>
      <c r="C256" s="97"/>
      <c r="D256" s="14" t="s">
        <v>164</v>
      </c>
      <c r="E256" s="21">
        <f>SUM(E257:E258)</f>
        <v>0</v>
      </c>
      <c r="F256" s="21">
        <f>SUM(F257:F258)</f>
        <v>0</v>
      </c>
      <c r="G256" s="131" t="e">
        <f t="shared" si="16"/>
        <v>#DIV/0!</v>
      </c>
      <c r="H256" s="131" t="e">
        <f t="shared" si="17"/>
        <v>#DIV/0!</v>
      </c>
      <c r="I256" s="21">
        <f>SUM(I257:I258)</f>
        <v>0</v>
      </c>
    </row>
    <row r="257" spans="1:9" ht="12.75" hidden="1">
      <c r="A257" s="22"/>
      <c r="B257" s="36"/>
      <c r="C257" s="30" t="s">
        <v>25</v>
      </c>
      <c r="D257" s="10" t="s">
        <v>211</v>
      </c>
      <c r="E257" s="25"/>
      <c r="F257" s="25"/>
      <c r="G257" s="132" t="e">
        <f t="shared" si="16"/>
        <v>#DIV/0!</v>
      </c>
      <c r="H257" s="132" t="e">
        <f t="shared" si="17"/>
        <v>#DIV/0!</v>
      </c>
      <c r="I257" s="43"/>
    </row>
    <row r="258" spans="1:9" ht="12.75" hidden="1">
      <c r="A258" s="22"/>
      <c r="B258" s="36"/>
      <c r="C258" s="30" t="s">
        <v>11</v>
      </c>
      <c r="D258" s="10" t="s">
        <v>12</v>
      </c>
      <c r="E258" s="25"/>
      <c r="F258" s="25"/>
      <c r="G258" s="132" t="e">
        <f t="shared" si="16"/>
        <v>#DIV/0!</v>
      </c>
      <c r="H258" s="132" t="e">
        <f t="shared" si="17"/>
        <v>#DIV/0!</v>
      </c>
      <c r="I258" s="43"/>
    </row>
    <row r="259" spans="1:9" ht="12.75" hidden="1">
      <c r="A259" s="22"/>
      <c r="B259" s="27">
        <v>80146</v>
      </c>
      <c r="C259" s="44"/>
      <c r="D259" s="14" t="s">
        <v>281</v>
      </c>
      <c r="E259" s="21">
        <f>SUM(E260:E261)</f>
        <v>0</v>
      </c>
      <c r="F259" s="21">
        <f>SUM(F260:F261)</f>
        <v>0</v>
      </c>
      <c r="G259" s="131" t="e">
        <f>F259*100/E259</f>
        <v>#DIV/0!</v>
      </c>
      <c r="H259" s="131" t="e">
        <f>(F259/I259)*100</f>
        <v>#DIV/0!</v>
      </c>
      <c r="I259" s="43"/>
    </row>
    <row r="260" spans="1:9" ht="12.75" hidden="1">
      <c r="A260" s="22"/>
      <c r="B260" s="104"/>
      <c r="C260" s="30" t="s">
        <v>25</v>
      </c>
      <c r="D260" s="10" t="s">
        <v>211</v>
      </c>
      <c r="E260" s="25"/>
      <c r="F260" s="25"/>
      <c r="G260" s="132" t="e">
        <f t="shared" si="16"/>
        <v>#DIV/0!</v>
      </c>
      <c r="H260" s="132" t="e">
        <f t="shared" si="17"/>
        <v>#DIV/0!</v>
      </c>
      <c r="I260" s="43"/>
    </row>
    <row r="261" spans="1:9" ht="12.75" hidden="1">
      <c r="A261" s="22"/>
      <c r="B261" s="167"/>
      <c r="C261" s="30" t="s">
        <v>263</v>
      </c>
      <c r="D261" s="206" t="s">
        <v>267</v>
      </c>
      <c r="E261" s="25"/>
      <c r="F261" s="25"/>
      <c r="G261" s="132" t="e">
        <f t="shared" si="16"/>
        <v>#DIV/0!</v>
      </c>
      <c r="H261" s="132" t="e">
        <f t="shared" si="17"/>
        <v>#DIV/0!</v>
      </c>
      <c r="I261" s="43"/>
    </row>
    <row r="262" spans="1:9" ht="12.75">
      <c r="A262" s="22"/>
      <c r="B262" s="27">
        <v>80148</v>
      </c>
      <c r="C262" s="44"/>
      <c r="D262" s="14" t="s">
        <v>204</v>
      </c>
      <c r="E262" s="21">
        <f>SUM(E263:E263)</f>
        <v>86540.73</v>
      </c>
      <c r="F262" s="21">
        <f>SUM(F263:F263)</f>
        <v>86540.73</v>
      </c>
      <c r="G262" s="131">
        <f>F262*100/E262</f>
        <v>100</v>
      </c>
      <c r="H262" s="131">
        <f t="shared" si="17"/>
        <v>107.20906098464262</v>
      </c>
      <c r="I262" s="40">
        <f>SUM(I263)</f>
        <v>80721.47</v>
      </c>
    </row>
    <row r="263" spans="1:9" ht="33.75">
      <c r="A263" s="22"/>
      <c r="B263" s="36"/>
      <c r="C263" s="30" t="s">
        <v>154</v>
      </c>
      <c r="D263" s="12" t="s">
        <v>185</v>
      </c>
      <c r="E263" s="25">
        <v>86540.73</v>
      </c>
      <c r="F263" s="25">
        <v>86540.73</v>
      </c>
      <c r="G263" s="132">
        <f t="shared" si="16"/>
        <v>100</v>
      </c>
      <c r="H263" s="132">
        <f t="shared" si="17"/>
        <v>107.20906098464262</v>
      </c>
      <c r="I263" s="43">
        <v>80721.47</v>
      </c>
    </row>
    <row r="264" spans="1:9" ht="56.25">
      <c r="A264" s="22"/>
      <c r="B264" s="186">
        <v>80149</v>
      </c>
      <c r="C264" s="44"/>
      <c r="D264" s="13" t="s">
        <v>203</v>
      </c>
      <c r="E264" s="21">
        <f>SUM(E265:E266)</f>
        <v>102419</v>
      </c>
      <c r="F264" s="21">
        <f>SUM(F265:F266)</f>
        <v>0</v>
      </c>
      <c r="G264" s="131">
        <f>F264*100/E264</f>
        <v>0</v>
      </c>
      <c r="H264" s="137" t="s">
        <v>122</v>
      </c>
      <c r="I264" s="40">
        <f>SUM(I266:I266)</f>
        <v>0</v>
      </c>
    </row>
    <row r="265" spans="1:9" ht="12.75">
      <c r="A265" s="22"/>
      <c r="B265" s="118"/>
      <c r="C265" s="30" t="s">
        <v>11</v>
      </c>
      <c r="D265" s="10" t="s">
        <v>12</v>
      </c>
      <c r="E265" s="25">
        <v>102419</v>
      </c>
      <c r="F265" s="25">
        <v>0</v>
      </c>
      <c r="G265" s="132">
        <f t="shared" si="16"/>
        <v>0</v>
      </c>
      <c r="H265" s="144" t="s">
        <v>122</v>
      </c>
      <c r="I265" s="43">
        <v>0</v>
      </c>
    </row>
    <row r="266" spans="1:9" ht="33.75" hidden="1">
      <c r="A266" s="22"/>
      <c r="B266" s="36"/>
      <c r="C266" s="30" t="s">
        <v>51</v>
      </c>
      <c r="D266" s="12" t="s">
        <v>252</v>
      </c>
      <c r="E266" s="25"/>
      <c r="F266" s="25"/>
      <c r="G266" s="132" t="e">
        <f t="shared" si="16"/>
        <v>#DIV/0!</v>
      </c>
      <c r="H266" s="132" t="e">
        <f t="shared" si="17"/>
        <v>#DIV/0!</v>
      </c>
      <c r="I266" s="43"/>
    </row>
    <row r="267" spans="1:9" ht="56.25" hidden="1">
      <c r="A267" s="22"/>
      <c r="B267" s="186">
        <v>80150</v>
      </c>
      <c r="C267" s="44"/>
      <c r="D267" s="13" t="s">
        <v>198</v>
      </c>
      <c r="E267" s="21">
        <f>SUM(E268:E269)</f>
        <v>0</v>
      </c>
      <c r="F267" s="21">
        <f>SUM(F268:F269)</f>
        <v>0</v>
      </c>
      <c r="G267" s="131" t="e">
        <f t="shared" si="16"/>
        <v>#DIV/0!</v>
      </c>
      <c r="H267" s="131" t="e">
        <f t="shared" si="17"/>
        <v>#DIV/0!</v>
      </c>
      <c r="I267" s="40">
        <f>SUM(I269)</f>
        <v>0</v>
      </c>
    </row>
    <row r="268" spans="1:9" ht="12.75" hidden="1">
      <c r="A268" s="22"/>
      <c r="B268" s="104"/>
      <c r="C268" s="44" t="s">
        <v>11</v>
      </c>
      <c r="D268" s="10" t="s">
        <v>12</v>
      </c>
      <c r="E268" s="25"/>
      <c r="F268" s="25"/>
      <c r="G268" s="132" t="e">
        <f t="shared" si="16"/>
        <v>#DIV/0!</v>
      </c>
      <c r="H268" s="132" t="e">
        <f t="shared" si="17"/>
        <v>#DIV/0!</v>
      </c>
      <c r="I268" s="43">
        <v>0</v>
      </c>
    </row>
    <row r="269" spans="1:9" ht="45" hidden="1">
      <c r="A269" s="22"/>
      <c r="B269" s="194"/>
      <c r="C269" s="44" t="s">
        <v>119</v>
      </c>
      <c r="D269" s="12" t="s">
        <v>241</v>
      </c>
      <c r="E269" s="25"/>
      <c r="F269" s="25"/>
      <c r="G269" s="132" t="e">
        <f t="shared" si="16"/>
        <v>#DIV/0!</v>
      </c>
      <c r="H269" s="132" t="e">
        <f t="shared" si="17"/>
        <v>#DIV/0!</v>
      </c>
      <c r="I269" s="43"/>
    </row>
    <row r="270" spans="1:9" ht="33.75" hidden="1">
      <c r="A270" s="22"/>
      <c r="B270" s="27">
        <v>80153</v>
      </c>
      <c r="C270" s="44"/>
      <c r="D270" s="13" t="s">
        <v>285</v>
      </c>
      <c r="E270" s="21">
        <f>SUM(E271)</f>
        <v>0</v>
      </c>
      <c r="F270" s="21">
        <f>SUM(F271)</f>
        <v>0</v>
      </c>
      <c r="G270" s="131" t="e">
        <f>F270*100/E270</f>
        <v>#DIV/0!</v>
      </c>
      <c r="H270" s="131" t="e">
        <f>(F270/I270)*100</f>
        <v>#DIV/0!</v>
      </c>
      <c r="I270" s="43"/>
    </row>
    <row r="271" spans="1:9" ht="45" hidden="1">
      <c r="A271" s="22"/>
      <c r="B271" s="108"/>
      <c r="C271" s="30" t="s">
        <v>119</v>
      </c>
      <c r="D271" s="12" t="s">
        <v>241</v>
      </c>
      <c r="E271" s="25"/>
      <c r="F271" s="25"/>
      <c r="G271" s="132" t="e">
        <f t="shared" si="16"/>
        <v>#DIV/0!</v>
      </c>
      <c r="H271" s="132" t="e">
        <f>(F271/I271)*100</f>
        <v>#DIV/0!</v>
      </c>
      <c r="I271" s="43"/>
    </row>
    <row r="272" spans="1:9" ht="12.75">
      <c r="A272" s="22"/>
      <c r="B272" s="27">
        <v>80195</v>
      </c>
      <c r="C272" s="44"/>
      <c r="D272" s="13" t="s">
        <v>5</v>
      </c>
      <c r="E272" s="21">
        <f>SUM(E273:E275)</f>
        <v>12</v>
      </c>
      <c r="F272" s="21">
        <f>SUM(F273:F275)</f>
        <v>0</v>
      </c>
      <c r="G272" s="131">
        <f t="shared" si="16"/>
        <v>0</v>
      </c>
      <c r="H272" s="131">
        <f t="shared" si="17"/>
        <v>0</v>
      </c>
      <c r="I272" s="40">
        <f>SUM(I273:I275)</f>
        <v>112</v>
      </c>
    </row>
    <row r="273" spans="1:9" ht="22.5" hidden="1">
      <c r="A273" s="22"/>
      <c r="B273" s="104"/>
      <c r="C273" s="30" t="s">
        <v>27</v>
      </c>
      <c r="D273" s="12" t="s">
        <v>226</v>
      </c>
      <c r="E273" s="25"/>
      <c r="F273" s="25"/>
      <c r="G273" s="132" t="e">
        <f t="shared" si="16"/>
        <v>#DIV/0!</v>
      </c>
      <c r="H273" s="132">
        <f t="shared" si="17"/>
        <v>0</v>
      </c>
      <c r="I273" s="43">
        <v>112</v>
      </c>
    </row>
    <row r="274" spans="1:9" ht="22.5">
      <c r="A274" s="22"/>
      <c r="B274" s="194"/>
      <c r="C274" s="30" t="s">
        <v>258</v>
      </c>
      <c r="D274" s="12" t="s">
        <v>265</v>
      </c>
      <c r="E274" s="25">
        <v>12</v>
      </c>
      <c r="F274" s="25">
        <v>0</v>
      </c>
      <c r="G274" s="132">
        <f t="shared" si="16"/>
        <v>0</v>
      </c>
      <c r="H274" s="144" t="s">
        <v>122</v>
      </c>
      <c r="I274" s="43">
        <v>0</v>
      </c>
    </row>
    <row r="275" spans="1:9" ht="12.75" hidden="1">
      <c r="A275" s="22"/>
      <c r="B275" s="194"/>
      <c r="C275" s="30" t="s">
        <v>17</v>
      </c>
      <c r="D275" s="12" t="s">
        <v>18</v>
      </c>
      <c r="E275" s="25"/>
      <c r="F275" s="25"/>
      <c r="G275" s="132"/>
      <c r="H275" s="144"/>
      <c r="I275" s="43"/>
    </row>
    <row r="276" spans="1:9" ht="12.75">
      <c r="A276" s="26">
        <v>851</v>
      </c>
      <c r="B276" s="16"/>
      <c r="C276" s="32"/>
      <c r="D276" s="66" t="s">
        <v>54</v>
      </c>
      <c r="E276" s="18">
        <f>E277+E280+E282+E284+E290</f>
        <v>21143.120000000003</v>
      </c>
      <c r="F276" s="18">
        <f>SUM(F277,F280,F282,F284,F290)</f>
        <v>34095.78</v>
      </c>
      <c r="G276" s="130">
        <f t="shared" si="16"/>
        <v>161.26181944765008</v>
      </c>
      <c r="H276" s="136" t="s">
        <v>122</v>
      </c>
      <c r="I276" s="18">
        <f>SUM(I277,I280,I282,I284,I290,)</f>
        <v>0</v>
      </c>
    </row>
    <row r="277" spans="1:9" ht="12.75">
      <c r="A277" s="46"/>
      <c r="B277" s="27">
        <v>85141</v>
      </c>
      <c r="C277" s="20"/>
      <c r="D277" s="68" t="s">
        <v>55</v>
      </c>
      <c r="E277" s="21">
        <f>SUM(E278:E279)</f>
        <v>10000</v>
      </c>
      <c r="F277" s="21">
        <f>SUM(F278:F279)</f>
        <v>0</v>
      </c>
      <c r="G277" s="137">
        <f>F277*100/E277</f>
        <v>0</v>
      </c>
      <c r="H277" s="137" t="s">
        <v>122</v>
      </c>
      <c r="I277" s="21">
        <f>I279+I278</f>
        <v>0</v>
      </c>
    </row>
    <row r="278" spans="1:9" ht="12.75">
      <c r="A278" s="22"/>
      <c r="B278" s="29"/>
      <c r="C278" s="34" t="s">
        <v>11</v>
      </c>
      <c r="D278" s="11" t="s">
        <v>12</v>
      </c>
      <c r="E278" s="25">
        <v>10000</v>
      </c>
      <c r="F278" s="25">
        <v>0</v>
      </c>
      <c r="G278" s="132">
        <f t="shared" si="16"/>
        <v>0</v>
      </c>
      <c r="H278" s="144" t="s">
        <v>122</v>
      </c>
      <c r="I278" s="25">
        <v>0</v>
      </c>
    </row>
    <row r="279" spans="1:9" ht="33.75" hidden="1">
      <c r="A279" s="46"/>
      <c r="B279" s="36"/>
      <c r="C279" s="30">
        <v>2320</v>
      </c>
      <c r="D279" s="12" t="s">
        <v>186</v>
      </c>
      <c r="E279" s="25"/>
      <c r="F279" s="25"/>
      <c r="G279" s="132" t="e">
        <f t="shared" si="16"/>
        <v>#DIV/0!</v>
      </c>
      <c r="H279" s="144" t="e">
        <f aca="true" t="shared" si="18" ref="H279:H312">(F279/I279)*100</f>
        <v>#DIV/0!</v>
      </c>
      <c r="I279" s="25"/>
    </row>
    <row r="280" spans="1:9" s="114" customFormat="1" ht="12.75" hidden="1">
      <c r="A280" s="112"/>
      <c r="B280" s="124">
        <v>85154</v>
      </c>
      <c r="C280" s="113"/>
      <c r="D280" s="13" t="s">
        <v>159</v>
      </c>
      <c r="E280" s="101">
        <f>SUM(E281:E281)</f>
        <v>0</v>
      </c>
      <c r="F280" s="101">
        <f>SUM(F281:F281)</f>
        <v>0</v>
      </c>
      <c r="G280" s="138" t="e">
        <f t="shared" si="16"/>
        <v>#DIV/0!</v>
      </c>
      <c r="H280" s="137" t="e">
        <f t="shared" si="18"/>
        <v>#DIV/0!</v>
      </c>
      <c r="I280" s="21">
        <f>I282+I281</f>
        <v>0</v>
      </c>
    </row>
    <row r="281" spans="1:9" ht="12.75" hidden="1">
      <c r="A281" s="46"/>
      <c r="B281" s="108"/>
      <c r="C281" s="30" t="s">
        <v>11</v>
      </c>
      <c r="D281" s="11" t="s">
        <v>12</v>
      </c>
      <c r="E281" s="25"/>
      <c r="F281" s="25"/>
      <c r="G281" s="132" t="e">
        <f t="shared" si="16"/>
        <v>#DIV/0!</v>
      </c>
      <c r="H281" s="144" t="e">
        <f t="shared" si="18"/>
        <v>#DIV/0!</v>
      </c>
      <c r="I281" s="25"/>
    </row>
    <row r="282" spans="1:9" ht="12.75" hidden="1">
      <c r="A282" s="46"/>
      <c r="B282" s="27">
        <v>85154</v>
      </c>
      <c r="C282" s="44"/>
      <c r="D282" s="70" t="s">
        <v>159</v>
      </c>
      <c r="E282" s="21">
        <f>SUM(E283)</f>
        <v>0</v>
      </c>
      <c r="F282" s="21">
        <f>F283</f>
        <v>0</v>
      </c>
      <c r="G282" s="144" t="e">
        <f>F282*100/E282</f>
        <v>#DIV/0!</v>
      </c>
      <c r="H282" s="144" t="e">
        <f t="shared" si="18"/>
        <v>#DIV/0!</v>
      </c>
      <c r="I282" s="43">
        <f>SUM(I283:I283)</f>
        <v>0</v>
      </c>
    </row>
    <row r="283" spans="1:9" ht="12.75" hidden="1">
      <c r="A283" s="46"/>
      <c r="B283" s="153"/>
      <c r="C283" s="30" t="s">
        <v>11</v>
      </c>
      <c r="D283" s="11" t="s">
        <v>12</v>
      </c>
      <c r="E283" s="25"/>
      <c r="F283" s="25"/>
      <c r="G283" s="144" t="e">
        <f>F283*100/E283</f>
        <v>#DIV/0!</v>
      </c>
      <c r="H283" s="144" t="e">
        <f t="shared" si="18"/>
        <v>#DIV/0!</v>
      </c>
      <c r="I283" s="43"/>
    </row>
    <row r="284" spans="1:9" ht="12.75">
      <c r="A284" s="19"/>
      <c r="B284" s="27">
        <v>85158</v>
      </c>
      <c r="C284" s="20"/>
      <c r="D284" s="14" t="s">
        <v>193</v>
      </c>
      <c r="E284" s="21">
        <f>SUM(E285:E289)</f>
        <v>1000</v>
      </c>
      <c r="F284" s="21">
        <f>SUM(F285:F289)</f>
        <v>250</v>
      </c>
      <c r="G284" s="131">
        <f t="shared" si="16"/>
        <v>25</v>
      </c>
      <c r="H284" s="137" t="s">
        <v>122</v>
      </c>
      <c r="I284" s="21">
        <f>SUM(I285:I289)</f>
        <v>0</v>
      </c>
    </row>
    <row r="285" spans="1:9" ht="22.5" hidden="1">
      <c r="A285" s="19"/>
      <c r="B285" s="36"/>
      <c r="C285" s="30" t="s">
        <v>258</v>
      </c>
      <c r="D285" s="12" t="s">
        <v>265</v>
      </c>
      <c r="E285" s="25"/>
      <c r="F285" s="25"/>
      <c r="G285" s="132" t="e">
        <f t="shared" si="16"/>
        <v>#DIV/0!</v>
      </c>
      <c r="H285" s="144" t="e">
        <f t="shared" si="18"/>
        <v>#DIV/0!</v>
      </c>
      <c r="I285" s="25"/>
    </row>
    <row r="286" spans="1:9" ht="12.75" hidden="1">
      <c r="A286" s="19"/>
      <c r="B286" s="36"/>
      <c r="C286" s="30" t="s">
        <v>17</v>
      </c>
      <c r="D286" s="12" t="s">
        <v>18</v>
      </c>
      <c r="E286" s="25"/>
      <c r="F286" s="25"/>
      <c r="G286" s="140" t="e">
        <f t="shared" si="16"/>
        <v>#DIV/0!</v>
      </c>
      <c r="H286" s="144" t="e">
        <f t="shared" si="18"/>
        <v>#DIV/0!</v>
      </c>
      <c r="I286" s="43"/>
    </row>
    <row r="287" spans="1:9" ht="12.75">
      <c r="A287" s="22"/>
      <c r="B287" s="29"/>
      <c r="C287" s="34" t="s">
        <v>56</v>
      </c>
      <c r="D287" s="10" t="s">
        <v>57</v>
      </c>
      <c r="E287" s="25">
        <v>1000</v>
      </c>
      <c r="F287" s="25">
        <v>250</v>
      </c>
      <c r="G287" s="132">
        <f t="shared" si="16"/>
        <v>25</v>
      </c>
      <c r="H287" s="144" t="s">
        <v>122</v>
      </c>
      <c r="I287" s="25">
        <v>0</v>
      </c>
    </row>
    <row r="288" spans="1:9" ht="12.75" hidden="1">
      <c r="A288" s="22"/>
      <c r="B288" s="29"/>
      <c r="C288" s="35" t="s">
        <v>25</v>
      </c>
      <c r="D288" s="10" t="s">
        <v>211</v>
      </c>
      <c r="E288" s="25"/>
      <c r="F288" s="25"/>
      <c r="G288" s="132" t="e">
        <f t="shared" si="16"/>
        <v>#DIV/0!</v>
      </c>
      <c r="H288" s="144" t="e">
        <f t="shared" si="18"/>
        <v>#DIV/0!</v>
      </c>
      <c r="I288" s="25"/>
    </row>
    <row r="289" spans="1:9" ht="12.75" hidden="1">
      <c r="A289" s="22"/>
      <c r="B289" s="29"/>
      <c r="C289" s="28" t="s">
        <v>11</v>
      </c>
      <c r="D289" s="10" t="s">
        <v>12</v>
      </c>
      <c r="E289" s="25"/>
      <c r="F289" s="25"/>
      <c r="G289" s="132" t="e">
        <f t="shared" si="16"/>
        <v>#DIV/0!</v>
      </c>
      <c r="H289" s="144" t="e">
        <f t="shared" si="18"/>
        <v>#DIV/0!</v>
      </c>
      <c r="I289" s="25"/>
    </row>
    <row r="290" spans="1:9" ht="12.75">
      <c r="A290" s="19"/>
      <c r="B290" s="27">
        <v>85195</v>
      </c>
      <c r="C290" s="20"/>
      <c r="D290" s="69" t="s">
        <v>5</v>
      </c>
      <c r="E290" s="21">
        <f>SUM(E291:E295)</f>
        <v>10143.12</v>
      </c>
      <c r="F290" s="21">
        <f>SUM(F291:F295)</f>
        <v>33845.78</v>
      </c>
      <c r="G290" s="131">
        <f t="shared" si="16"/>
        <v>333.68214119521406</v>
      </c>
      <c r="H290" s="137" t="s">
        <v>122</v>
      </c>
      <c r="I290" s="50">
        <f>SUM(I291:I295)</f>
        <v>0</v>
      </c>
    </row>
    <row r="291" spans="1:9" ht="12.75" hidden="1">
      <c r="A291" s="19"/>
      <c r="B291" s="36"/>
      <c r="C291" s="30" t="s">
        <v>25</v>
      </c>
      <c r="D291" s="10" t="s">
        <v>211</v>
      </c>
      <c r="E291" s="25"/>
      <c r="F291" s="25"/>
      <c r="G291" s="132" t="e">
        <f t="shared" si="16"/>
        <v>#DIV/0!</v>
      </c>
      <c r="H291" s="144" t="e">
        <f t="shared" si="18"/>
        <v>#DIV/0!</v>
      </c>
      <c r="I291" s="43"/>
    </row>
    <row r="292" spans="1:9" ht="12.75">
      <c r="A292" s="19"/>
      <c r="B292" s="36"/>
      <c r="C292" s="30" t="s">
        <v>263</v>
      </c>
      <c r="D292" s="206" t="s">
        <v>267</v>
      </c>
      <c r="E292" s="25">
        <v>0</v>
      </c>
      <c r="F292" s="25">
        <v>33649.78</v>
      </c>
      <c r="G292" s="144" t="s">
        <v>122</v>
      </c>
      <c r="H292" s="144" t="s">
        <v>122</v>
      </c>
      <c r="I292" s="43"/>
    </row>
    <row r="293" spans="1:9" ht="12.75" hidden="1">
      <c r="A293" s="19"/>
      <c r="B293" s="36"/>
      <c r="C293" s="30" t="s">
        <v>11</v>
      </c>
      <c r="D293" s="10" t="s">
        <v>12</v>
      </c>
      <c r="E293" s="25"/>
      <c r="F293" s="25"/>
      <c r="G293" s="132" t="e">
        <f t="shared" si="16"/>
        <v>#DIV/0!</v>
      </c>
      <c r="H293" s="144" t="e">
        <f t="shared" si="18"/>
        <v>#DIV/0!</v>
      </c>
      <c r="I293" s="43"/>
    </row>
    <row r="294" spans="1:9" ht="45">
      <c r="A294" s="22"/>
      <c r="B294" s="29"/>
      <c r="C294" s="30">
        <v>2010</v>
      </c>
      <c r="D294" s="12" t="s">
        <v>241</v>
      </c>
      <c r="E294" s="25">
        <v>10000</v>
      </c>
      <c r="F294" s="25">
        <v>196</v>
      </c>
      <c r="G294" s="132">
        <f t="shared" si="16"/>
        <v>1.96</v>
      </c>
      <c r="H294" s="144" t="s">
        <v>122</v>
      </c>
      <c r="I294" s="53">
        <v>0</v>
      </c>
    </row>
    <row r="295" spans="1:9" ht="59.25" customHeight="1">
      <c r="A295" s="22"/>
      <c r="B295" s="29"/>
      <c r="C295" s="30" t="s">
        <v>67</v>
      </c>
      <c r="D295" s="12" t="s">
        <v>205</v>
      </c>
      <c r="E295" s="25">
        <v>143.12</v>
      </c>
      <c r="F295" s="25">
        <v>0</v>
      </c>
      <c r="G295" s="132">
        <f t="shared" si="16"/>
        <v>0</v>
      </c>
      <c r="H295" s="144" t="s">
        <v>122</v>
      </c>
      <c r="I295" s="53"/>
    </row>
    <row r="296" spans="1:9" ht="15.75" customHeight="1" hidden="1">
      <c r="A296" s="22"/>
      <c r="B296" s="29"/>
      <c r="C296" s="30" t="s">
        <v>25</v>
      </c>
      <c r="D296" s="10" t="s">
        <v>211</v>
      </c>
      <c r="E296" s="25"/>
      <c r="F296" s="25"/>
      <c r="G296" s="132"/>
      <c r="H296" s="132"/>
      <c r="I296" s="53"/>
    </row>
    <row r="297" spans="1:9" ht="12.75">
      <c r="A297" s="26">
        <v>852</v>
      </c>
      <c r="B297" s="16"/>
      <c r="C297" s="32"/>
      <c r="D297" s="66" t="s">
        <v>58</v>
      </c>
      <c r="E297" s="18">
        <f>SUM(E298,E300,E307,E309,E313,E321,E326,E333,E337,E343,E350,E352,E358,E361,E367,E370)</f>
        <v>9216102.06</v>
      </c>
      <c r="F297" s="18">
        <f>SUM(F298,F300,F307,F309,F313,F321,F326,F333,F337,F343,F350,F352,F358,F361,F363,F367,F370)</f>
        <v>1795463.5899999999</v>
      </c>
      <c r="G297" s="130">
        <f t="shared" si="16"/>
        <v>19.481811055378003</v>
      </c>
      <c r="H297" s="18">
        <f t="shared" si="18"/>
        <v>106.70719395563015</v>
      </c>
      <c r="I297" s="18">
        <f>SUM(I298,I300,I313,I307,I309,I321,I326,I333,I337,I343,I350,I352,I358,I361,I363,I365,I370)</f>
        <v>1682607.8199999996</v>
      </c>
    </row>
    <row r="298" spans="1:9" ht="12.75">
      <c r="A298" s="47"/>
      <c r="B298" s="48">
        <v>85202</v>
      </c>
      <c r="C298" s="49"/>
      <c r="D298" s="70" t="s">
        <v>59</v>
      </c>
      <c r="E298" s="50">
        <f>SUM(E299:E299)</f>
        <v>35479</v>
      </c>
      <c r="F298" s="50">
        <f>SUM(F299)</f>
        <v>1734.26</v>
      </c>
      <c r="G298" s="139">
        <f t="shared" si="16"/>
        <v>4.888131007074607</v>
      </c>
      <c r="H298" s="139">
        <f t="shared" si="18"/>
        <v>31.1441701430729</v>
      </c>
      <c r="I298" s="50">
        <f>SUM(I299)</f>
        <v>5568.49</v>
      </c>
    </row>
    <row r="299" spans="1:9" ht="12.75">
      <c r="A299" s="47"/>
      <c r="B299" s="51"/>
      <c r="C299" s="52" t="s">
        <v>56</v>
      </c>
      <c r="D299" s="10" t="s">
        <v>57</v>
      </c>
      <c r="E299" s="53">
        <v>35479</v>
      </c>
      <c r="F299" s="53">
        <v>1734.26</v>
      </c>
      <c r="G299" s="135">
        <f t="shared" si="16"/>
        <v>4.888131007074607</v>
      </c>
      <c r="H299" s="135">
        <f t="shared" si="18"/>
        <v>31.1441701430729</v>
      </c>
      <c r="I299" s="53">
        <v>5568.49</v>
      </c>
    </row>
    <row r="300" spans="1:9" ht="12.75">
      <c r="A300" s="47"/>
      <c r="B300" s="48">
        <v>85203</v>
      </c>
      <c r="C300" s="49"/>
      <c r="D300" s="70" t="s">
        <v>60</v>
      </c>
      <c r="E300" s="21">
        <f>SUM(E301:E306)</f>
        <v>1054250</v>
      </c>
      <c r="F300" s="21">
        <f>SUM(F301:F306)</f>
        <v>175561.1</v>
      </c>
      <c r="G300" s="131">
        <f t="shared" si="16"/>
        <v>16.652700972255158</v>
      </c>
      <c r="H300" s="131">
        <f t="shared" si="18"/>
        <v>118.10867989081811</v>
      </c>
      <c r="I300" s="21">
        <f>SUM(I301:I306)</f>
        <v>148643.69</v>
      </c>
    </row>
    <row r="301" spans="1:9" ht="12.75">
      <c r="A301" s="47"/>
      <c r="B301" s="51"/>
      <c r="C301" s="52" t="s">
        <v>56</v>
      </c>
      <c r="D301" s="10" t="s">
        <v>57</v>
      </c>
      <c r="E301" s="25">
        <v>107610</v>
      </c>
      <c r="F301" s="25">
        <v>17754.71</v>
      </c>
      <c r="G301" s="132">
        <f t="shared" si="16"/>
        <v>16.499126475234643</v>
      </c>
      <c r="H301" s="132">
        <f t="shared" si="18"/>
        <v>109.4049089129947</v>
      </c>
      <c r="I301" s="43">
        <v>16228.44</v>
      </c>
    </row>
    <row r="302" spans="1:9" ht="12.75" hidden="1">
      <c r="A302" s="54"/>
      <c r="B302" s="55"/>
      <c r="C302" s="52" t="s">
        <v>25</v>
      </c>
      <c r="D302" s="10" t="s">
        <v>211</v>
      </c>
      <c r="E302" s="53"/>
      <c r="F302" s="53"/>
      <c r="G302" s="132" t="e">
        <f t="shared" si="16"/>
        <v>#DIV/0!</v>
      </c>
      <c r="H302" s="132" t="e">
        <f t="shared" si="18"/>
        <v>#DIV/0!</v>
      </c>
      <c r="I302" s="25"/>
    </row>
    <row r="303" spans="1:9" ht="12.75">
      <c r="A303" s="54"/>
      <c r="B303" s="55"/>
      <c r="C303" s="56" t="s">
        <v>11</v>
      </c>
      <c r="D303" s="11" t="s">
        <v>12</v>
      </c>
      <c r="E303" s="53">
        <v>240</v>
      </c>
      <c r="F303" s="53">
        <v>19</v>
      </c>
      <c r="G303" s="132">
        <f t="shared" si="16"/>
        <v>7.916666666666667</v>
      </c>
      <c r="H303" s="132">
        <f t="shared" si="18"/>
        <v>1.6958229203855764</v>
      </c>
      <c r="I303" s="43">
        <v>1120.4</v>
      </c>
    </row>
    <row r="304" spans="1:9" s="114" customFormat="1" ht="45">
      <c r="A304" s="115"/>
      <c r="B304" s="116"/>
      <c r="C304" s="100">
        <v>2010</v>
      </c>
      <c r="D304" s="12" t="s">
        <v>241</v>
      </c>
      <c r="E304" s="117">
        <v>946400</v>
      </c>
      <c r="F304" s="117">
        <v>157726</v>
      </c>
      <c r="G304" s="132">
        <f t="shared" si="16"/>
        <v>16.665891800507186</v>
      </c>
      <c r="H304" s="132">
        <f t="shared" si="18"/>
        <v>120.18317865252442</v>
      </c>
      <c r="I304" s="43">
        <v>131238</v>
      </c>
    </row>
    <row r="305" spans="1:9" s="114" customFormat="1" ht="33.75">
      <c r="A305" s="115"/>
      <c r="B305" s="116"/>
      <c r="C305" s="100" t="s">
        <v>76</v>
      </c>
      <c r="D305" s="12" t="s">
        <v>172</v>
      </c>
      <c r="E305" s="117">
        <v>0</v>
      </c>
      <c r="F305" s="117">
        <v>61.39</v>
      </c>
      <c r="G305" s="140" t="s">
        <v>122</v>
      </c>
      <c r="H305" s="140">
        <f t="shared" si="18"/>
        <v>107.985927880387</v>
      </c>
      <c r="I305" s="43">
        <v>56.85</v>
      </c>
    </row>
    <row r="306" spans="1:9" ht="33.75" hidden="1">
      <c r="A306" s="54"/>
      <c r="B306" s="59"/>
      <c r="C306" s="30" t="s">
        <v>137</v>
      </c>
      <c r="D306" s="207" t="s">
        <v>244</v>
      </c>
      <c r="E306" s="53"/>
      <c r="F306" s="53"/>
      <c r="G306" s="132" t="e">
        <f t="shared" si="16"/>
        <v>#DIV/0!</v>
      </c>
      <c r="H306" s="132" t="e">
        <f t="shared" si="18"/>
        <v>#DIV/0!</v>
      </c>
      <c r="I306" s="43"/>
    </row>
    <row r="307" spans="1:9" ht="13.5" customHeight="1" hidden="1">
      <c r="A307" s="54"/>
      <c r="B307" s="48">
        <v>85206</v>
      </c>
      <c r="C307" s="44"/>
      <c r="D307" s="13" t="s">
        <v>173</v>
      </c>
      <c r="E307" s="50">
        <f>SUM(E308:E308)</f>
        <v>0</v>
      </c>
      <c r="F307" s="50">
        <f>SUM(F308:F308)</f>
        <v>0</v>
      </c>
      <c r="G307" s="137" t="e">
        <f t="shared" si="16"/>
        <v>#DIV/0!</v>
      </c>
      <c r="H307" s="137" t="e">
        <f t="shared" si="18"/>
        <v>#DIV/0!</v>
      </c>
      <c r="I307" s="40">
        <f>SUM(I308)</f>
        <v>0</v>
      </c>
    </row>
    <row r="308" spans="1:9" ht="33.75" hidden="1">
      <c r="A308" s="54"/>
      <c r="B308" s="110"/>
      <c r="C308" s="30" t="s">
        <v>51</v>
      </c>
      <c r="D308" s="12" t="s">
        <v>252</v>
      </c>
      <c r="E308" s="53"/>
      <c r="F308" s="53"/>
      <c r="G308" s="132" t="e">
        <f t="shared" si="16"/>
        <v>#DIV/0!</v>
      </c>
      <c r="H308" s="132" t="e">
        <f t="shared" si="18"/>
        <v>#DIV/0!</v>
      </c>
      <c r="I308" s="43"/>
    </row>
    <row r="309" spans="1:9" ht="12.75" hidden="1">
      <c r="A309" s="54"/>
      <c r="B309" s="48">
        <v>85211</v>
      </c>
      <c r="C309" s="44"/>
      <c r="D309" s="13" t="s">
        <v>238</v>
      </c>
      <c r="E309" s="50">
        <f>SUM(E310:E312)</f>
        <v>0</v>
      </c>
      <c r="F309" s="50">
        <f>SUM(F310:F312)</f>
        <v>0</v>
      </c>
      <c r="G309" s="131" t="e">
        <f t="shared" si="16"/>
        <v>#DIV/0!</v>
      </c>
      <c r="H309" s="131" t="e">
        <f t="shared" si="18"/>
        <v>#DIV/0!</v>
      </c>
      <c r="I309" s="40">
        <f>SUM(I310:I312)</f>
        <v>0</v>
      </c>
    </row>
    <row r="310" spans="1:9" ht="12.75" hidden="1">
      <c r="A310" s="54"/>
      <c r="B310" s="51"/>
      <c r="C310" s="30" t="s">
        <v>25</v>
      </c>
      <c r="D310" s="12" t="s">
        <v>26</v>
      </c>
      <c r="E310" s="53"/>
      <c r="F310" s="53"/>
      <c r="G310" s="132" t="e">
        <f>F310*100/E310</f>
        <v>#DIV/0!</v>
      </c>
      <c r="H310" s="132" t="e">
        <f t="shared" si="18"/>
        <v>#DIV/0!</v>
      </c>
      <c r="I310" s="43"/>
    </row>
    <row r="311" spans="1:9" ht="50.25" customHeight="1" hidden="1">
      <c r="A311" s="54"/>
      <c r="B311" s="58"/>
      <c r="C311" s="30" t="s">
        <v>237</v>
      </c>
      <c r="D311" s="12" t="s">
        <v>236</v>
      </c>
      <c r="E311" s="53"/>
      <c r="F311" s="53"/>
      <c r="G311" s="132" t="e">
        <f t="shared" si="16"/>
        <v>#DIV/0!</v>
      </c>
      <c r="H311" s="132" t="e">
        <f>(F311/I311)*100</f>
        <v>#DIV/0!</v>
      </c>
      <c r="I311" s="43"/>
    </row>
    <row r="312" spans="1:9" ht="73.5" customHeight="1" hidden="1">
      <c r="A312" s="54"/>
      <c r="B312" s="205"/>
      <c r="C312" s="30" t="s">
        <v>239</v>
      </c>
      <c r="D312" s="12" t="s">
        <v>245</v>
      </c>
      <c r="E312" s="53"/>
      <c r="F312" s="53"/>
      <c r="G312" s="132" t="e">
        <f t="shared" si="16"/>
        <v>#DIV/0!</v>
      </c>
      <c r="H312" s="132" t="e">
        <f t="shared" si="18"/>
        <v>#DIV/0!</v>
      </c>
      <c r="I312" s="43"/>
    </row>
    <row r="313" spans="1:9" ht="35.25" customHeight="1" hidden="1">
      <c r="A313" s="19"/>
      <c r="B313" s="62">
        <v>85212</v>
      </c>
      <c r="C313" s="20"/>
      <c r="D313" s="71" t="s">
        <v>101</v>
      </c>
      <c r="E313" s="40">
        <f>SUM(E315:E320)</f>
        <v>0</v>
      </c>
      <c r="F313" s="40">
        <f>SUM(F315:F320)</f>
        <v>0</v>
      </c>
      <c r="G313" s="137" t="e">
        <f t="shared" si="16"/>
        <v>#DIV/0!</v>
      </c>
      <c r="H313" s="137" t="e">
        <f aca="true" t="shared" si="19" ref="H313:H346">(F313/I313)*100</f>
        <v>#DIV/0!</v>
      </c>
      <c r="I313" s="40">
        <f>SUM(I314:I320)</f>
        <v>0</v>
      </c>
    </row>
    <row r="314" spans="1:9" ht="12.75" hidden="1">
      <c r="A314" s="19"/>
      <c r="B314" s="36"/>
      <c r="C314" s="52" t="s">
        <v>70</v>
      </c>
      <c r="D314" s="10" t="s">
        <v>144</v>
      </c>
      <c r="E314" s="103" t="s">
        <v>147</v>
      </c>
      <c r="F314" s="103" t="s">
        <v>147</v>
      </c>
      <c r="G314" s="140" t="s">
        <v>122</v>
      </c>
      <c r="H314" s="140" t="e">
        <f t="shared" si="19"/>
        <v>#VALUE!</v>
      </c>
      <c r="I314" s="43" t="s">
        <v>122</v>
      </c>
    </row>
    <row r="315" spans="1:9" s="102" customFormat="1" ht="12.75" customHeight="1" hidden="1">
      <c r="A315" s="98"/>
      <c r="B315" s="99"/>
      <c r="C315" s="100" t="s">
        <v>17</v>
      </c>
      <c r="D315" s="12" t="s">
        <v>18</v>
      </c>
      <c r="E315" s="103"/>
      <c r="F315" s="103"/>
      <c r="G315" s="140" t="e">
        <f t="shared" si="16"/>
        <v>#DIV/0!</v>
      </c>
      <c r="H315" s="140" t="e">
        <f t="shared" si="19"/>
        <v>#DIV/0!</v>
      </c>
      <c r="I315" s="103"/>
    </row>
    <row r="316" spans="1:9" ht="36.75" customHeight="1" hidden="1">
      <c r="A316" s="19"/>
      <c r="B316" s="36"/>
      <c r="C316" s="52" t="s">
        <v>78</v>
      </c>
      <c r="D316" s="12" t="s">
        <v>234</v>
      </c>
      <c r="E316" s="25"/>
      <c r="F316" s="25"/>
      <c r="G316" s="140" t="e">
        <f t="shared" si="16"/>
        <v>#DIV/0!</v>
      </c>
      <c r="H316" s="140" t="e">
        <f t="shared" si="19"/>
        <v>#DIV/0!</v>
      </c>
      <c r="I316" s="103"/>
    </row>
    <row r="317" spans="1:9" ht="24" customHeight="1" hidden="1">
      <c r="A317" s="19"/>
      <c r="B317" s="36"/>
      <c r="C317" s="52" t="s">
        <v>25</v>
      </c>
      <c r="D317" s="10" t="s">
        <v>211</v>
      </c>
      <c r="E317" s="25"/>
      <c r="F317" s="25"/>
      <c r="G317" s="132" t="e">
        <f t="shared" si="16"/>
        <v>#DIV/0!</v>
      </c>
      <c r="H317" s="132" t="e">
        <f t="shared" si="19"/>
        <v>#DIV/0!</v>
      </c>
      <c r="I317" s="103"/>
    </row>
    <row r="318" spans="1:9" ht="45" hidden="1">
      <c r="A318" s="22"/>
      <c r="B318" s="23"/>
      <c r="C318" s="178">
        <v>2010</v>
      </c>
      <c r="D318" s="168" t="s">
        <v>241</v>
      </c>
      <c r="E318" s="33"/>
      <c r="F318" s="33"/>
      <c r="G318" s="169" t="e">
        <f t="shared" si="16"/>
        <v>#DIV/0!</v>
      </c>
      <c r="H318" s="169" t="e">
        <f t="shared" si="19"/>
        <v>#DIV/0!</v>
      </c>
      <c r="I318" s="170"/>
    </row>
    <row r="319" spans="1:9" ht="33.75" hidden="1">
      <c r="A319" s="22"/>
      <c r="B319" s="23"/>
      <c r="C319" s="30">
        <v>2360</v>
      </c>
      <c r="D319" s="12" t="s">
        <v>172</v>
      </c>
      <c r="E319" s="25"/>
      <c r="F319" s="25"/>
      <c r="G319" s="140" t="e">
        <f t="shared" si="16"/>
        <v>#DIV/0!</v>
      </c>
      <c r="H319" s="140" t="e">
        <f t="shared" si="19"/>
        <v>#DIV/0!</v>
      </c>
      <c r="I319" s="103"/>
    </row>
    <row r="320" spans="1:9" ht="56.25" hidden="1">
      <c r="A320" s="22"/>
      <c r="B320" s="23"/>
      <c r="C320" s="52" t="s">
        <v>67</v>
      </c>
      <c r="D320" s="12" t="s">
        <v>200</v>
      </c>
      <c r="E320" s="25"/>
      <c r="F320" s="25"/>
      <c r="G320" s="140" t="e">
        <f t="shared" si="16"/>
        <v>#DIV/0!</v>
      </c>
      <c r="H320" s="140" t="e">
        <f t="shared" si="19"/>
        <v>#DIV/0!</v>
      </c>
      <c r="I320" s="103"/>
    </row>
    <row r="321" spans="1:9" ht="57.75" customHeight="1">
      <c r="A321" s="19"/>
      <c r="B321" s="27">
        <v>85213</v>
      </c>
      <c r="C321" s="20"/>
      <c r="D321" s="13" t="s">
        <v>165</v>
      </c>
      <c r="E321" s="21">
        <f>SUM(E322:E325)</f>
        <v>195300</v>
      </c>
      <c r="F321" s="21">
        <f>SUM(F322:F325)</f>
        <v>55711.08</v>
      </c>
      <c r="G321" s="131">
        <f t="shared" si="16"/>
        <v>28.52589861751152</v>
      </c>
      <c r="H321" s="131">
        <f t="shared" si="19"/>
        <v>53.216808199680955</v>
      </c>
      <c r="I321" s="21">
        <f>SUM(I322:I325)</f>
        <v>104687</v>
      </c>
    </row>
    <row r="322" spans="1:9" ht="12.75">
      <c r="A322" s="19"/>
      <c r="B322" s="36"/>
      <c r="C322" s="30" t="s">
        <v>11</v>
      </c>
      <c r="D322" s="10" t="s">
        <v>12</v>
      </c>
      <c r="E322" s="25">
        <v>2000</v>
      </c>
      <c r="F322" s="25">
        <v>163.08</v>
      </c>
      <c r="G322" s="132">
        <f t="shared" si="16"/>
        <v>8.154000000000002</v>
      </c>
      <c r="H322" s="140" t="s">
        <v>122</v>
      </c>
      <c r="I322" s="43"/>
    </row>
    <row r="323" spans="1:9" ht="45" hidden="1">
      <c r="A323" s="22"/>
      <c r="B323" s="29"/>
      <c r="C323" s="30">
        <v>2010</v>
      </c>
      <c r="D323" s="12" t="s">
        <v>241</v>
      </c>
      <c r="E323" s="25"/>
      <c r="F323" s="25"/>
      <c r="G323" s="132" t="e">
        <f t="shared" si="16"/>
        <v>#DIV/0!</v>
      </c>
      <c r="H323" s="132">
        <f t="shared" si="19"/>
        <v>0</v>
      </c>
      <c r="I323" s="25">
        <v>54545</v>
      </c>
    </row>
    <row r="324" spans="1:9" ht="33.75">
      <c r="A324" s="22"/>
      <c r="B324" s="29"/>
      <c r="C324" s="30" t="s">
        <v>51</v>
      </c>
      <c r="D324" s="12" t="s">
        <v>252</v>
      </c>
      <c r="E324" s="25">
        <v>193300</v>
      </c>
      <c r="F324" s="25">
        <v>55548</v>
      </c>
      <c r="G324" s="132">
        <f t="shared" si="16"/>
        <v>28.736678737713397</v>
      </c>
      <c r="H324" s="132">
        <f t="shared" si="19"/>
        <v>110.7813808783056</v>
      </c>
      <c r="I324" s="25">
        <v>50142</v>
      </c>
    </row>
    <row r="325" spans="1:9" s="102" customFormat="1" ht="56.25" hidden="1">
      <c r="A325" s="202"/>
      <c r="B325" s="202"/>
      <c r="C325" s="203" t="s">
        <v>67</v>
      </c>
      <c r="D325" s="12" t="s">
        <v>200</v>
      </c>
      <c r="E325" s="155"/>
      <c r="F325" s="155"/>
      <c r="G325" s="201" t="e">
        <f t="shared" si="16"/>
        <v>#DIV/0!</v>
      </c>
      <c r="H325" s="201" t="e">
        <f t="shared" si="19"/>
        <v>#DIV/0!</v>
      </c>
      <c r="I325" s="155"/>
    </row>
    <row r="326" spans="1:9" ht="22.5">
      <c r="A326" s="19"/>
      <c r="B326" s="27">
        <v>85214</v>
      </c>
      <c r="C326" s="20"/>
      <c r="D326" s="13" t="s">
        <v>102</v>
      </c>
      <c r="E326" s="21">
        <f>SUM(E327:E332)</f>
        <v>1937510</v>
      </c>
      <c r="F326" s="21">
        <f>SUM(F327:F332)</f>
        <v>384388.19</v>
      </c>
      <c r="G326" s="131">
        <f t="shared" si="16"/>
        <v>19.839288055287458</v>
      </c>
      <c r="H326" s="131">
        <f t="shared" si="19"/>
        <v>97.82377655507874</v>
      </c>
      <c r="I326" s="21">
        <f>SUM(I327:I332)</f>
        <v>392939.43</v>
      </c>
    </row>
    <row r="327" spans="1:9" ht="42" customHeight="1" hidden="1">
      <c r="A327" s="22"/>
      <c r="B327" s="23"/>
      <c r="C327" s="57" t="s">
        <v>78</v>
      </c>
      <c r="D327" s="12" t="s">
        <v>234</v>
      </c>
      <c r="E327" s="25"/>
      <c r="F327" s="25"/>
      <c r="G327" s="132" t="e">
        <f t="shared" si="16"/>
        <v>#DIV/0!</v>
      </c>
      <c r="H327" s="132" t="e">
        <f t="shared" si="19"/>
        <v>#DIV/0!</v>
      </c>
      <c r="I327" s="25"/>
    </row>
    <row r="328" spans="1:9" ht="12.75" hidden="1">
      <c r="A328" s="22"/>
      <c r="B328" s="23"/>
      <c r="C328" s="57" t="s">
        <v>25</v>
      </c>
      <c r="D328" s="12" t="s">
        <v>211</v>
      </c>
      <c r="E328" s="25"/>
      <c r="F328" s="25"/>
      <c r="G328" s="132" t="e">
        <f t="shared" si="16"/>
        <v>#DIV/0!</v>
      </c>
      <c r="H328" s="132" t="e">
        <f t="shared" si="19"/>
        <v>#DIV/0!</v>
      </c>
      <c r="I328" s="43"/>
    </row>
    <row r="329" spans="1:9" ht="12.75">
      <c r="A329" s="22"/>
      <c r="B329" s="29"/>
      <c r="C329" s="30" t="s">
        <v>11</v>
      </c>
      <c r="D329" s="11" t="s">
        <v>12</v>
      </c>
      <c r="E329" s="25">
        <v>12410</v>
      </c>
      <c r="F329" s="25">
        <v>3071.19</v>
      </c>
      <c r="G329" s="132">
        <f t="shared" si="16"/>
        <v>24.747703464947623</v>
      </c>
      <c r="H329" s="132">
        <f t="shared" si="19"/>
        <v>39.631172873359716</v>
      </c>
      <c r="I329" s="25">
        <v>7749.43</v>
      </c>
    </row>
    <row r="330" spans="1:9" ht="12.75" hidden="1">
      <c r="A330" s="22"/>
      <c r="B330" s="29"/>
      <c r="C330" s="30" t="s">
        <v>119</v>
      </c>
      <c r="D330" s="11" t="s">
        <v>105</v>
      </c>
      <c r="E330" s="25"/>
      <c r="F330" s="25"/>
      <c r="G330" s="132" t="e">
        <f t="shared" si="16"/>
        <v>#DIV/0!</v>
      </c>
      <c r="H330" s="132" t="e">
        <f t="shared" si="19"/>
        <v>#DIV/0!</v>
      </c>
      <c r="I330" s="25">
        <v>0</v>
      </c>
    </row>
    <row r="331" spans="1:9" ht="33.75">
      <c r="A331" s="22"/>
      <c r="B331" s="29"/>
      <c r="C331" s="30">
        <v>2030</v>
      </c>
      <c r="D331" s="12" t="s">
        <v>252</v>
      </c>
      <c r="E331" s="25">
        <v>1925100</v>
      </c>
      <c r="F331" s="25">
        <v>381317</v>
      </c>
      <c r="G331" s="132">
        <f t="shared" si="16"/>
        <v>19.80764635603345</v>
      </c>
      <c r="H331" s="132">
        <f t="shared" si="19"/>
        <v>98.99452218385731</v>
      </c>
      <c r="I331" s="25">
        <v>385190</v>
      </c>
    </row>
    <row r="332" spans="1:9" s="102" customFormat="1" ht="57" customHeight="1" hidden="1">
      <c r="A332" s="202"/>
      <c r="B332" s="202"/>
      <c r="C332" s="203" t="s">
        <v>67</v>
      </c>
      <c r="D332" s="12" t="s">
        <v>200</v>
      </c>
      <c r="E332" s="155"/>
      <c r="F332" s="155"/>
      <c r="G332" s="201" t="e">
        <f t="shared" si="16"/>
        <v>#DIV/0!</v>
      </c>
      <c r="H332" s="201" t="e">
        <f t="shared" si="19"/>
        <v>#DIV/0!</v>
      </c>
      <c r="I332" s="155"/>
    </row>
    <row r="333" spans="1:9" ht="12.75">
      <c r="A333" s="19"/>
      <c r="B333" s="27">
        <v>85215</v>
      </c>
      <c r="C333" s="20"/>
      <c r="D333" s="14" t="s">
        <v>61</v>
      </c>
      <c r="E333" s="21">
        <f>SUM(E334:E336)</f>
        <v>29165.06</v>
      </c>
      <c r="F333" s="21">
        <f>SUM(F334:F336)</f>
        <v>23032.4</v>
      </c>
      <c r="G333" s="131">
        <f t="shared" si="16"/>
        <v>78.97257883234253</v>
      </c>
      <c r="H333" s="131">
        <f t="shared" si="19"/>
        <v>111.25844193547296</v>
      </c>
      <c r="I333" s="21">
        <f>SUM(I334:I336)</f>
        <v>20701.710000000003</v>
      </c>
    </row>
    <row r="334" spans="1:9" ht="12.75">
      <c r="A334" s="19"/>
      <c r="B334" s="36"/>
      <c r="C334" s="57" t="s">
        <v>25</v>
      </c>
      <c r="D334" s="10" t="s">
        <v>211</v>
      </c>
      <c r="E334" s="25">
        <v>100</v>
      </c>
      <c r="F334" s="25">
        <v>28.35</v>
      </c>
      <c r="G334" s="132">
        <f t="shared" si="16"/>
        <v>28.35</v>
      </c>
      <c r="H334" s="132">
        <f t="shared" si="19"/>
        <v>141.11498257839722</v>
      </c>
      <c r="I334" s="25">
        <v>20.09</v>
      </c>
    </row>
    <row r="335" spans="1:9" ht="12.75">
      <c r="A335" s="22"/>
      <c r="B335" s="29"/>
      <c r="C335" s="28" t="s">
        <v>11</v>
      </c>
      <c r="D335" s="11" t="s">
        <v>12</v>
      </c>
      <c r="E335" s="25">
        <v>0</v>
      </c>
      <c r="F335" s="25">
        <v>1205.26</v>
      </c>
      <c r="G335" s="144" t="s">
        <v>122</v>
      </c>
      <c r="H335" s="132">
        <f t="shared" si="19"/>
        <v>77.30683873616154</v>
      </c>
      <c r="I335" s="25">
        <v>1559.06</v>
      </c>
    </row>
    <row r="336" spans="1:9" ht="45">
      <c r="A336" s="22"/>
      <c r="B336" s="29"/>
      <c r="C336" s="30" t="s">
        <v>119</v>
      </c>
      <c r="D336" s="12" t="s">
        <v>241</v>
      </c>
      <c r="E336" s="25">
        <v>29065.06</v>
      </c>
      <c r="F336" s="25">
        <v>21798.79</v>
      </c>
      <c r="G336" s="132">
        <f t="shared" si="16"/>
        <v>74.99998279721424</v>
      </c>
      <c r="H336" s="132">
        <f t="shared" si="19"/>
        <v>113.99514500150607</v>
      </c>
      <c r="I336" s="25">
        <v>19122.56</v>
      </c>
    </row>
    <row r="337" spans="1:9" s="85" customFormat="1" ht="12.75">
      <c r="A337" s="19"/>
      <c r="B337" s="27">
        <v>85216</v>
      </c>
      <c r="C337" s="20"/>
      <c r="D337" s="72" t="s">
        <v>110</v>
      </c>
      <c r="E337" s="21">
        <f>SUM(E338:E342)</f>
        <v>1506500</v>
      </c>
      <c r="F337" s="21">
        <f>SUM(F338:F342)</f>
        <v>446564.14</v>
      </c>
      <c r="G337" s="131">
        <f aca="true" t="shared" si="20" ref="G337:G366">F337*100/E337</f>
        <v>29.642491868569532</v>
      </c>
      <c r="H337" s="131">
        <f t="shared" si="19"/>
        <v>112.08318635770318</v>
      </c>
      <c r="I337" s="21">
        <f>SUM(I338:I342)</f>
        <v>398422.06</v>
      </c>
    </row>
    <row r="338" spans="1:9" s="1" customFormat="1" ht="45.75" customHeight="1" hidden="1">
      <c r="A338" s="22"/>
      <c r="B338" s="29"/>
      <c r="C338" s="30" t="s">
        <v>78</v>
      </c>
      <c r="D338" s="12" t="s">
        <v>276</v>
      </c>
      <c r="E338" s="25"/>
      <c r="F338" s="25"/>
      <c r="G338" s="132" t="e">
        <f t="shared" si="20"/>
        <v>#DIV/0!</v>
      </c>
      <c r="H338" s="132" t="e">
        <f t="shared" si="19"/>
        <v>#DIV/0!</v>
      </c>
      <c r="I338" s="43"/>
    </row>
    <row r="339" spans="1:9" s="1" customFormat="1" ht="12.75" hidden="1">
      <c r="A339" s="22"/>
      <c r="B339" s="29"/>
      <c r="C339" s="30" t="s">
        <v>25</v>
      </c>
      <c r="D339" s="12" t="s">
        <v>211</v>
      </c>
      <c r="E339" s="25"/>
      <c r="F339" s="25"/>
      <c r="G339" s="132" t="e">
        <f t="shared" si="20"/>
        <v>#DIV/0!</v>
      </c>
      <c r="H339" s="132" t="e">
        <f t="shared" si="19"/>
        <v>#DIV/0!</v>
      </c>
      <c r="I339" s="43"/>
    </row>
    <row r="340" spans="1:9" s="1" customFormat="1" ht="12.75">
      <c r="A340" s="22"/>
      <c r="B340" s="29"/>
      <c r="C340" s="30" t="s">
        <v>11</v>
      </c>
      <c r="D340" s="12" t="s">
        <v>12</v>
      </c>
      <c r="E340" s="25">
        <v>12000</v>
      </c>
      <c r="F340" s="25">
        <v>6626.14</v>
      </c>
      <c r="G340" s="132">
        <f t="shared" si="20"/>
        <v>55.21783333333333</v>
      </c>
      <c r="H340" s="132">
        <f t="shared" si="19"/>
        <v>579.1776655070539</v>
      </c>
      <c r="I340" s="43">
        <v>1144.06</v>
      </c>
    </row>
    <row r="341" spans="1:9" s="1" customFormat="1" ht="33.75">
      <c r="A341" s="22"/>
      <c r="B341" s="29"/>
      <c r="C341" s="30" t="s">
        <v>51</v>
      </c>
      <c r="D341" s="12" t="s">
        <v>252</v>
      </c>
      <c r="E341" s="25">
        <v>1494500</v>
      </c>
      <c r="F341" s="25">
        <v>439938</v>
      </c>
      <c r="G341" s="132">
        <f t="shared" si="20"/>
        <v>29.437136165941787</v>
      </c>
      <c r="H341" s="132">
        <f t="shared" si="19"/>
        <v>110.73807258393367</v>
      </c>
      <c r="I341" s="25">
        <v>397278</v>
      </c>
    </row>
    <row r="342" spans="1:9" s="1" customFormat="1" ht="59.25" customHeight="1" hidden="1">
      <c r="A342" s="22"/>
      <c r="B342" s="29"/>
      <c r="C342" s="30" t="s">
        <v>67</v>
      </c>
      <c r="D342" s="12" t="s">
        <v>200</v>
      </c>
      <c r="E342" s="25"/>
      <c r="F342" s="25"/>
      <c r="G342" s="132" t="e">
        <f t="shared" si="20"/>
        <v>#DIV/0!</v>
      </c>
      <c r="H342" s="132" t="e">
        <f t="shared" si="19"/>
        <v>#DIV/0!</v>
      </c>
      <c r="I342" s="43"/>
    </row>
    <row r="343" spans="1:9" ht="12.75">
      <c r="A343" s="19"/>
      <c r="B343" s="27">
        <v>85219</v>
      </c>
      <c r="C343" s="20"/>
      <c r="D343" s="14" t="s">
        <v>103</v>
      </c>
      <c r="E343" s="21">
        <f>SUM(E344:E349)</f>
        <v>2854836</v>
      </c>
      <c r="F343" s="21">
        <f>SUM(F344:F349)</f>
        <v>610332.49</v>
      </c>
      <c r="G343" s="131">
        <f t="shared" si="20"/>
        <v>21.378898472626798</v>
      </c>
      <c r="H343" s="131">
        <f t="shared" si="19"/>
        <v>120.14231312998768</v>
      </c>
      <c r="I343" s="21">
        <f>SUM(I344:I349)</f>
        <v>508007.94</v>
      </c>
    </row>
    <row r="344" spans="1:9" ht="22.5">
      <c r="A344" s="19"/>
      <c r="B344" s="36"/>
      <c r="C344" s="212" t="s">
        <v>258</v>
      </c>
      <c r="D344" s="12" t="s">
        <v>265</v>
      </c>
      <c r="E344" s="25">
        <v>36</v>
      </c>
      <c r="F344" s="25">
        <v>23.2</v>
      </c>
      <c r="G344" s="132">
        <f t="shared" si="20"/>
        <v>64.44444444444444</v>
      </c>
      <c r="H344" s="144" t="s">
        <v>122</v>
      </c>
      <c r="I344" s="25">
        <v>0</v>
      </c>
    </row>
    <row r="345" spans="1:9" ht="12.75" hidden="1">
      <c r="A345" s="19"/>
      <c r="B345" s="36"/>
      <c r="C345" s="34" t="s">
        <v>25</v>
      </c>
      <c r="D345" s="10" t="s">
        <v>211</v>
      </c>
      <c r="E345" s="25"/>
      <c r="F345" s="25"/>
      <c r="G345" s="132" t="e">
        <f t="shared" si="20"/>
        <v>#DIV/0!</v>
      </c>
      <c r="H345" s="132" t="e">
        <f t="shared" si="19"/>
        <v>#DIV/0!</v>
      </c>
      <c r="I345" s="25"/>
    </row>
    <row r="346" spans="1:9" ht="12.75" hidden="1">
      <c r="A346" s="19"/>
      <c r="B346" s="36"/>
      <c r="C346" s="34" t="s">
        <v>257</v>
      </c>
      <c r="D346" s="10" t="s">
        <v>266</v>
      </c>
      <c r="E346" s="25"/>
      <c r="F346" s="25"/>
      <c r="G346" s="132" t="e">
        <f t="shared" si="20"/>
        <v>#DIV/0!</v>
      </c>
      <c r="H346" s="132" t="e">
        <f t="shared" si="19"/>
        <v>#DIV/0!</v>
      </c>
      <c r="I346" s="25"/>
    </row>
    <row r="347" spans="1:9" ht="12.75">
      <c r="A347" s="22"/>
      <c r="B347" s="29"/>
      <c r="C347" s="30" t="s">
        <v>11</v>
      </c>
      <c r="D347" s="11" t="s">
        <v>12</v>
      </c>
      <c r="E347" s="25">
        <v>3100</v>
      </c>
      <c r="F347" s="25">
        <v>631.29</v>
      </c>
      <c r="G347" s="132">
        <f t="shared" si="20"/>
        <v>20.364193548387096</v>
      </c>
      <c r="H347" s="132">
        <f aca="true" t="shared" si="21" ref="H347:H362">(F347/I347)*100</f>
        <v>80.32292541415374</v>
      </c>
      <c r="I347" s="25">
        <v>785.94</v>
      </c>
    </row>
    <row r="348" spans="1:9" ht="45">
      <c r="A348" s="22"/>
      <c r="B348" s="29"/>
      <c r="C348" s="30" t="s">
        <v>119</v>
      </c>
      <c r="D348" s="12" t="s">
        <v>241</v>
      </c>
      <c r="E348" s="25">
        <v>9000</v>
      </c>
      <c r="F348" s="25">
        <v>9000</v>
      </c>
      <c r="G348" s="132">
        <f t="shared" si="20"/>
        <v>100</v>
      </c>
      <c r="H348" s="132">
        <f t="shared" si="21"/>
        <v>151.15888478333895</v>
      </c>
      <c r="I348" s="25">
        <v>5954</v>
      </c>
    </row>
    <row r="349" spans="1:9" ht="33.75">
      <c r="A349" s="22"/>
      <c r="B349" s="96"/>
      <c r="C349" s="30">
        <v>2030</v>
      </c>
      <c r="D349" s="12" t="s">
        <v>252</v>
      </c>
      <c r="E349" s="25">
        <v>2842700</v>
      </c>
      <c r="F349" s="25">
        <v>600678</v>
      </c>
      <c r="G349" s="132">
        <f t="shared" si="20"/>
        <v>21.130544904492208</v>
      </c>
      <c r="H349" s="132">
        <f t="shared" si="21"/>
        <v>119.83170679157655</v>
      </c>
      <c r="I349" s="25">
        <v>501268</v>
      </c>
    </row>
    <row r="350" spans="1:9" ht="33.75">
      <c r="A350" s="22"/>
      <c r="B350" s="27">
        <v>85220</v>
      </c>
      <c r="C350" s="161"/>
      <c r="D350" s="13" t="s">
        <v>150</v>
      </c>
      <c r="E350" s="21">
        <f>SUM(E351:E351)</f>
        <v>41000</v>
      </c>
      <c r="F350" s="21">
        <f>SUM(F351:F351)</f>
        <v>6366.91</v>
      </c>
      <c r="G350" s="131">
        <f t="shared" si="20"/>
        <v>15.529048780487805</v>
      </c>
      <c r="H350" s="131">
        <f t="shared" si="21"/>
        <v>77.7573282463258</v>
      </c>
      <c r="I350" s="21">
        <f>SUM(I351:I351)</f>
        <v>8188.18</v>
      </c>
    </row>
    <row r="351" spans="1:9" ht="12.75">
      <c r="A351" s="22"/>
      <c r="B351" s="104"/>
      <c r="C351" s="30" t="s">
        <v>11</v>
      </c>
      <c r="D351" s="11" t="s">
        <v>12</v>
      </c>
      <c r="E351" s="25">
        <v>41000</v>
      </c>
      <c r="F351" s="25">
        <v>6366.91</v>
      </c>
      <c r="G351" s="132">
        <f t="shared" si="20"/>
        <v>15.529048780487805</v>
      </c>
      <c r="H351" s="132">
        <f t="shared" si="21"/>
        <v>77.7573282463258</v>
      </c>
      <c r="I351" s="25">
        <v>8188.18</v>
      </c>
    </row>
    <row r="352" spans="1:9" ht="13.5" customHeight="1">
      <c r="A352" s="19"/>
      <c r="B352" s="27">
        <v>85228</v>
      </c>
      <c r="C352" s="20"/>
      <c r="D352" s="13" t="s">
        <v>62</v>
      </c>
      <c r="E352" s="21">
        <f>SUM(E353:E357)</f>
        <v>448592</v>
      </c>
      <c r="F352" s="21">
        <f>SUM(F353:F357)</f>
        <v>88064.22</v>
      </c>
      <c r="G352" s="131">
        <f>F352*100/E352</f>
        <v>19.63125066875914</v>
      </c>
      <c r="H352" s="131">
        <f t="shared" si="21"/>
        <v>95.8290985270927</v>
      </c>
      <c r="I352" s="21">
        <f>SUM(I353:I357)</f>
        <v>91897.15999999999</v>
      </c>
    </row>
    <row r="353" spans="1:9" ht="12.75">
      <c r="A353" s="22"/>
      <c r="B353" s="29"/>
      <c r="C353" s="34" t="s">
        <v>56</v>
      </c>
      <c r="D353" s="10" t="s">
        <v>57</v>
      </c>
      <c r="E353" s="25">
        <v>410000</v>
      </c>
      <c r="F353" s="25">
        <v>69524.63</v>
      </c>
      <c r="G353" s="132">
        <f t="shared" si="20"/>
        <v>16.957226829268293</v>
      </c>
      <c r="H353" s="132">
        <f t="shared" si="21"/>
        <v>106.27926134717727</v>
      </c>
      <c r="I353" s="25">
        <v>65416.93</v>
      </c>
    </row>
    <row r="354" spans="1:9" ht="12.75" hidden="1">
      <c r="A354" s="22"/>
      <c r="B354" s="29"/>
      <c r="C354" s="30" t="s">
        <v>25</v>
      </c>
      <c r="D354" s="10" t="s">
        <v>211</v>
      </c>
      <c r="E354" s="25"/>
      <c r="F354" s="25"/>
      <c r="G354" s="132" t="e">
        <f t="shared" si="20"/>
        <v>#DIV/0!</v>
      </c>
      <c r="H354" s="132" t="e">
        <f t="shared" si="21"/>
        <v>#DIV/0!</v>
      </c>
      <c r="I354" s="25"/>
    </row>
    <row r="355" spans="1:9" ht="12.75">
      <c r="A355" s="22"/>
      <c r="B355" s="29"/>
      <c r="C355" s="28" t="s">
        <v>11</v>
      </c>
      <c r="D355" s="11" t="s">
        <v>12</v>
      </c>
      <c r="E355" s="25">
        <v>1692</v>
      </c>
      <c r="F355" s="25">
        <v>50</v>
      </c>
      <c r="G355" s="132">
        <f t="shared" si="20"/>
        <v>2.955082742316785</v>
      </c>
      <c r="H355" s="144" t="s">
        <v>122</v>
      </c>
      <c r="I355" s="25">
        <v>0</v>
      </c>
    </row>
    <row r="356" spans="1:9" ht="45">
      <c r="A356" s="22"/>
      <c r="B356" s="29"/>
      <c r="C356" s="30" t="s">
        <v>119</v>
      </c>
      <c r="D356" s="12" t="s">
        <v>241</v>
      </c>
      <c r="E356" s="80">
        <v>36900</v>
      </c>
      <c r="F356" s="80">
        <v>18000</v>
      </c>
      <c r="G356" s="142">
        <f t="shared" si="20"/>
        <v>48.78048780487805</v>
      </c>
      <c r="H356" s="132">
        <f t="shared" si="21"/>
        <v>69.44444444444444</v>
      </c>
      <c r="I356" s="151">
        <v>25920</v>
      </c>
    </row>
    <row r="357" spans="1:9" ht="33.75">
      <c r="A357" s="22"/>
      <c r="B357" s="29"/>
      <c r="C357" s="30" t="s">
        <v>76</v>
      </c>
      <c r="D357" s="12" t="s">
        <v>172</v>
      </c>
      <c r="E357" s="80">
        <v>0</v>
      </c>
      <c r="F357" s="80">
        <v>489.59</v>
      </c>
      <c r="G357" s="140" t="s">
        <v>122</v>
      </c>
      <c r="H357" s="132">
        <f t="shared" si="21"/>
        <v>87.39089302607856</v>
      </c>
      <c r="I357" s="151">
        <v>560.23</v>
      </c>
    </row>
    <row r="358" spans="1:9" ht="12.75">
      <c r="A358" s="22"/>
      <c r="B358" s="27">
        <v>85230</v>
      </c>
      <c r="C358" s="44"/>
      <c r="D358" s="122" t="s">
        <v>259</v>
      </c>
      <c r="E358" s="88">
        <f>SUM(E359+E360)</f>
        <v>1110970</v>
      </c>
      <c r="F358" s="88">
        <f>SUM(F359+F360)</f>
        <v>1246.19</v>
      </c>
      <c r="G358" s="131">
        <f>F358*100/E358</f>
        <v>0.11217134576091163</v>
      </c>
      <c r="H358" s="131">
        <f t="shared" si="21"/>
        <v>108.03648059367659</v>
      </c>
      <c r="I358" s="236">
        <f>SUM(I359:I362)</f>
        <v>1153.49</v>
      </c>
    </row>
    <row r="359" spans="1:9" ht="12.75">
      <c r="A359" s="22"/>
      <c r="B359" s="29"/>
      <c r="C359" s="235" t="s">
        <v>11</v>
      </c>
      <c r="D359" s="121" t="s">
        <v>12</v>
      </c>
      <c r="E359" s="80">
        <v>6170</v>
      </c>
      <c r="F359" s="80">
        <v>1246.19</v>
      </c>
      <c r="G359" s="132">
        <f>F359*100/E359</f>
        <v>20.197568881685577</v>
      </c>
      <c r="H359" s="144" t="s">
        <v>122</v>
      </c>
      <c r="I359" s="151">
        <v>1153.49</v>
      </c>
    </row>
    <row r="360" spans="1:9" ht="33.75">
      <c r="A360" s="22"/>
      <c r="B360" s="29"/>
      <c r="C360" s="30" t="s">
        <v>51</v>
      </c>
      <c r="D360" s="121" t="s">
        <v>252</v>
      </c>
      <c r="E360" s="80">
        <v>1104800</v>
      </c>
      <c r="F360" s="80">
        <v>0</v>
      </c>
      <c r="G360" s="132">
        <f>F360*100/E360</f>
        <v>0</v>
      </c>
      <c r="H360" s="144" t="s">
        <v>122</v>
      </c>
      <c r="I360" s="151">
        <v>0</v>
      </c>
    </row>
    <row r="361" spans="1:9" ht="12.75" hidden="1">
      <c r="A361" s="22"/>
      <c r="B361" s="27">
        <v>85231</v>
      </c>
      <c r="C361" s="42"/>
      <c r="D361" s="87" t="s">
        <v>128</v>
      </c>
      <c r="E361" s="88">
        <f>SUM(E362)</f>
        <v>0</v>
      </c>
      <c r="F361" s="88">
        <f>SUM(F362)</f>
        <v>0</v>
      </c>
      <c r="G361" s="141" t="e">
        <f t="shared" si="20"/>
        <v>#DIV/0!</v>
      </c>
      <c r="H361" s="131" t="e">
        <f t="shared" si="21"/>
        <v>#DIV/0!</v>
      </c>
      <c r="I361" s="88">
        <f>SUM(I362)</f>
        <v>0</v>
      </c>
    </row>
    <row r="362" spans="1:9" ht="45" hidden="1">
      <c r="A362" s="22"/>
      <c r="B362" s="29"/>
      <c r="C362" s="30" t="s">
        <v>119</v>
      </c>
      <c r="D362" s="12" t="s">
        <v>149</v>
      </c>
      <c r="E362" s="80"/>
      <c r="F362" s="80"/>
      <c r="G362" s="142" t="e">
        <f t="shared" si="20"/>
        <v>#DIV/0!</v>
      </c>
      <c r="H362" s="132" t="e">
        <f t="shared" si="21"/>
        <v>#DIV/0!</v>
      </c>
      <c r="I362" s="43"/>
    </row>
    <row r="363" spans="1:9" ht="22.5" hidden="1">
      <c r="A363" s="22"/>
      <c r="B363" s="27">
        <v>85278</v>
      </c>
      <c r="C363" s="97"/>
      <c r="D363" s="122" t="s">
        <v>143</v>
      </c>
      <c r="E363" s="88">
        <f>SUM(E364)</f>
        <v>0</v>
      </c>
      <c r="F363" s="88">
        <f>SUM(F364)</f>
        <v>0</v>
      </c>
      <c r="G363" s="141" t="e">
        <f t="shared" si="20"/>
        <v>#DIV/0!</v>
      </c>
      <c r="H363" s="146" t="s">
        <v>122</v>
      </c>
      <c r="I363" s="88">
        <f>SUM(I364)</f>
        <v>0</v>
      </c>
    </row>
    <row r="364" spans="1:9" ht="12.75" hidden="1">
      <c r="A364" s="22"/>
      <c r="B364" s="108"/>
      <c r="C364" s="30" t="s">
        <v>119</v>
      </c>
      <c r="D364" s="121" t="s">
        <v>105</v>
      </c>
      <c r="E364" s="80"/>
      <c r="F364" s="80"/>
      <c r="G364" s="142" t="e">
        <f t="shared" si="20"/>
        <v>#DIV/0!</v>
      </c>
      <c r="H364" s="147" t="s">
        <v>122</v>
      </c>
      <c r="I364" s="144" t="s">
        <v>122</v>
      </c>
    </row>
    <row r="365" spans="1:9" ht="22.5" hidden="1">
      <c r="A365" s="22"/>
      <c r="B365" s="27">
        <v>85278</v>
      </c>
      <c r="C365" s="44"/>
      <c r="D365" s="122" t="s">
        <v>160</v>
      </c>
      <c r="E365" s="88">
        <f>SUM(E366)</f>
        <v>0</v>
      </c>
      <c r="F365" s="88">
        <f>SUM(F366)</f>
        <v>0</v>
      </c>
      <c r="G365" s="141" t="e">
        <f t="shared" si="20"/>
        <v>#DIV/0!</v>
      </c>
      <c r="H365" s="131" t="e">
        <f aca="true" t="shared" si="22" ref="H365:H432">(F365/I365)*100</f>
        <v>#DIV/0!</v>
      </c>
      <c r="I365" s="88">
        <f>SUM(I366)</f>
        <v>0</v>
      </c>
    </row>
    <row r="366" spans="1:9" ht="12.75" hidden="1">
      <c r="A366" s="22"/>
      <c r="B366" s="27"/>
      <c r="C366" s="30" t="s">
        <v>119</v>
      </c>
      <c r="D366" s="12" t="s">
        <v>105</v>
      </c>
      <c r="E366" s="80"/>
      <c r="F366" s="80"/>
      <c r="G366" s="142" t="e">
        <f t="shared" si="20"/>
        <v>#DIV/0!</v>
      </c>
      <c r="H366" s="132" t="e">
        <f t="shared" si="22"/>
        <v>#DIV/0!</v>
      </c>
      <c r="I366" s="151"/>
    </row>
    <row r="367" spans="1:9" ht="12.75" hidden="1">
      <c r="A367" s="22"/>
      <c r="B367" s="27">
        <v>85230</v>
      </c>
      <c r="C367" s="44"/>
      <c r="D367" s="89" t="s">
        <v>259</v>
      </c>
      <c r="E367" s="88">
        <f>SUM(E368:E369)</f>
        <v>0</v>
      </c>
      <c r="F367" s="88">
        <f>SUM(F368:F369)</f>
        <v>0</v>
      </c>
      <c r="G367" s="131" t="e">
        <f>F367*100/E367</f>
        <v>#DIV/0!</v>
      </c>
      <c r="H367" s="131" t="e">
        <f>(F367/I367)*100</f>
        <v>#DIV/0!</v>
      </c>
      <c r="I367" s="236">
        <f>SUM(I368)</f>
        <v>0</v>
      </c>
    </row>
    <row r="368" spans="1:9" ht="12.75" hidden="1">
      <c r="A368" s="22"/>
      <c r="B368" s="118"/>
      <c r="C368" s="30" t="s">
        <v>11</v>
      </c>
      <c r="D368" s="94" t="s">
        <v>12</v>
      </c>
      <c r="E368" s="80"/>
      <c r="F368" s="80"/>
      <c r="G368" s="140" t="e">
        <f>F368*100/E368</f>
        <v>#DIV/0!</v>
      </c>
      <c r="H368" s="132" t="e">
        <f>(F368/I368)*100</f>
        <v>#DIV/0!</v>
      </c>
      <c r="I368" s="151"/>
    </row>
    <row r="369" spans="1:9" ht="33.75" hidden="1">
      <c r="A369" s="22"/>
      <c r="B369" s="167"/>
      <c r="C369" s="44" t="s">
        <v>51</v>
      </c>
      <c r="D369" s="12" t="s">
        <v>252</v>
      </c>
      <c r="E369" s="80"/>
      <c r="F369" s="80"/>
      <c r="G369" s="140" t="e">
        <f>F369*100/E369</f>
        <v>#DIV/0!</v>
      </c>
      <c r="H369" s="132" t="e">
        <f>(F369/I369)*100</f>
        <v>#DIV/0!</v>
      </c>
      <c r="I369" s="151"/>
    </row>
    <row r="370" spans="1:9" ht="12.75">
      <c r="A370" s="19"/>
      <c r="B370" s="27">
        <v>85295</v>
      </c>
      <c r="C370" s="20"/>
      <c r="D370" s="14" t="s">
        <v>5</v>
      </c>
      <c r="E370" s="21">
        <f>SUM(E371:E378)</f>
        <v>2500</v>
      </c>
      <c r="F370" s="21">
        <f>SUM(F371:F378)</f>
        <v>2462.61</v>
      </c>
      <c r="G370" s="131">
        <f>F370*100/E370</f>
        <v>98.5044</v>
      </c>
      <c r="H370" s="131">
        <f>(F370/I370)*100</f>
        <v>102.66564387764888</v>
      </c>
      <c r="I370" s="88">
        <f>SUM(I372:I377)</f>
        <v>2398.67</v>
      </c>
    </row>
    <row r="371" spans="1:9" ht="12.75" hidden="1">
      <c r="A371" s="19"/>
      <c r="B371" s="36"/>
      <c r="C371" s="30" t="s">
        <v>17</v>
      </c>
      <c r="D371" s="12" t="s">
        <v>18</v>
      </c>
      <c r="E371" s="80"/>
      <c r="F371" s="80"/>
      <c r="G371" s="140" t="e">
        <f aca="true" t="shared" si="23" ref="G371:G411">F371*100/E371</f>
        <v>#DIV/0!</v>
      </c>
      <c r="H371" s="132" t="e">
        <f t="shared" si="22"/>
        <v>#DIV/0!</v>
      </c>
      <c r="I371" s="80"/>
    </row>
    <row r="372" spans="1:9" ht="12.75" hidden="1">
      <c r="A372" s="19"/>
      <c r="B372" s="36"/>
      <c r="C372" s="28" t="s">
        <v>25</v>
      </c>
      <c r="D372" s="94" t="s">
        <v>211</v>
      </c>
      <c r="E372" s="80"/>
      <c r="F372" s="80"/>
      <c r="G372" s="142" t="e">
        <f t="shared" si="23"/>
        <v>#DIV/0!</v>
      </c>
      <c r="H372" s="132" t="e">
        <f t="shared" si="22"/>
        <v>#DIV/0!</v>
      </c>
      <c r="I372" s="80"/>
    </row>
    <row r="373" spans="1:9" s="1" customFormat="1" ht="14.25" customHeight="1">
      <c r="A373" s="22"/>
      <c r="B373" s="23"/>
      <c r="C373" s="28" t="s">
        <v>11</v>
      </c>
      <c r="D373" s="94" t="s">
        <v>12</v>
      </c>
      <c r="E373" s="80">
        <v>2500</v>
      </c>
      <c r="F373" s="80">
        <v>2462.61</v>
      </c>
      <c r="G373" s="142">
        <f t="shared" si="23"/>
        <v>98.5044</v>
      </c>
      <c r="H373" s="132">
        <f t="shared" si="22"/>
        <v>102.66564387764888</v>
      </c>
      <c r="I373" s="80">
        <v>2398.67</v>
      </c>
    </row>
    <row r="374" spans="1:11" s="1" customFormat="1" ht="45" hidden="1">
      <c r="A374" s="22"/>
      <c r="B374" s="23"/>
      <c r="C374" s="30" t="s">
        <v>119</v>
      </c>
      <c r="D374" s="12" t="s">
        <v>241</v>
      </c>
      <c r="E374" s="25"/>
      <c r="F374" s="25"/>
      <c r="G374" s="132" t="e">
        <f t="shared" si="23"/>
        <v>#DIV/0!</v>
      </c>
      <c r="H374" s="132" t="e">
        <f t="shared" si="22"/>
        <v>#DIV/0!</v>
      </c>
      <c r="I374" s="43"/>
      <c r="K374" s="185"/>
    </row>
    <row r="375" spans="1:9" ht="33.75" hidden="1">
      <c r="A375" s="22"/>
      <c r="B375" s="29"/>
      <c r="C375" s="30">
        <v>2030</v>
      </c>
      <c r="D375" s="12" t="s">
        <v>252</v>
      </c>
      <c r="E375" s="25"/>
      <c r="F375" s="25"/>
      <c r="G375" s="132" t="e">
        <f t="shared" si="23"/>
        <v>#DIV/0!</v>
      </c>
      <c r="H375" s="132" t="e">
        <f t="shared" si="22"/>
        <v>#DIV/0!</v>
      </c>
      <c r="I375" s="43"/>
    </row>
    <row r="376" spans="1:9" ht="33.75" hidden="1">
      <c r="A376" s="22"/>
      <c r="B376" s="29"/>
      <c r="C376" s="30" t="s">
        <v>76</v>
      </c>
      <c r="D376" s="12" t="s">
        <v>172</v>
      </c>
      <c r="E376" s="81"/>
      <c r="F376" s="81"/>
      <c r="G376" s="132" t="e">
        <f t="shared" si="23"/>
        <v>#DIV/0!</v>
      </c>
      <c r="H376" s="132" t="e">
        <f t="shared" si="22"/>
        <v>#DIV/0!</v>
      </c>
      <c r="I376" s="154"/>
    </row>
    <row r="377" spans="1:9" ht="56.25" hidden="1">
      <c r="A377" s="22"/>
      <c r="B377" s="29"/>
      <c r="C377" s="30" t="s">
        <v>67</v>
      </c>
      <c r="D377" s="12" t="s">
        <v>200</v>
      </c>
      <c r="E377" s="163"/>
      <c r="F377" s="81"/>
      <c r="G377" s="142" t="e">
        <f t="shared" si="23"/>
        <v>#DIV/0!</v>
      </c>
      <c r="H377" s="132" t="e">
        <f t="shared" si="22"/>
        <v>#DIV/0!</v>
      </c>
      <c r="I377" s="154"/>
    </row>
    <row r="378" spans="1:9" ht="40.5" customHeight="1" hidden="1">
      <c r="A378" s="22"/>
      <c r="B378" s="29"/>
      <c r="C378" s="30" t="s">
        <v>137</v>
      </c>
      <c r="D378" s="86" t="s">
        <v>240</v>
      </c>
      <c r="E378" s="163"/>
      <c r="F378" s="81"/>
      <c r="G378" s="142" t="e">
        <f t="shared" si="23"/>
        <v>#DIV/0!</v>
      </c>
      <c r="H378" s="134" t="e">
        <f t="shared" si="22"/>
        <v>#DIV/0!</v>
      </c>
      <c r="I378" s="154"/>
    </row>
    <row r="379" spans="1:9" ht="22.5">
      <c r="A379" s="26">
        <v>853</v>
      </c>
      <c r="B379" s="37"/>
      <c r="C379" s="38"/>
      <c r="D379" s="67" t="s">
        <v>94</v>
      </c>
      <c r="E379" s="18">
        <f>E380+E386</f>
        <v>600047.58</v>
      </c>
      <c r="F379" s="18">
        <f>F380+F386</f>
        <v>1226.58</v>
      </c>
      <c r="G379" s="130">
        <f t="shared" si="23"/>
        <v>0.2044137899864541</v>
      </c>
      <c r="H379" s="130">
        <f t="shared" si="22"/>
        <v>0.3623856473089916</v>
      </c>
      <c r="I379" s="18">
        <f>I380+I386</f>
        <v>338473.67</v>
      </c>
    </row>
    <row r="380" spans="1:9" ht="12.75" hidden="1">
      <c r="A380" s="47"/>
      <c r="B380" s="48">
        <v>85305</v>
      </c>
      <c r="C380" s="20"/>
      <c r="D380" s="14" t="s">
        <v>63</v>
      </c>
      <c r="E380" s="21">
        <f>SUM(E381:E384)</f>
        <v>0</v>
      </c>
      <c r="F380" s="21">
        <f>SUM(F381:F384)</f>
        <v>0</v>
      </c>
      <c r="G380" s="131" t="e">
        <f t="shared" si="23"/>
        <v>#DIV/0!</v>
      </c>
      <c r="H380" s="131" t="e">
        <f t="shared" si="22"/>
        <v>#DIV/0!</v>
      </c>
      <c r="I380" s="21">
        <f>SUM(I381:I384)</f>
        <v>0</v>
      </c>
    </row>
    <row r="381" spans="1:9" ht="12.75" hidden="1">
      <c r="A381" s="47"/>
      <c r="B381" s="51"/>
      <c r="C381" s="30" t="s">
        <v>56</v>
      </c>
      <c r="D381" s="10" t="s">
        <v>57</v>
      </c>
      <c r="E381" s="25"/>
      <c r="F381" s="25"/>
      <c r="G381" s="132" t="e">
        <f t="shared" si="23"/>
        <v>#DIV/0!</v>
      </c>
      <c r="H381" s="132" t="e">
        <f t="shared" si="22"/>
        <v>#DIV/0!</v>
      </c>
      <c r="I381" s="43"/>
    </row>
    <row r="382" spans="1:9" ht="12.75" hidden="1">
      <c r="A382" s="47"/>
      <c r="B382" s="51"/>
      <c r="C382" s="34" t="s">
        <v>25</v>
      </c>
      <c r="D382" s="10" t="s">
        <v>211</v>
      </c>
      <c r="E382" s="25"/>
      <c r="F382" s="25"/>
      <c r="G382" s="132" t="e">
        <f t="shared" si="23"/>
        <v>#DIV/0!</v>
      </c>
      <c r="H382" s="132" t="e">
        <f t="shared" si="22"/>
        <v>#DIV/0!</v>
      </c>
      <c r="I382" s="25"/>
    </row>
    <row r="383" spans="1:9" ht="12.75" hidden="1">
      <c r="A383" s="47"/>
      <c r="B383" s="58"/>
      <c r="C383" s="30" t="s">
        <v>11</v>
      </c>
      <c r="D383" s="10" t="s">
        <v>12</v>
      </c>
      <c r="E383" s="25"/>
      <c r="F383" s="25"/>
      <c r="G383" s="132" t="e">
        <f t="shared" si="23"/>
        <v>#DIV/0!</v>
      </c>
      <c r="H383" s="132" t="e">
        <f t="shared" si="22"/>
        <v>#DIV/0!</v>
      </c>
      <c r="I383" s="25"/>
    </row>
    <row r="384" spans="1:9" ht="33.75" hidden="1">
      <c r="A384" s="47"/>
      <c r="B384" s="51"/>
      <c r="C384" s="30" t="s">
        <v>51</v>
      </c>
      <c r="D384" s="12" t="s">
        <v>252</v>
      </c>
      <c r="E384" s="80"/>
      <c r="F384" s="80"/>
      <c r="G384" s="132" t="e">
        <f t="shared" si="23"/>
        <v>#DIV/0!</v>
      </c>
      <c r="H384" s="132" t="e">
        <f t="shared" si="22"/>
        <v>#DIV/0!</v>
      </c>
      <c r="I384" s="80"/>
    </row>
    <row r="385" spans="1:9" ht="45" hidden="1">
      <c r="A385" s="47"/>
      <c r="B385" s="51"/>
      <c r="C385" s="30" t="s">
        <v>107</v>
      </c>
      <c r="D385" s="86" t="s">
        <v>235</v>
      </c>
      <c r="E385" s="80"/>
      <c r="F385" s="80"/>
      <c r="G385" s="132" t="e">
        <f t="shared" si="23"/>
        <v>#DIV/0!</v>
      </c>
      <c r="H385" s="132" t="e">
        <f t="shared" si="22"/>
        <v>#DIV/0!</v>
      </c>
      <c r="I385" s="80"/>
    </row>
    <row r="386" spans="1:9" ht="12.75">
      <c r="A386" s="47"/>
      <c r="B386" s="48">
        <v>85395</v>
      </c>
      <c r="C386" s="20"/>
      <c r="D386" s="87" t="s">
        <v>5</v>
      </c>
      <c r="E386" s="88">
        <f>SUM(E387:E395)</f>
        <v>600047.58</v>
      </c>
      <c r="F386" s="88">
        <f>SUM(F387:F395)</f>
        <v>1226.58</v>
      </c>
      <c r="G386" s="141">
        <f t="shared" si="23"/>
        <v>0.2044137899864541</v>
      </c>
      <c r="H386" s="131">
        <f t="shared" si="22"/>
        <v>0.3623856473089916</v>
      </c>
      <c r="I386" s="88">
        <f>SUM(I387:I395)</f>
        <v>338473.67</v>
      </c>
    </row>
    <row r="387" spans="1:9" ht="12.75" hidden="1">
      <c r="A387" s="54"/>
      <c r="B387" s="59"/>
      <c r="C387" s="30" t="s">
        <v>25</v>
      </c>
      <c r="D387" s="10" t="s">
        <v>211</v>
      </c>
      <c r="E387" s="25"/>
      <c r="F387" s="25"/>
      <c r="G387" s="132" t="e">
        <f t="shared" si="23"/>
        <v>#DIV/0!</v>
      </c>
      <c r="H387" s="132" t="e">
        <f t="shared" si="22"/>
        <v>#DIV/0!</v>
      </c>
      <c r="I387" s="25"/>
    </row>
    <row r="388" spans="1:9" ht="12.75">
      <c r="A388" s="54"/>
      <c r="B388" s="59"/>
      <c r="C388" s="34" t="s">
        <v>263</v>
      </c>
      <c r="D388" s="206" t="s">
        <v>267</v>
      </c>
      <c r="E388" s="25">
        <v>0</v>
      </c>
      <c r="F388" s="25">
        <v>1226.58</v>
      </c>
      <c r="G388" s="144" t="s">
        <v>122</v>
      </c>
      <c r="H388" s="144" t="s">
        <v>122</v>
      </c>
      <c r="I388" s="25"/>
    </row>
    <row r="389" spans="1:9" ht="45" hidden="1">
      <c r="A389" s="54"/>
      <c r="B389" s="59"/>
      <c r="C389" s="34" t="s">
        <v>124</v>
      </c>
      <c r="D389" s="86" t="s">
        <v>171</v>
      </c>
      <c r="E389" s="25"/>
      <c r="F389" s="25"/>
      <c r="G389" s="132" t="e">
        <f t="shared" si="23"/>
        <v>#DIV/0!</v>
      </c>
      <c r="H389" s="132" t="e">
        <f t="shared" si="22"/>
        <v>#DIV/0!</v>
      </c>
      <c r="I389" s="43"/>
    </row>
    <row r="390" spans="1:9" ht="45" hidden="1">
      <c r="A390" s="54"/>
      <c r="B390" s="59"/>
      <c r="C390" s="34" t="s">
        <v>125</v>
      </c>
      <c r="D390" s="86" t="s">
        <v>171</v>
      </c>
      <c r="E390" s="25"/>
      <c r="F390" s="25"/>
      <c r="G390" s="132" t="e">
        <f t="shared" si="23"/>
        <v>#DIV/0!</v>
      </c>
      <c r="H390" s="132" t="e">
        <f t="shared" si="22"/>
        <v>#DIV/0!</v>
      </c>
      <c r="I390" s="43"/>
    </row>
    <row r="391" spans="1:9" ht="33.75" hidden="1">
      <c r="A391" s="54"/>
      <c r="B391" s="59"/>
      <c r="C391" s="34" t="s">
        <v>117</v>
      </c>
      <c r="D391" s="86" t="s">
        <v>118</v>
      </c>
      <c r="E391" s="25"/>
      <c r="F391" s="25"/>
      <c r="G391" s="132" t="e">
        <f t="shared" si="23"/>
        <v>#DIV/0!</v>
      </c>
      <c r="H391" s="132" t="e">
        <f t="shared" si="22"/>
        <v>#DIV/0!</v>
      </c>
      <c r="I391" s="43"/>
    </row>
    <row r="392" spans="1:9" ht="45">
      <c r="A392" s="54"/>
      <c r="B392" s="59"/>
      <c r="C392" s="34" t="s">
        <v>271</v>
      </c>
      <c r="D392" s="86" t="s">
        <v>286</v>
      </c>
      <c r="E392" s="25">
        <v>239128</v>
      </c>
      <c r="F392" s="25">
        <v>0</v>
      </c>
      <c r="G392" s="132">
        <f t="shared" si="23"/>
        <v>0</v>
      </c>
      <c r="H392" s="132">
        <f t="shared" si="22"/>
        <v>0</v>
      </c>
      <c r="I392" s="43">
        <v>44237</v>
      </c>
    </row>
    <row r="393" spans="1:9" ht="48.75" customHeight="1">
      <c r="A393" s="54"/>
      <c r="B393" s="59"/>
      <c r="C393" s="34" t="s">
        <v>282</v>
      </c>
      <c r="D393" s="86" t="s">
        <v>286</v>
      </c>
      <c r="E393" s="43">
        <v>19693</v>
      </c>
      <c r="F393" s="25">
        <v>0</v>
      </c>
      <c r="G393" s="132">
        <f t="shared" si="23"/>
        <v>0</v>
      </c>
      <c r="H393" s="144" t="s">
        <v>122</v>
      </c>
      <c r="I393" s="43"/>
    </row>
    <row r="394" spans="1:9" ht="58.5" customHeight="1">
      <c r="A394" s="54"/>
      <c r="B394" s="59"/>
      <c r="C394" s="34" t="s">
        <v>67</v>
      </c>
      <c r="D394" s="12" t="s">
        <v>200</v>
      </c>
      <c r="E394" s="43">
        <v>1226.58</v>
      </c>
      <c r="F394" s="25">
        <v>0</v>
      </c>
      <c r="G394" s="132">
        <f t="shared" si="23"/>
        <v>0</v>
      </c>
      <c r="H394" s="144" t="s">
        <v>122</v>
      </c>
      <c r="I394" s="43"/>
    </row>
    <row r="395" spans="1:9" ht="45">
      <c r="A395" s="47"/>
      <c r="B395" s="51"/>
      <c r="C395" s="34" t="s">
        <v>107</v>
      </c>
      <c r="D395" s="86" t="s">
        <v>235</v>
      </c>
      <c r="E395" s="33">
        <v>340000</v>
      </c>
      <c r="F395" s="33">
        <v>0</v>
      </c>
      <c r="G395" s="132">
        <f t="shared" si="23"/>
        <v>0</v>
      </c>
      <c r="H395" s="132">
        <f t="shared" si="22"/>
        <v>0</v>
      </c>
      <c r="I395" s="43">
        <v>294236.67</v>
      </c>
    </row>
    <row r="396" spans="1:9" ht="12.75">
      <c r="A396" s="26">
        <v>854</v>
      </c>
      <c r="B396" s="16"/>
      <c r="C396" s="32"/>
      <c r="D396" s="66" t="s">
        <v>64</v>
      </c>
      <c r="E396" s="18">
        <f>E397+E399+E403</f>
        <v>601411</v>
      </c>
      <c r="F396" s="18">
        <f>F397+F399+F403</f>
        <v>1411</v>
      </c>
      <c r="G396" s="130">
        <f t="shared" si="23"/>
        <v>0.2346149305549782</v>
      </c>
      <c r="H396" s="255" t="s">
        <v>122</v>
      </c>
      <c r="I396" s="18">
        <f>I399</f>
        <v>0</v>
      </c>
    </row>
    <row r="397" spans="1:9" s="247" customFormat="1" ht="22.5">
      <c r="A397" s="246"/>
      <c r="B397" s="240">
        <v>85412</v>
      </c>
      <c r="C397" s="241"/>
      <c r="D397" s="243" t="s">
        <v>292</v>
      </c>
      <c r="E397" s="242">
        <f>SUM(E398)</f>
        <v>1411</v>
      </c>
      <c r="F397" s="242">
        <f>SUM(F398)</f>
        <v>1411</v>
      </c>
      <c r="G397" s="131">
        <f t="shared" si="23"/>
        <v>100</v>
      </c>
      <c r="H397" s="137" t="s">
        <v>122</v>
      </c>
      <c r="I397" s="21">
        <f>SUM(I399:I400)</f>
        <v>0</v>
      </c>
    </row>
    <row r="398" spans="1:9" s="249" customFormat="1" ht="33.75">
      <c r="A398" s="239"/>
      <c r="B398" s="250"/>
      <c r="C398" s="30" t="s">
        <v>154</v>
      </c>
      <c r="D398" s="12" t="s">
        <v>185</v>
      </c>
      <c r="E398" s="25">
        <v>1411</v>
      </c>
      <c r="F398" s="25">
        <v>1411</v>
      </c>
      <c r="G398" s="132">
        <f t="shared" si="23"/>
        <v>100</v>
      </c>
      <c r="H398" s="144" t="s">
        <v>122</v>
      </c>
      <c r="I398" s="248"/>
    </row>
    <row r="399" spans="1:9" ht="12.75">
      <c r="A399" s="47"/>
      <c r="B399" s="48">
        <v>85415</v>
      </c>
      <c r="C399" s="20"/>
      <c r="D399" s="14" t="s">
        <v>280</v>
      </c>
      <c r="E399" s="21">
        <f>SUM(E400:E402)</f>
        <v>600000</v>
      </c>
      <c r="F399" s="21">
        <f>SUM(F400:F402)</f>
        <v>0</v>
      </c>
      <c r="G399" s="131">
        <f t="shared" si="23"/>
        <v>0</v>
      </c>
      <c r="H399" s="137" t="s">
        <v>122</v>
      </c>
      <c r="I399" s="21">
        <f>SUM(I401:I402)</f>
        <v>0</v>
      </c>
    </row>
    <row r="400" spans="1:9" ht="12.75">
      <c r="A400" s="47"/>
      <c r="B400" s="51"/>
      <c r="C400" s="30" t="s">
        <v>11</v>
      </c>
      <c r="D400" s="10" t="s">
        <v>12</v>
      </c>
      <c r="E400" s="25">
        <v>600000</v>
      </c>
      <c r="F400" s="25">
        <v>0</v>
      </c>
      <c r="G400" s="132">
        <f t="shared" si="23"/>
        <v>0</v>
      </c>
      <c r="H400" s="144" t="s">
        <v>122</v>
      </c>
      <c r="I400" s="25">
        <v>0</v>
      </c>
    </row>
    <row r="401" spans="1:9" ht="33.75" hidden="1">
      <c r="A401" s="47"/>
      <c r="B401" s="51"/>
      <c r="C401" s="30" t="s">
        <v>51</v>
      </c>
      <c r="D401" s="12" t="s">
        <v>252</v>
      </c>
      <c r="E401" s="25"/>
      <c r="F401" s="25"/>
      <c r="G401" s="132" t="e">
        <f t="shared" si="23"/>
        <v>#DIV/0!</v>
      </c>
      <c r="H401" s="132" t="e">
        <f t="shared" si="22"/>
        <v>#DIV/0!</v>
      </c>
      <c r="I401" s="25">
        <v>0</v>
      </c>
    </row>
    <row r="402" spans="1:9" ht="16.5" customHeight="1" hidden="1">
      <c r="A402" s="47"/>
      <c r="B402" s="51"/>
      <c r="C402" s="30" t="s">
        <v>177</v>
      </c>
      <c r="D402" s="123" t="s">
        <v>65</v>
      </c>
      <c r="E402" s="25"/>
      <c r="F402" s="25"/>
      <c r="G402" s="132" t="e">
        <f t="shared" si="23"/>
        <v>#DIV/0!</v>
      </c>
      <c r="H402" s="132" t="e">
        <f t="shared" si="22"/>
        <v>#DIV/0!</v>
      </c>
      <c r="I402" s="25">
        <v>0</v>
      </c>
    </row>
    <row r="403" spans="1:9" ht="15" customHeight="1" hidden="1">
      <c r="A403" s="47"/>
      <c r="B403" s="48">
        <v>85495</v>
      </c>
      <c r="C403" s="44"/>
      <c r="D403" s="157" t="s">
        <v>5</v>
      </c>
      <c r="E403" s="21">
        <f>SUM(E404:E404)</f>
        <v>0</v>
      </c>
      <c r="F403" s="21">
        <f>SUM(F404:F404)</f>
        <v>0</v>
      </c>
      <c r="G403" s="131" t="e">
        <f t="shared" si="23"/>
        <v>#DIV/0!</v>
      </c>
      <c r="H403" s="131" t="e">
        <f t="shared" si="22"/>
        <v>#DIV/0!</v>
      </c>
      <c r="I403" s="25"/>
    </row>
    <row r="404" spans="1:9" ht="46.5" customHeight="1" hidden="1">
      <c r="A404" s="47"/>
      <c r="B404" s="51"/>
      <c r="C404" s="30" t="s">
        <v>107</v>
      </c>
      <c r="D404" s="86" t="s">
        <v>235</v>
      </c>
      <c r="E404" s="25"/>
      <c r="F404" s="25"/>
      <c r="G404" s="132" t="e">
        <f t="shared" si="23"/>
        <v>#DIV/0!</v>
      </c>
      <c r="H404" s="132" t="e">
        <f t="shared" si="22"/>
        <v>#DIV/0!</v>
      </c>
      <c r="I404" s="25">
        <v>0</v>
      </c>
    </row>
    <row r="405" spans="1:9" ht="12.75" customHeight="1">
      <c r="A405" s="218">
        <v>855</v>
      </c>
      <c r="B405" s="219"/>
      <c r="C405" s="220"/>
      <c r="D405" s="221" t="s">
        <v>260</v>
      </c>
      <c r="E405" s="222">
        <f>E406+E410+E415+E419+E422+E428+E430</f>
        <v>54846817.8</v>
      </c>
      <c r="F405" s="222">
        <f>F406+F410+F415+F419+F422+F428+F430</f>
        <v>11163586.690000001</v>
      </c>
      <c r="G405" s="130">
        <f t="shared" si="23"/>
        <v>20.35411923205507</v>
      </c>
      <c r="H405" s="143">
        <f t="shared" si="22"/>
        <v>101.79424553259773</v>
      </c>
      <c r="I405" s="238">
        <f>SUM(I406,I410,I415,I419,I422,I430)</f>
        <v>10966815.1</v>
      </c>
    </row>
    <row r="406" spans="1:9" ht="14.25" customHeight="1">
      <c r="A406" s="230"/>
      <c r="B406" s="213">
        <v>85501</v>
      </c>
      <c r="C406" s="44"/>
      <c r="D406" s="157" t="s">
        <v>238</v>
      </c>
      <c r="E406" s="21">
        <f>SUM(E407:E409)</f>
        <v>28814500</v>
      </c>
      <c r="F406" s="21">
        <f>SUM(F407:F409)</f>
        <v>6076970.91</v>
      </c>
      <c r="G406" s="131">
        <f t="shared" si="23"/>
        <v>21.089975220808967</v>
      </c>
      <c r="H406" s="131">
        <f t="shared" si="22"/>
        <v>96.97683011366456</v>
      </c>
      <c r="I406" s="21">
        <f>SUM(I407:I409)</f>
        <v>6266415.29</v>
      </c>
    </row>
    <row r="407" spans="1:9" ht="14.25" customHeight="1">
      <c r="A407" s="47"/>
      <c r="B407" s="162"/>
      <c r="C407" s="30" t="s">
        <v>25</v>
      </c>
      <c r="D407" s="10" t="s">
        <v>211</v>
      </c>
      <c r="E407" s="25">
        <v>6000</v>
      </c>
      <c r="F407" s="25">
        <v>907.91</v>
      </c>
      <c r="G407" s="132">
        <f t="shared" si="23"/>
        <v>15.131833333333333</v>
      </c>
      <c r="H407" s="132">
        <f t="shared" si="22"/>
        <v>90.67403050065415</v>
      </c>
      <c r="I407" s="25">
        <v>1001.29</v>
      </c>
    </row>
    <row r="408" spans="1:9" ht="14.25" customHeight="1">
      <c r="A408" s="47"/>
      <c r="B408" s="51"/>
      <c r="C408" s="30" t="s">
        <v>11</v>
      </c>
      <c r="D408" s="10" t="s">
        <v>12</v>
      </c>
      <c r="E408" s="25">
        <v>105000</v>
      </c>
      <c r="F408" s="25">
        <v>18700</v>
      </c>
      <c r="G408" s="132">
        <f t="shared" si="23"/>
        <v>17.80952380952381</v>
      </c>
      <c r="H408" s="132">
        <f t="shared" si="22"/>
        <v>81.30434782608695</v>
      </c>
      <c r="I408" s="25">
        <v>23000</v>
      </c>
    </row>
    <row r="409" spans="1:9" ht="45.75" customHeight="1">
      <c r="A409" s="47"/>
      <c r="B409" s="160"/>
      <c r="C409" s="30" t="s">
        <v>237</v>
      </c>
      <c r="D409" s="12" t="s">
        <v>236</v>
      </c>
      <c r="E409" s="25">
        <v>28703500</v>
      </c>
      <c r="F409" s="25">
        <v>6057363</v>
      </c>
      <c r="G409" s="132">
        <f t="shared" si="23"/>
        <v>21.103220861567404</v>
      </c>
      <c r="H409" s="132">
        <f>I409</f>
        <v>6242414</v>
      </c>
      <c r="I409" s="25">
        <v>6242414</v>
      </c>
    </row>
    <row r="410" spans="1:9" ht="36" customHeight="1">
      <c r="A410" s="217"/>
      <c r="B410" s="51">
        <v>85502</v>
      </c>
      <c r="C410" s="44"/>
      <c r="D410" s="13" t="s">
        <v>101</v>
      </c>
      <c r="E410" s="21">
        <f>SUM(E411:E414)</f>
        <v>23767828.8</v>
      </c>
      <c r="F410" s="21">
        <f>SUM(F411:F414)</f>
        <v>4938872.16</v>
      </c>
      <c r="G410" s="223">
        <f t="shared" si="23"/>
        <v>20.77965219944701</v>
      </c>
      <c r="H410" s="224">
        <f t="shared" si="22"/>
        <v>106.99475393027372</v>
      </c>
      <c r="I410" s="21">
        <f>SUM(I411:I414)</f>
        <v>4615994.6899999995</v>
      </c>
    </row>
    <row r="411" spans="1:9" ht="12.75" customHeight="1">
      <c r="A411" s="47"/>
      <c r="B411" s="162"/>
      <c r="C411" s="30" t="s">
        <v>25</v>
      </c>
      <c r="D411" s="10" t="s">
        <v>211</v>
      </c>
      <c r="E411" s="25">
        <v>20700</v>
      </c>
      <c r="F411" s="25">
        <v>3340.05</v>
      </c>
      <c r="G411" s="132">
        <f t="shared" si="23"/>
        <v>16.13550724637681</v>
      </c>
      <c r="H411" s="132">
        <f t="shared" si="22"/>
        <v>119.32287070810277</v>
      </c>
      <c r="I411" s="25">
        <v>2799.17</v>
      </c>
    </row>
    <row r="412" spans="1:9" ht="45" customHeight="1">
      <c r="A412" s="47"/>
      <c r="B412" s="58"/>
      <c r="C412" s="30" t="s">
        <v>119</v>
      </c>
      <c r="D412" s="12" t="s">
        <v>241</v>
      </c>
      <c r="E412" s="25">
        <v>23425300</v>
      </c>
      <c r="F412" s="25">
        <v>4868229</v>
      </c>
      <c r="G412" s="132">
        <f aca="true" t="shared" si="24" ref="G412:G433">F412*100/E412</f>
        <v>20.781928086299857</v>
      </c>
      <c r="H412" s="132">
        <f t="shared" si="22"/>
        <v>106.7308059112229</v>
      </c>
      <c r="I412" s="25">
        <v>4561222</v>
      </c>
    </row>
    <row r="413" spans="1:9" ht="41.25" customHeight="1">
      <c r="A413" s="47"/>
      <c r="B413" s="58"/>
      <c r="C413" s="30" t="s">
        <v>76</v>
      </c>
      <c r="D413" s="12" t="s">
        <v>172</v>
      </c>
      <c r="E413" s="25">
        <v>213828.8</v>
      </c>
      <c r="F413" s="25">
        <v>35354.38</v>
      </c>
      <c r="G413" s="132">
        <f t="shared" si="24"/>
        <v>16.53396549014913</v>
      </c>
      <c r="H413" s="132">
        <f t="shared" si="22"/>
        <v>126.47509464781497</v>
      </c>
      <c r="I413" s="25">
        <v>27953.63</v>
      </c>
    </row>
    <row r="414" spans="1:9" ht="57.75" customHeight="1">
      <c r="A414" s="47"/>
      <c r="B414" s="205"/>
      <c r="C414" s="30" t="s">
        <v>67</v>
      </c>
      <c r="D414" s="12" t="s">
        <v>200</v>
      </c>
      <c r="E414" s="25">
        <v>108000</v>
      </c>
      <c r="F414" s="25">
        <v>31948.73</v>
      </c>
      <c r="G414" s="132">
        <f t="shared" si="24"/>
        <v>29.582157407407408</v>
      </c>
      <c r="H414" s="132">
        <f t="shared" si="22"/>
        <v>133.00947672949377</v>
      </c>
      <c r="I414" s="25">
        <v>24019.89</v>
      </c>
    </row>
    <row r="415" spans="1:9" ht="12.75" customHeight="1">
      <c r="A415" s="47"/>
      <c r="B415" s="48">
        <v>85503</v>
      </c>
      <c r="C415" s="44"/>
      <c r="D415" s="13" t="s">
        <v>261</v>
      </c>
      <c r="E415" s="21">
        <f>SUM(E416:E417)</f>
        <v>1260</v>
      </c>
      <c r="F415" s="21">
        <f>SUM(F416:F418)</f>
        <v>0.46</v>
      </c>
      <c r="G415" s="223">
        <f t="shared" si="24"/>
        <v>0.03650793650793651</v>
      </c>
      <c r="H415" s="256" t="s">
        <v>122</v>
      </c>
      <c r="I415" s="21">
        <f>SUM(I416:I418)</f>
        <v>0</v>
      </c>
    </row>
    <row r="416" spans="1:9" ht="12.75" customHeight="1">
      <c r="A416" s="47"/>
      <c r="B416" s="51"/>
      <c r="C416" s="30" t="s">
        <v>11</v>
      </c>
      <c r="D416" s="10" t="s">
        <v>12</v>
      </c>
      <c r="E416" s="25">
        <v>340</v>
      </c>
      <c r="F416" s="25">
        <v>0</v>
      </c>
      <c r="G416" s="132">
        <f t="shared" si="24"/>
        <v>0</v>
      </c>
      <c r="H416" s="144" t="s">
        <v>122</v>
      </c>
      <c r="I416" s="21"/>
    </row>
    <row r="417" spans="1:9" ht="44.25" customHeight="1">
      <c r="A417" s="47"/>
      <c r="B417" s="51"/>
      <c r="C417" s="30" t="s">
        <v>119</v>
      </c>
      <c r="D417" s="12" t="s">
        <v>241</v>
      </c>
      <c r="E417" s="25">
        <v>920</v>
      </c>
      <c r="F417" s="25">
        <v>0</v>
      </c>
      <c r="G417" s="132">
        <f t="shared" si="24"/>
        <v>0</v>
      </c>
      <c r="H417" s="144" t="s">
        <v>122</v>
      </c>
      <c r="I417" s="21"/>
    </row>
    <row r="418" spans="1:9" ht="44.25" customHeight="1">
      <c r="A418" s="47"/>
      <c r="B418" s="51"/>
      <c r="C418" s="30" t="s">
        <v>76</v>
      </c>
      <c r="D418" s="12" t="s">
        <v>172</v>
      </c>
      <c r="E418" s="25">
        <v>0</v>
      </c>
      <c r="F418" s="25">
        <v>0.46</v>
      </c>
      <c r="G418" s="144" t="s">
        <v>122</v>
      </c>
      <c r="H418" s="144" t="s">
        <v>122</v>
      </c>
      <c r="I418" s="21"/>
    </row>
    <row r="419" spans="1:9" ht="15.75" customHeight="1">
      <c r="A419" s="47"/>
      <c r="B419" s="48">
        <v>85504</v>
      </c>
      <c r="C419" s="44"/>
      <c r="D419" s="13" t="s">
        <v>277</v>
      </c>
      <c r="E419" s="21">
        <f>SUM(E420:E421)</f>
        <v>1530300</v>
      </c>
      <c r="F419" s="21">
        <f>SUM(F420:F421)</f>
        <v>0</v>
      </c>
      <c r="G419" s="131">
        <f>F419*100/E419</f>
        <v>0</v>
      </c>
      <c r="H419" s="137" t="s">
        <v>122</v>
      </c>
      <c r="I419" s="21">
        <f>SUM(I421)</f>
        <v>0</v>
      </c>
    </row>
    <row r="420" spans="1:9" ht="45.75" customHeight="1">
      <c r="A420" s="47"/>
      <c r="B420" s="158"/>
      <c r="C420" s="44" t="s">
        <v>119</v>
      </c>
      <c r="D420" s="12" t="s">
        <v>241</v>
      </c>
      <c r="E420" s="25">
        <v>1530300</v>
      </c>
      <c r="F420" s="25">
        <v>0</v>
      </c>
      <c r="G420" s="132">
        <f t="shared" si="24"/>
        <v>0</v>
      </c>
      <c r="H420" s="144" t="s">
        <v>122</v>
      </c>
      <c r="I420" s="21"/>
    </row>
    <row r="421" spans="1:9" ht="39" customHeight="1" hidden="1">
      <c r="A421" s="47"/>
      <c r="B421" s="160"/>
      <c r="C421" s="30" t="s">
        <v>51</v>
      </c>
      <c r="D421" s="12" t="s">
        <v>252</v>
      </c>
      <c r="E421" s="25"/>
      <c r="F421" s="25"/>
      <c r="G421" s="132" t="e">
        <f t="shared" si="24"/>
        <v>#DIV/0!</v>
      </c>
      <c r="H421" s="132" t="e">
        <f t="shared" si="22"/>
        <v>#DIV/0!</v>
      </c>
      <c r="I421" s="25"/>
    </row>
    <row r="422" spans="1:9" ht="14.25" customHeight="1">
      <c r="A422" s="217"/>
      <c r="B422" s="48">
        <v>85505</v>
      </c>
      <c r="C422" s="44"/>
      <c r="D422" s="13" t="s">
        <v>262</v>
      </c>
      <c r="E422" s="21">
        <f>SUM(E423:E427)</f>
        <v>527529</v>
      </c>
      <c r="F422" s="21">
        <f>SUM(F423:F427)</f>
        <v>83376.16</v>
      </c>
      <c r="G422" s="131">
        <f t="shared" si="24"/>
        <v>15.805038206430357</v>
      </c>
      <c r="H422" s="131">
        <f t="shared" si="22"/>
        <v>98.78092703381029</v>
      </c>
      <c r="I422" s="21">
        <f>SUM(I423:I427)</f>
        <v>84405.12</v>
      </c>
    </row>
    <row r="423" spans="1:9" ht="14.25" customHeight="1">
      <c r="A423" s="47"/>
      <c r="B423" s="51"/>
      <c r="C423" s="30" t="s">
        <v>56</v>
      </c>
      <c r="D423" s="10" t="s">
        <v>57</v>
      </c>
      <c r="E423" s="25">
        <v>152448</v>
      </c>
      <c r="F423" s="25">
        <v>22692.5</v>
      </c>
      <c r="G423" s="132">
        <f t="shared" si="24"/>
        <v>14.885403547439127</v>
      </c>
      <c r="H423" s="132">
        <f t="shared" si="22"/>
        <v>104.19201542735141</v>
      </c>
      <c r="I423" s="25">
        <v>21779.5</v>
      </c>
    </row>
    <row r="424" spans="1:9" ht="14.25" customHeight="1">
      <c r="A424" s="47"/>
      <c r="B424" s="58"/>
      <c r="C424" s="30" t="s">
        <v>25</v>
      </c>
      <c r="D424" s="10" t="s">
        <v>211</v>
      </c>
      <c r="E424" s="25">
        <v>70</v>
      </c>
      <c r="F424" s="25">
        <v>8.59</v>
      </c>
      <c r="G424" s="132">
        <f t="shared" si="24"/>
        <v>12.271428571428572</v>
      </c>
      <c r="H424" s="132">
        <f t="shared" si="22"/>
        <v>54.19558359621451</v>
      </c>
      <c r="I424" s="25">
        <v>15.85</v>
      </c>
    </row>
    <row r="425" spans="1:9" ht="14.25" customHeight="1">
      <c r="A425" s="47"/>
      <c r="B425" s="51"/>
      <c r="C425" s="212" t="s">
        <v>263</v>
      </c>
      <c r="D425" s="206" t="s">
        <v>267</v>
      </c>
      <c r="E425" s="25">
        <v>1500</v>
      </c>
      <c r="F425" s="25">
        <v>0</v>
      </c>
      <c r="G425" s="132">
        <f t="shared" si="24"/>
        <v>0</v>
      </c>
      <c r="H425" s="144" t="s">
        <v>122</v>
      </c>
      <c r="I425" s="25">
        <v>0</v>
      </c>
    </row>
    <row r="426" spans="1:9" ht="14.25" customHeight="1">
      <c r="A426" s="47"/>
      <c r="B426" s="58"/>
      <c r="C426" s="212" t="s">
        <v>257</v>
      </c>
      <c r="D426" s="206" t="s">
        <v>266</v>
      </c>
      <c r="E426" s="25">
        <v>1000</v>
      </c>
      <c r="F426" s="25">
        <v>0</v>
      </c>
      <c r="G426" s="132">
        <f t="shared" si="24"/>
        <v>0</v>
      </c>
      <c r="H426" s="144" t="s">
        <v>122</v>
      </c>
      <c r="I426" s="25">
        <v>0</v>
      </c>
    </row>
    <row r="427" spans="1:9" ht="14.25" customHeight="1">
      <c r="A427" s="47"/>
      <c r="B427" s="58"/>
      <c r="C427" s="212" t="s">
        <v>11</v>
      </c>
      <c r="D427" s="10" t="s">
        <v>12</v>
      </c>
      <c r="E427" s="25">
        <v>372511</v>
      </c>
      <c r="F427" s="25">
        <v>60675.07</v>
      </c>
      <c r="G427" s="132">
        <f t="shared" si="24"/>
        <v>16.288128404261887</v>
      </c>
      <c r="H427" s="132">
        <f t="shared" si="22"/>
        <v>96.9099071918009</v>
      </c>
      <c r="I427" s="25">
        <v>62609.77</v>
      </c>
    </row>
    <row r="428" spans="1:9" ht="67.5" customHeight="1">
      <c r="A428" s="47"/>
      <c r="B428" s="48">
        <v>85513</v>
      </c>
      <c r="C428" s="229"/>
      <c r="D428" s="13" t="s">
        <v>297</v>
      </c>
      <c r="E428" s="21">
        <f>SUM(E429)</f>
        <v>205400</v>
      </c>
      <c r="F428" s="21">
        <f>SUM(F429)</f>
        <v>64367</v>
      </c>
      <c r="G428" s="131">
        <f>F428*100/E428</f>
        <v>31.33739045764362</v>
      </c>
      <c r="H428" s="137" t="s">
        <v>122</v>
      </c>
      <c r="I428" s="25"/>
    </row>
    <row r="429" spans="1:9" ht="48" customHeight="1">
      <c r="A429" s="47"/>
      <c r="B429" s="110"/>
      <c r="C429" s="212" t="s">
        <v>119</v>
      </c>
      <c r="D429" s="12" t="s">
        <v>294</v>
      </c>
      <c r="E429" s="25">
        <v>205400</v>
      </c>
      <c r="F429" s="25">
        <v>64367</v>
      </c>
      <c r="G429" s="132">
        <f t="shared" si="24"/>
        <v>31.33739045764362</v>
      </c>
      <c r="H429" s="144" t="s">
        <v>122</v>
      </c>
      <c r="I429" s="25"/>
    </row>
    <row r="430" spans="1:9" ht="14.25" customHeight="1" hidden="1">
      <c r="A430" s="47"/>
      <c r="B430" s="48">
        <v>85595</v>
      </c>
      <c r="C430" s="229"/>
      <c r="D430" s="14" t="s">
        <v>295</v>
      </c>
      <c r="E430" s="21">
        <f>SUM(E431:E431)</f>
        <v>0</v>
      </c>
      <c r="F430" s="21">
        <f>SUM(F431:F431)</f>
        <v>0</v>
      </c>
      <c r="G430" s="131" t="e">
        <f t="shared" si="24"/>
        <v>#DIV/0!</v>
      </c>
      <c r="H430" s="131" t="e">
        <f t="shared" si="22"/>
        <v>#DIV/0!</v>
      </c>
      <c r="I430" s="21">
        <f>SUM(I431)</f>
        <v>0</v>
      </c>
    </row>
    <row r="431" spans="1:9" ht="47.25" customHeight="1" hidden="1">
      <c r="A431" s="215"/>
      <c r="B431" s="160"/>
      <c r="C431" s="212" t="s">
        <v>119</v>
      </c>
      <c r="D431" s="12" t="s">
        <v>296</v>
      </c>
      <c r="E431" s="25"/>
      <c r="F431" s="25"/>
      <c r="G431" s="132" t="e">
        <f t="shared" si="24"/>
        <v>#DIV/0!</v>
      </c>
      <c r="H431" s="132" t="e">
        <f t="shared" si="22"/>
        <v>#DIV/0!</v>
      </c>
      <c r="I431" s="25"/>
    </row>
    <row r="432" spans="1:9" ht="15" customHeight="1">
      <c r="A432" s="214">
        <v>900</v>
      </c>
      <c r="B432" s="216"/>
      <c r="C432" s="38"/>
      <c r="D432" s="67" t="s">
        <v>89</v>
      </c>
      <c r="E432" s="18">
        <f>SUM(E433,E436,E445,E447,E453,E455,E459,E466,E470,E472)</f>
        <v>18633254</v>
      </c>
      <c r="F432" s="18">
        <f>SUM(F433,F436,F445,F447,F453,F455,F459,F466,F470,F472,)</f>
        <v>1965125.0799999998</v>
      </c>
      <c r="G432" s="130">
        <f t="shared" si="24"/>
        <v>10.546333345748412</v>
      </c>
      <c r="H432" s="130">
        <f t="shared" si="22"/>
        <v>101.9532638838355</v>
      </c>
      <c r="I432" s="18">
        <f>SUM(I433,I436,I445,I447,I453,I455,I459,I466,I470,I472,)</f>
        <v>1927476.38</v>
      </c>
    </row>
    <row r="433" spans="1:9" ht="21.75" customHeight="1">
      <c r="A433" s="19"/>
      <c r="B433" s="27">
        <v>90001</v>
      </c>
      <c r="C433" s="108"/>
      <c r="D433" s="72" t="s">
        <v>152</v>
      </c>
      <c r="E433" s="21">
        <f>SUM(E434:E435)</f>
        <v>2000000</v>
      </c>
      <c r="F433" s="21">
        <f>SUM(F434:F435)</f>
        <v>0</v>
      </c>
      <c r="G433" s="21">
        <f t="shared" si="24"/>
        <v>0</v>
      </c>
      <c r="H433" s="137" t="s">
        <v>122</v>
      </c>
      <c r="I433" s="40">
        <f>SUM(I434:I435)</f>
        <v>0</v>
      </c>
    </row>
    <row r="434" spans="1:9" ht="21.75" customHeight="1">
      <c r="A434" s="19"/>
      <c r="B434" s="36"/>
      <c r="C434" s="30" t="s">
        <v>11</v>
      </c>
      <c r="D434" s="11" t="s">
        <v>12</v>
      </c>
      <c r="E434" s="25">
        <v>2000000</v>
      </c>
      <c r="F434" s="25">
        <v>0</v>
      </c>
      <c r="G434" s="25">
        <f>F434/E434*100</f>
        <v>0</v>
      </c>
      <c r="H434" s="144" t="s">
        <v>122</v>
      </c>
      <c r="I434" s="43">
        <v>0</v>
      </c>
    </row>
    <row r="435" spans="1:9" ht="45" hidden="1">
      <c r="A435" s="19"/>
      <c r="B435" s="19"/>
      <c r="C435" s="30" t="s">
        <v>107</v>
      </c>
      <c r="D435" s="86" t="s">
        <v>253</v>
      </c>
      <c r="E435" s="43"/>
      <c r="F435" s="43"/>
      <c r="G435" s="25" t="e">
        <f>F435/E435*100</f>
        <v>#DIV/0!</v>
      </c>
      <c r="H435" s="132" t="e">
        <f aca="true" t="shared" si="25" ref="H435:H450">(F435/I435)*100</f>
        <v>#DIV/0!</v>
      </c>
      <c r="I435" s="43"/>
    </row>
    <row r="436" spans="1:9" ht="12" customHeight="1">
      <c r="A436" s="19"/>
      <c r="B436" s="27">
        <v>90002</v>
      </c>
      <c r="C436" s="108"/>
      <c r="D436" s="72" t="s">
        <v>145</v>
      </c>
      <c r="E436" s="21">
        <f>SUM(E437:E444)</f>
        <v>11134000</v>
      </c>
      <c r="F436" s="21">
        <f>SUM(F437:F444)</f>
        <v>1858563.36</v>
      </c>
      <c r="G436" s="131">
        <f aca="true" t="shared" si="26" ref="G436:G441">F436*100/E436</f>
        <v>16.692683312376506</v>
      </c>
      <c r="H436" s="131">
        <f t="shared" si="25"/>
        <v>99.68562259277955</v>
      </c>
      <c r="I436" s="21">
        <f>SUM(I437:I444)</f>
        <v>1864424.69</v>
      </c>
    </row>
    <row r="437" spans="1:9" ht="33.75">
      <c r="A437" s="19"/>
      <c r="B437" s="36"/>
      <c r="C437" s="191" t="s">
        <v>41</v>
      </c>
      <c r="D437" s="12" t="s">
        <v>168</v>
      </c>
      <c r="E437" s="25">
        <v>11100000</v>
      </c>
      <c r="F437" s="25">
        <v>1853862.47</v>
      </c>
      <c r="G437" s="132">
        <f t="shared" si="26"/>
        <v>16.701463693693693</v>
      </c>
      <c r="H437" s="132">
        <f t="shared" si="25"/>
        <v>99.65373188365422</v>
      </c>
      <c r="I437" s="25">
        <v>1860304.11</v>
      </c>
    </row>
    <row r="438" spans="1:9" ht="12.75" hidden="1">
      <c r="A438" s="19"/>
      <c r="B438" s="36"/>
      <c r="C438" s="225" t="s">
        <v>264</v>
      </c>
      <c r="D438" s="12" t="s">
        <v>268</v>
      </c>
      <c r="E438" s="25"/>
      <c r="F438" s="25"/>
      <c r="G438" s="132" t="e">
        <f t="shared" si="26"/>
        <v>#DIV/0!</v>
      </c>
      <c r="H438" s="132" t="e">
        <f t="shared" si="25"/>
        <v>#DIV/0!</v>
      </c>
      <c r="I438" s="25"/>
    </row>
    <row r="439" spans="1:9" ht="22.5" hidden="1">
      <c r="A439" s="19"/>
      <c r="B439" s="36"/>
      <c r="C439" s="191" t="s">
        <v>27</v>
      </c>
      <c r="D439" s="12" t="s">
        <v>217</v>
      </c>
      <c r="E439" s="25"/>
      <c r="F439" s="25"/>
      <c r="G439" s="132" t="e">
        <f t="shared" si="26"/>
        <v>#DIV/0!</v>
      </c>
      <c r="H439" s="132" t="e">
        <f t="shared" si="25"/>
        <v>#DIV/0!</v>
      </c>
      <c r="I439" s="25"/>
    </row>
    <row r="440" spans="1:9" ht="22.5" hidden="1">
      <c r="A440" s="19"/>
      <c r="B440" s="36"/>
      <c r="C440" s="187" t="s">
        <v>70</v>
      </c>
      <c r="D440" s="12" t="s">
        <v>212</v>
      </c>
      <c r="E440" s="155"/>
      <c r="F440" s="25"/>
      <c r="G440" s="132" t="e">
        <f t="shared" si="26"/>
        <v>#DIV/0!</v>
      </c>
      <c r="H440" s="132" t="e">
        <f t="shared" si="25"/>
        <v>#DIV/0!</v>
      </c>
      <c r="I440" s="25"/>
    </row>
    <row r="441" spans="1:9" ht="22.5">
      <c r="A441" s="19"/>
      <c r="B441" s="36"/>
      <c r="C441" s="226" t="s">
        <v>258</v>
      </c>
      <c r="D441" s="12" t="s">
        <v>265</v>
      </c>
      <c r="E441" s="155">
        <v>19000</v>
      </c>
      <c r="F441" s="25">
        <v>1423.05</v>
      </c>
      <c r="G441" s="132">
        <f t="shared" si="26"/>
        <v>7.4897368421052635</v>
      </c>
      <c r="H441" s="132">
        <f t="shared" si="25"/>
        <v>87.98380116235933</v>
      </c>
      <c r="I441" s="25">
        <v>1617.4</v>
      </c>
    </row>
    <row r="442" spans="1:9" ht="12.75" hidden="1">
      <c r="A442" s="19"/>
      <c r="B442" s="36"/>
      <c r="C442" s="192" t="s">
        <v>17</v>
      </c>
      <c r="D442" s="12" t="s">
        <v>18</v>
      </c>
      <c r="E442" s="155"/>
      <c r="F442" s="25"/>
      <c r="G442" s="132" t="e">
        <f aca="true" t="shared" si="27" ref="G442:G454">F442*100/E442</f>
        <v>#DIV/0!</v>
      </c>
      <c r="H442" s="132" t="e">
        <f t="shared" si="25"/>
        <v>#DIV/0!</v>
      </c>
      <c r="I442" s="25"/>
    </row>
    <row r="443" spans="1:9" ht="22.5">
      <c r="A443" s="19"/>
      <c r="B443" s="36"/>
      <c r="C443" s="192" t="s">
        <v>20</v>
      </c>
      <c r="D443" s="12" t="s">
        <v>233</v>
      </c>
      <c r="E443" s="155">
        <v>15000</v>
      </c>
      <c r="F443" s="25">
        <v>3277.84</v>
      </c>
      <c r="G443" s="132">
        <f t="shared" si="27"/>
        <v>21.852266666666665</v>
      </c>
      <c r="H443" s="132">
        <f t="shared" si="25"/>
        <v>130.9470353710081</v>
      </c>
      <c r="I443" s="25">
        <v>2503.18</v>
      </c>
    </row>
    <row r="444" spans="1:9" ht="33.75" hidden="1">
      <c r="A444" s="19"/>
      <c r="B444" s="19"/>
      <c r="C444" s="30" t="s">
        <v>126</v>
      </c>
      <c r="D444" s="86" t="s">
        <v>153</v>
      </c>
      <c r="E444" s="43"/>
      <c r="F444" s="43"/>
      <c r="G444" s="132" t="e">
        <f t="shared" si="27"/>
        <v>#DIV/0!</v>
      </c>
      <c r="H444" s="144" t="s">
        <v>122</v>
      </c>
      <c r="I444" s="43">
        <v>0</v>
      </c>
    </row>
    <row r="445" spans="1:9" ht="12.75" hidden="1">
      <c r="A445" s="19"/>
      <c r="B445" s="188">
        <v>90003</v>
      </c>
      <c r="C445" s="44"/>
      <c r="D445" s="89" t="s">
        <v>197</v>
      </c>
      <c r="E445" s="40">
        <f>SUM(E446:E446)</f>
        <v>0</v>
      </c>
      <c r="F445" s="40">
        <f>SUM(F446:F446)</f>
        <v>0</v>
      </c>
      <c r="G445" s="131" t="e">
        <f t="shared" si="27"/>
        <v>#DIV/0!</v>
      </c>
      <c r="H445" s="137" t="e">
        <f t="shared" si="25"/>
        <v>#DIV/0!</v>
      </c>
      <c r="I445" s="40">
        <f>SUM(I446:I446)</f>
        <v>0</v>
      </c>
    </row>
    <row r="446" spans="1:9" ht="12.75" hidden="1">
      <c r="A446" s="19"/>
      <c r="B446" s="189"/>
      <c r="C446" s="30" t="s">
        <v>11</v>
      </c>
      <c r="D446" s="11" t="s">
        <v>12</v>
      </c>
      <c r="E446" s="43"/>
      <c r="F446" s="43"/>
      <c r="G446" s="132" t="e">
        <f t="shared" si="27"/>
        <v>#DIV/0!</v>
      </c>
      <c r="H446" s="144" t="e">
        <f t="shared" si="25"/>
        <v>#DIV/0!</v>
      </c>
      <c r="I446" s="43"/>
    </row>
    <row r="447" spans="1:9" ht="12.75">
      <c r="A447" s="19"/>
      <c r="B447" s="27">
        <v>90004</v>
      </c>
      <c r="C447" s="20"/>
      <c r="D447" s="72" t="s">
        <v>74</v>
      </c>
      <c r="E447" s="21">
        <f>SUM(E448:E452)</f>
        <v>1011254</v>
      </c>
      <c r="F447" s="21">
        <f>SUM(F448:F452)</f>
        <v>0</v>
      </c>
      <c r="G447" s="131">
        <f t="shared" si="27"/>
        <v>0</v>
      </c>
      <c r="H447" s="137" t="s">
        <v>122</v>
      </c>
      <c r="I447" s="21">
        <f>SUM(I449:I452)</f>
        <v>0</v>
      </c>
    </row>
    <row r="448" spans="1:9" ht="22.5" hidden="1">
      <c r="A448" s="19"/>
      <c r="B448" s="36"/>
      <c r="C448" s="30" t="s">
        <v>27</v>
      </c>
      <c r="D448" s="12" t="s">
        <v>217</v>
      </c>
      <c r="E448" s="25"/>
      <c r="F448" s="25"/>
      <c r="G448" s="132" t="e">
        <f t="shared" si="27"/>
        <v>#DIV/0!</v>
      </c>
      <c r="H448" s="144" t="e">
        <f t="shared" si="25"/>
        <v>#DIV/0!</v>
      </c>
      <c r="I448" s="21"/>
    </row>
    <row r="449" spans="1:9" ht="22.5" hidden="1">
      <c r="A449" s="19"/>
      <c r="B449" s="36"/>
      <c r="C449" s="30" t="s">
        <v>70</v>
      </c>
      <c r="D449" s="12" t="s">
        <v>212</v>
      </c>
      <c r="E449" s="25"/>
      <c r="F449" s="25"/>
      <c r="G449" s="132" t="e">
        <f t="shared" si="27"/>
        <v>#DIV/0!</v>
      </c>
      <c r="H449" s="144" t="e">
        <f t="shared" si="25"/>
        <v>#DIV/0!</v>
      </c>
      <c r="I449" s="43"/>
    </row>
    <row r="450" spans="1:9" ht="12.75" hidden="1">
      <c r="A450" s="19"/>
      <c r="B450" s="36"/>
      <c r="C450" s="30" t="s">
        <v>25</v>
      </c>
      <c r="D450" s="10" t="s">
        <v>211</v>
      </c>
      <c r="E450" s="25"/>
      <c r="F450" s="25"/>
      <c r="G450" s="132" t="e">
        <f t="shared" si="27"/>
        <v>#DIV/0!</v>
      </c>
      <c r="H450" s="144" t="e">
        <f t="shared" si="25"/>
        <v>#DIV/0!</v>
      </c>
      <c r="I450" s="43"/>
    </row>
    <row r="451" spans="1:9" ht="33.75">
      <c r="A451" s="19"/>
      <c r="B451" s="36"/>
      <c r="C451" s="30" t="s">
        <v>126</v>
      </c>
      <c r="D451" s="86" t="s">
        <v>153</v>
      </c>
      <c r="E451" s="25">
        <v>160000</v>
      </c>
      <c r="F451" s="25">
        <v>0</v>
      </c>
      <c r="G451" s="132">
        <f t="shared" si="27"/>
        <v>0</v>
      </c>
      <c r="H451" s="144" t="s">
        <v>122</v>
      </c>
      <c r="I451" s="43">
        <v>0</v>
      </c>
    </row>
    <row r="452" spans="1:9" ht="45">
      <c r="A452" s="22"/>
      <c r="B452" s="23"/>
      <c r="C452" s="30" t="s">
        <v>107</v>
      </c>
      <c r="D452" s="86" t="s">
        <v>235</v>
      </c>
      <c r="E452" s="25">
        <v>851254</v>
      </c>
      <c r="F452" s="25">
        <v>0</v>
      </c>
      <c r="G452" s="132">
        <f t="shared" si="27"/>
        <v>0</v>
      </c>
      <c r="H452" s="144" t="s">
        <v>122</v>
      </c>
      <c r="I452" s="25">
        <v>0</v>
      </c>
    </row>
    <row r="453" spans="1:9" ht="12.75">
      <c r="A453" s="22"/>
      <c r="B453" s="27">
        <v>90005</v>
      </c>
      <c r="C453" s="44"/>
      <c r="D453" s="89" t="s">
        <v>184</v>
      </c>
      <c r="E453" s="21">
        <f>SUM(E454:E454)</f>
        <v>10000</v>
      </c>
      <c r="F453" s="21">
        <f>SUM(F454:F454)</f>
        <v>0</v>
      </c>
      <c r="G453" s="131">
        <f t="shared" si="27"/>
        <v>0</v>
      </c>
      <c r="H453" s="137" t="s">
        <v>122</v>
      </c>
      <c r="I453" s="21">
        <v>0</v>
      </c>
    </row>
    <row r="454" spans="1:9" ht="33.75">
      <c r="A454" s="22"/>
      <c r="B454" s="108"/>
      <c r="C454" s="30" t="s">
        <v>126</v>
      </c>
      <c r="D454" s="86" t="s">
        <v>153</v>
      </c>
      <c r="E454" s="25">
        <v>10000</v>
      </c>
      <c r="F454" s="25">
        <v>0</v>
      </c>
      <c r="G454" s="132">
        <f t="shared" si="27"/>
        <v>0</v>
      </c>
      <c r="H454" s="144" t="s">
        <v>122</v>
      </c>
      <c r="I454" s="25"/>
    </row>
    <row r="455" spans="1:9" ht="12.75">
      <c r="A455" s="22"/>
      <c r="B455" s="27">
        <v>90015</v>
      </c>
      <c r="C455" s="44"/>
      <c r="D455" s="14" t="s">
        <v>146</v>
      </c>
      <c r="E455" s="21">
        <f>SUM(E456:E458)</f>
        <v>2559000</v>
      </c>
      <c r="F455" s="21">
        <f>SUM(F456:F458)</f>
        <v>905.89</v>
      </c>
      <c r="G455" s="131">
        <f>SUM(F455*100/E455)</f>
        <v>0.03540015631105901</v>
      </c>
      <c r="H455" s="137" t="s">
        <v>122</v>
      </c>
      <c r="I455" s="21">
        <f>SUM(I456:I458)</f>
        <v>0</v>
      </c>
    </row>
    <row r="456" spans="1:9" ht="22.5" hidden="1">
      <c r="A456" s="22"/>
      <c r="B456" s="23"/>
      <c r="C456" s="52" t="s">
        <v>70</v>
      </c>
      <c r="D456" s="12" t="s">
        <v>212</v>
      </c>
      <c r="E456" s="25"/>
      <c r="F456" s="25"/>
      <c r="G456" s="144" t="e">
        <f aca="true" t="shared" si="28" ref="G456:G481">F456*100/E456</f>
        <v>#DIV/0!</v>
      </c>
      <c r="H456" s="144" t="e">
        <f aca="true" t="shared" si="29" ref="H456:H480">(F456/I456)*100</f>
        <v>#DIV/0!</v>
      </c>
      <c r="I456" s="43"/>
    </row>
    <row r="457" spans="1:9" ht="12.75">
      <c r="A457" s="22"/>
      <c r="B457" s="23"/>
      <c r="C457" s="52" t="s">
        <v>11</v>
      </c>
      <c r="D457" s="11" t="s">
        <v>12</v>
      </c>
      <c r="E457" s="25">
        <v>9000</v>
      </c>
      <c r="F457" s="25">
        <v>905.89</v>
      </c>
      <c r="G457" s="144">
        <f t="shared" si="28"/>
        <v>10.065444444444445</v>
      </c>
      <c r="H457" s="144" t="s">
        <v>122</v>
      </c>
      <c r="I457" s="43">
        <v>0</v>
      </c>
    </row>
    <row r="458" spans="1:9" ht="45">
      <c r="A458" s="22"/>
      <c r="B458" s="23"/>
      <c r="C458" s="52" t="s">
        <v>107</v>
      </c>
      <c r="D458" s="86" t="s">
        <v>235</v>
      </c>
      <c r="E458" s="25">
        <v>2550000</v>
      </c>
      <c r="F458" s="25">
        <v>0</v>
      </c>
      <c r="G458" s="132">
        <f t="shared" si="28"/>
        <v>0</v>
      </c>
      <c r="H458" s="144" t="s">
        <v>122</v>
      </c>
      <c r="I458" s="43">
        <v>0</v>
      </c>
    </row>
    <row r="459" spans="1:9" ht="12.75">
      <c r="A459" s="46"/>
      <c r="B459" s="27">
        <v>90017</v>
      </c>
      <c r="C459" s="60"/>
      <c r="D459" s="14" t="s">
        <v>66</v>
      </c>
      <c r="E459" s="21">
        <f>SUM(E460:E465)</f>
        <v>310000</v>
      </c>
      <c r="F459" s="21">
        <f>SUM(F460:F465)</f>
        <v>66284.63</v>
      </c>
      <c r="G459" s="131">
        <f t="shared" si="28"/>
        <v>21.38213870967742</v>
      </c>
      <c r="H459" s="131">
        <f t="shared" si="29"/>
        <v>108.08602446506619</v>
      </c>
      <c r="I459" s="21">
        <f>SUM(I460:I465)</f>
        <v>61325.81</v>
      </c>
    </row>
    <row r="460" spans="1:9" ht="12.75" hidden="1">
      <c r="A460" s="46"/>
      <c r="B460" s="36"/>
      <c r="C460" s="35" t="s">
        <v>17</v>
      </c>
      <c r="D460" s="12" t="s">
        <v>18</v>
      </c>
      <c r="E460" s="25"/>
      <c r="F460" s="25"/>
      <c r="G460" s="144" t="e">
        <f t="shared" si="28"/>
        <v>#DIV/0!</v>
      </c>
      <c r="H460" s="132" t="e">
        <f t="shared" si="29"/>
        <v>#DIV/0!</v>
      </c>
      <c r="I460" s="25"/>
    </row>
    <row r="461" spans="1:9" ht="45">
      <c r="A461" s="61"/>
      <c r="B461" s="23"/>
      <c r="C461" s="34" t="s">
        <v>10</v>
      </c>
      <c r="D461" s="86" t="s">
        <v>210</v>
      </c>
      <c r="E461" s="25">
        <v>300000</v>
      </c>
      <c r="F461" s="25">
        <v>47864.26</v>
      </c>
      <c r="G461" s="132">
        <f t="shared" si="28"/>
        <v>15.954753333333333</v>
      </c>
      <c r="H461" s="132">
        <f t="shared" si="29"/>
        <v>100.80956396688453</v>
      </c>
      <c r="I461" s="25">
        <v>47479.88</v>
      </c>
    </row>
    <row r="462" spans="1:9" ht="12.75" hidden="1">
      <c r="A462" s="22"/>
      <c r="B462" s="23"/>
      <c r="C462" s="30" t="s">
        <v>25</v>
      </c>
      <c r="D462" s="10" t="s">
        <v>211</v>
      </c>
      <c r="E462" s="25"/>
      <c r="F462" s="25"/>
      <c r="G462" s="132" t="e">
        <f t="shared" si="28"/>
        <v>#DIV/0!</v>
      </c>
      <c r="H462" s="132" t="e">
        <f t="shared" si="29"/>
        <v>#DIV/0!</v>
      </c>
      <c r="I462" s="25"/>
    </row>
    <row r="463" spans="1:9" ht="12.75">
      <c r="A463" s="22"/>
      <c r="B463" s="23"/>
      <c r="C463" s="28" t="s">
        <v>11</v>
      </c>
      <c r="D463" s="11" t="s">
        <v>12</v>
      </c>
      <c r="E463" s="25">
        <v>10000</v>
      </c>
      <c r="F463" s="25">
        <v>18420.37</v>
      </c>
      <c r="G463" s="132">
        <f t="shared" si="28"/>
        <v>184.2037</v>
      </c>
      <c r="H463" s="132">
        <f t="shared" si="29"/>
        <v>133.03815633908303</v>
      </c>
      <c r="I463" s="25">
        <v>13845.93</v>
      </c>
    </row>
    <row r="464" spans="1:9" ht="12.75" hidden="1">
      <c r="A464" s="22"/>
      <c r="B464" s="23"/>
      <c r="C464" s="28" t="s">
        <v>157</v>
      </c>
      <c r="D464" s="152" t="s">
        <v>158</v>
      </c>
      <c r="E464" s="25"/>
      <c r="F464" s="25"/>
      <c r="G464" s="132" t="e">
        <f t="shared" si="28"/>
        <v>#DIV/0!</v>
      </c>
      <c r="H464" s="144" t="e">
        <f t="shared" si="29"/>
        <v>#DIV/0!</v>
      </c>
      <c r="I464" s="25">
        <v>0</v>
      </c>
    </row>
    <row r="465" spans="1:9" ht="33.75" hidden="1">
      <c r="A465" s="22"/>
      <c r="B465" s="23"/>
      <c r="C465" s="30" t="s">
        <v>126</v>
      </c>
      <c r="D465" s="86" t="s">
        <v>153</v>
      </c>
      <c r="E465" s="25"/>
      <c r="F465" s="25"/>
      <c r="G465" s="132" t="e">
        <f t="shared" si="28"/>
        <v>#DIV/0!</v>
      </c>
      <c r="H465" s="132" t="e">
        <f t="shared" si="29"/>
        <v>#DIV/0!</v>
      </c>
      <c r="I465" s="43"/>
    </row>
    <row r="466" spans="1:9" ht="24" customHeight="1">
      <c r="A466" s="46"/>
      <c r="B466" s="27">
        <v>90019</v>
      </c>
      <c r="C466" s="60"/>
      <c r="D466" s="13" t="s">
        <v>109</v>
      </c>
      <c r="E466" s="21">
        <f>SUM(E467:E469)</f>
        <v>1500000</v>
      </c>
      <c r="F466" s="21">
        <f>SUM(F467:F469)</f>
        <v>1005.8</v>
      </c>
      <c r="G466" s="131">
        <f t="shared" si="28"/>
        <v>0.06705333333333334</v>
      </c>
      <c r="H466" s="131">
        <f t="shared" si="29"/>
        <v>58.27751639743203</v>
      </c>
      <c r="I466" s="21">
        <f>SUM(I467:I469)</f>
        <v>1725.88</v>
      </c>
    </row>
    <row r="467" spans="1:9" ht="12.75">
      <c r="A467" s="61"/>
      <c r="B467" s="23"/>
      <c r="C467" s="34" t="s">
        <v>17</v>
      </c>
      <c r="D467" s="10" t="s">
        <v>18</v>
      </c>
      <c r="E467" s="25">
        <v>1500000</v>
      </c>
      <c r="F467" s="25">
        <v>1005.8</v>
      </c>
      <c r="G467" s="132">
        <f t="shared" si="28"/>
        <v>0.06705333333333334</v>
      </c>
      <c r="H467" s="132">
        <f t="shared" si="29"/>
        <v>58.27751639743203</v>
      </c>
      <c r="I467" s="25">
        <v>1725.88</v>
      </c>
    </row>
    <row r="468" spans="1:9" ht="12.75" hidden="1">
      <c r="A468" s="22"/>
      <c r="B468" s="23"/>
      <c r="C468" s="30" t="s">
        <v>11</v>
      </c>
      <c r="D468" s="10" t="s">
        <v>12</v>
      </c>
      <c r="E468" s="25"/>
      <c r="F468" s="25"/>
      <c r="G468" s="132" t="e">
        <f t="shared" si="28"/>
        <v>#DIV/0!</v>
      </c>
      <c r="H468" s="132" t="e">
        <f t="shared" si="29"/>
        <v>#DIV/0!</v>
      </c>
      <c r="I468" s="25">
        <v>0</v>
      </c>
    </row>
    <row r="469" spans="1:9" ht="22.5" hidden="1">
      <c r="A469" s="22"/>
      <c r="B469" s="23"/>
      <c r="C469" s="30" t="s">
        <v>67</v>
      </c>
      <c r="D469" s="86" t="s">
        <v>136</v>
      </c>
      <c r="E469" s="81"/>
      <c r="F469" s="81"/>
      <c r="G469" s="132" t="e">
        <f t="shared" si="28"/>
        <v>#DIV/0!</v>
      </c>
      <c r="H469" s="132" t="e">
        <f t="shared" si="29"/>
        <v>#DIV/0!</v>
      </c>
      <c r="I469" s="25">
        <v>0</v>
      </c>
    </row>
    <row r="470" spans="1:9" ht="22.5" hidden="1">
      <c r="A470" s="19"/>
      <c r="B470" s="27">
        <v>90020</v>
      </c>
      <c r="C470" s="20"/>
      <c r="D470" s="89" t="s">
        <v>104</v>
      </c>
      <c r="E470" s="84">
        <f>SUM(E471)</f>
        <v>0</v>
      </c>
      <c r="F470" s="84">
        <f>SUM(F471)</f>
        <v>0</v>
      </c>
      <c r="G470" s="133" t="e">
        <f t="shared" si="28"/>
        <v>#DIV/0!</v>
      </c>
      <c r="H470" s="131" t="e">
        <f t="shared" si="29"/>
        <v>#DIV/0!</v>
      </c>
      <c r="I470" s="84">
        <f>SUM(I471)</f>
        <v>0</v>
      </c>
    </row>
    <row r="471" spans="1:9" ht="12.75" hidden="1">
      <c r="A471" s="22"/>
      <c r="B471" s="29"/>
      <c r="C471" s="35" t="s">
        <v>68</v>
      </c>
      <c r="D471" s="10" t="s">
        <v>69</v>
      </c>
      <c r="E471" s="25"/>
      <c r="F471" s="25"/>
      <c r="G471" s="132" t="e">
        <f t="shared" si="28"/>
        <v>#DIV/0!</v>
      </c>
      <c r="H471" s="132" t="e">
        <f t="shared" si="29"/>
        <v>#DIV/0!</v>
      </c>
      <c r="I471" s="25"/>
    </row>
    <row r="472" spans="1:9" ht="12.75">
      <c r="A472" s="19"/>
      <c r="B472" s="27">
        <v>90095</v>
      </c>
      <c r="C472" s="60"/>
      <c r="D472" s="14" t="s">
        <v>5</v>
      </c>
      <c r="E472" s="21">
        <f>SUM(E473:E479)</f>
        <v>109000</v>
      </c>
      <c r="F472" s="21">
        <f>SUM(F473:F479)</f>
        <v>38365.4</v>
      </c>
      <c r="G472" s="131">
        <f t="shared" si="28"/>
        <v>35.197614678899086</v>
      </c>
      <c r="H472" s="137" t="s">
        <v>122</v>
      </c>
      <c r="I472" s="21">
        <f>SUM(I473:I478)</f>
        <v>0</v>
      </c>
    </row>
    <row r="473" spans="1:9" ht="22.5">
      <c r="A473" s="19"/>
      <c r="B473" s="36"/>
      <c r="C473" s="30" t="s">
        <v>70</v>
      </c>
      <c r="D473" s="12" t="s">
        <v>212</v>
      </c>
      <c r="E473" s="25">
        <v>0</v>
      </c>
      <c r="F473" s="25">
        <v>36452.65</v>
      </c>
      <c r="G473" s="144" t="s">
        <v>122</v>
      </c>
      <c r="H473" s="144" t="s">
        <v>122</v>
      </c>
      <c r="I473" s="43"/>
    </row>
    <row r="474" spans="1:9" ht="22.5">
      <c r="A474" s="19"/>
      <c r="B474" s="36"/>
      <c r="C474" s="30" t="s">
        <v>258</v>
      </c>
      <c r="D474" s="12" t="s">
        <v>265</v>
      </c>
      <c r="E474" s="25">
        <v>0</v>
      </c>
      <c r="F474" s="25">
        <v>11.6</v>
      </c>
      <c r="G474" s="144" t="s">
        <v>122</v>
      </c>
      <c r="H474" s="144" t="s">
        <v>122</v>
      </c>
      <c r="I474" s="43"/>
    </row>
    <row r="475" spans="1:9" ht="12.75">
      <c r="A475" s="19"/>
      <c r="B475" s="36"/>
      <c r="C475" s="30" t="s">
        <v>25</v>
      </c>
      <c r="D475" s="10" t="s">
        <v>211</v>
      </c>
      <c r="E475" s="25">
        <v>0</v>
      </c>
      <c r="F475" s="25">
        <v>1272.35</v>
      </c>
      <c r="G475" s="144" t="s">
        <v>122</v>
      </c>
      <c r="H475" s="144" t="s">
        <v>122</v>
      </c>
      <c r="I475" s="43"/>
    </row>
    <row r="476" spans="1:9" ht="12.75">
      <c r="A476" s="19"/>
      <c r="B476" s="36"/>
      <c r="C476" s="30" t="s">
        <v>11</v>
      </c>
      <c r="D476" s="10" t="s">
        <v>12</v>
      </c>
      <c r="E476" s="25">
        <v>1000</v>
      </c>
      <c r="F476" s="25">
        <v>628.8</v>
      </c>
      <c r="G476" s="132">
        <f t="shared" si="28"/>
        <v>62.879999999999995</v>
      </c>
      <c r="H476" s="144" t="s">
        <v>122</v>
      </c>
      <c r="I476" s="43">
        <v>0</v>
      </c>
    </row>
    <row r="477" spans="1:9" ht="33.75">
      <c r="A477" s="19"/>
      <c r="B477" s="36"/>
      <c r="C477" s="30" t="s">
        <v>126</v>
      </c>
      <c r="D477" s="86" t="s">
        <v>153</v>
      </c>
      <c r="E477" s="25">
        <v>108000</v>
      </c>
      <c r="F477" s="25">
        <v>0</v>
      </c>
      <c r="G477" s="132">
        <f t="shared" si="28"/>
        <v>0</v>
      </c>
      <c r="H477" s="144" t="s">
        <v>122</v>
      </c>
      <c r="I477" s="43">
        <v>0</v>
      </c>
    </row>
    <row r="478" spans="1:9" ht="45.75" customHeight="1" hidden="1">
      <c r="A478" s="19"/>
      <c r="B478" s="36"/>
      <c r="C478" s="30">
        <v>6298</v>
      </c>
      <c r="D478" s="86" t="s">
        <v>235</v>
      </c>
      <c r="E478" s="25"/>
      <c r="F478" s="25"/>
      <c r="G478" s="132" t="e">
        <f t="shared" si="28"/>
        <v>#DIV/0!</v>
      </c>
      <c r="H478" s="144" t="e">
        <f t="shared" si="29"/>
        <v>#DIV/0!</v>
      </c>
      <c r="I478" s="25"/>
    </row>
    <row r="479" spans="1:9" ht="38.25" customHeight="1" hidden="1">
      <c r="A479" s="19"/>
      <c r="B479" s="36"/>
      <c r="C479" s="30" t="s">
        <v>79</v>
      </c>
      <c r="D479" s="12" t="s">
        <v>214</v>
      </c>
      <c r="E479" s="25"/>
      <c r="F479" s="25"/>
      <c r="G479" s="132" t="e">
        <f t="shared" si="28"/>
        <v>#DIV/0!</v>
      </c>
      <c r="H479" s="144" t="e">
        <f t="shared" si="29"/>
        <v>#DIV/0!</v>
      </c>
      <c r="I479" s="25"/>
    </row>
    <row r="480" spans="1:9" ht="20.25" customHeight="1" hidden="1">
      <c r="A480" s="26">
        <v>921</v>
      </c>
      <c r="B480" s="37"/>
      <c r="C480" s="38"/>
      <c r="D480" s="73" t="s">
        <v>91</v>
      </c>
      <c r="E480" s="18">
        <f>E481+E483+E485+E489</f>
        <v>0</v>
      </c>
      <c r="F480" s="18">
        <f>F481+F483+F485+F489</f>
        <v>0</v>
      </c>
      <c r="G480" s="130" t="e">
        <f t="shared" si="28"/>
        <v>#DIV/0!</v>
      </c>
      <c r="H480" s="136" t="e">
        <f t="shared" si="29"/>
        <v>#DIV/0!</v>
      </c>
      <c r="I480" s="18">
        <f>I483+I485+I489</f>
        <v>0</v>
      </c>
    </row>
    <row r="481" spans="1:9" ht="13.5" customHeight="1" hidden="1">
      <c r="A481" s="47"/>
      <c r="B481" s="48">
        <v>92109</v>
      </c>
      <c r="C481" s="164"/>
      <c r="D481" s="165" t="s">
        <v>180</v>
      </c>
      <c r="E481" s="50">
        <f>SUM(E482:E482)</f>
        <v>0</v>
      </c>
      <c r="F481" s="50">
        <f>SUM(F482:F482)</f>
        <v>0</v>
      </c>
      <c r="G481" s="139" t="e">
        <f t="shared" si="28"/>
        <v>#DIV/0!</v>
      </c>
      <c r="H481" s="257"/>
      <c r="I481" s="50"/>
    </row>
    <row r="482" spans="1:9" ht="35.25" customHeight="1" hidden="1">
      <c r="A482" s="47"/>
      <c r="B482" s="110"/>
      <c r="C482" s="52" t="s">
        <v>181</v>
      </c>
      <c r="D482" s="210" t="s">
        <v>246</v>
      </c>
      <c r="E482" s="117"/>
      <c r="F482" s="53"/>
      <c r="G482" s="139"/>
      <c r="H482" s="257"/>
      <c r="I482" s="50"/>
    </row>
    <row r="483" spans="1:9" ht="12.75" hidden="1">
      <c r="A483" s="19"/>
      <c r="B483" s="62">
        <v>92116</v>
      </c>
      <c r="C483" s="63"/>
      <c r="D483" s="13" t="s">
        <v>71</v>
      </c>
      <c r="E483" s="21">
        <f>SUM(E484)</f>
        <v>0</v>
      </c>
      <c r="F483" s="21">
        <f>SUM(F484)</f>
        <v>0</v>
      </c>
      <c r="G483" s="131" t="e">
        <f>F483*100/E483</f>
        <v>#DIV/0!</v>
      </c>
      <c r="H483" s="137" t="e">
        <f aca="true" t="shared" si="30" ref="H483:H494">(F483/I483)*100</f>
        <v>#DIV/0!</v>
      </c>
      <c r="I483" s="21">
        <f>SUM(I484)</f>
        <v>0</v>
      </c>
    </row>
    <row r="484" spans="1:9" ht="39" customHeight="1" hidden="1">
      <c r="A484" s="22"/>
      <c r="B484" s="29"/>
      <c r="C484" s="30">
        <v>2320</v>
      </c>
      <c r="D484" s="12" t="s">
        <v>186</v>
      </c>
      <c r="E484" s="25"/>
      <c r="F484" s="25"/>
      <c r="G484" s="132" t="e">
        <f>F484*100/E484</f>
        <v>#DIV/0!</v>
      </c>
      <c r="H484" s="144" t="e">
        <f t="shared" si="30"/>
        <v>#DIV/0!</v>
      </c>
      <c r="I484" s="25"/>
    </row>
    <row r="485" spans="1:9" ht="12.75" hidden="1">
      <c r="A485" s="19"/>
      <c r="B485" s="27">
        <v>92120</v>
      </c>
      <c r="C485" s="20"/>
      <c r="D485" s="14" t="s">
        <v>87</v>
      </c>
      <c r="E485" s="21">
        <f>SUM(E486:E488)</f>
        <v>0</v>
      </c>
      <c r="F485" s="21">
        <f>SUM(F486:F488)</f>
        <v>0</v>
      </c>
      <c r="G485" s="131" t="e">
        <f>F485*100/E485</f>
        <v>#DIV/0!</v>
      </c>
      <c r="H485" s="137" t="e">
        <f t="shared" si="30"/>
        <v>#DIV/0!</v>
      </c>
      <c r="I485" s="21">
        <f>SUM(I486:I488)</f>
        <v>0</v>
      </c>
    </row>
    <row r="486" spans="1:9" ht="22.5" customHeight="1" hidden="1">
      <c r="A486" s="19"/>
      <c r="B486" s="104"/>
      <c r="C486" s="44" t="s">
        <v>70</v>
      </c>
      <c r="D486" s="12" t="s">
        <v>84</v>
      </c>
      <c r="E486" s="25"/>
      <c r="F486" s="25"/>
      <c r="G486" s="144" t="s">
        <v>122</v>
      </c>
      <c r="H486" s="144" t="e">
        <f t="shared" si="30"/>
        <v>#DIV/0!</v>
      </c>
      <c r="I486" s="25"/>
    </row>
    <row r="487" spans="1:9" ht="36.75" customHeight="1" hidden="1">
      <c r="A487" s="19"/>
      <c r="B487" s="36"/>
      <c r="C487" s="30" t="s">
        <v>129</v>
      </c>
      <c r="D487" s="86" t="s">
        <v>207</v>
      </c>
      <c r="E487" s="25"/>
      <c r="F487" s="25"/>
      <c r="G487" s="132" t="e">
        <f>F487*100/E487</f>
        <v>#DIV/0!</v>
      </c>
      <c r="H487" s="144" t="e">
        <f t="shared" si="30"/>
        <v>#DIV/0!</v>
      </c>
      <c r="I487" s="43"/>
    </row>
    <row r="488" spans="1:9" ht="45" customHeight="1" hidden="1">
      <c r="A488" s="22"/>
      <c r="B488" s="23"/>
      <c r="C488" s="30" t="s">
        <v>107</v>
      </c>
      <c r="D488" s="86" t="s">
        <v>235</v>
      </c>
      <c r="E488" s="25"/>
      <c r="F488" s="25"/>
      <c r="G488" s="132" t="e">
        <f aca="true" t="shared" si="31" ref="G488:G507">F488*100/E488</f>
        <v>#DIV/0!</v>
      </c>
      <c r="H488" s="144" t="e">
        <f t="shared" si="30"/>
        <v>#DIV/0!</v>
      </c>
      <c r="I488" s="43">
        <v>0</v>
      </c>
    </row>
    <row r="489" spans="1:9" ht="12.75" hidden="1">
      <c r="A489" s="22"/>
      <c r="B489" s="27">
        <v>92195</v>
      </c>
      <c r="C489" s="97"/>
      <c r="D489" s="89" t="s">
        <v>5</v>
      </c>
      <c r="E489" s="21">
        <f>SUM(E490,E491,E492)</f>
        <v>0</v>
      </c>
      <c r="F489" s="21">
        <f>SUM(F490,F491,F492)</f>
        <v>0</v>
      </c>
      <c r="G489" s="131" t="e">
        <f>F489*100/E489</f>
        <v>#DIV/0!</v>
      </c>
      <c r="H489" s="137" t="e">
        <f>(F489/I489)*100</f>
        <v>#DIV/0!</v>
      </c>
      <c r="I489" s="40">
        <f>SUM(I490:I492)</f>
        <v>0</v>
      </c>
    </row>
    <row r="490" spans="1:9" ht="12.75" hidden="1">
      <c r="A490" s="22"/>
      <c r="B490" s="118"/>
      <c r="C490" s="30" t="s">
        <v>25</v>
      </c>
      <c r="D490" s="10" t="s">
        <v>211</v>
      </c>
      <c r="E490" s="25"/>
      <c r="F490" s="25"/>
      <c r="G490" s="132" t="e">
        <f>F490*100/E490</f>
        <v>#DIV/0!</v>
      </c>
      <c r="H490" s="144" t="e">
        <f t="shared" si="30"/>
        <v>#DIV/0!</v>
      </c>
      <c r="I490" s="43"/>
    </row>
    <row r="491" spans="1:9" ht="12.75" hidden="1">
      <c r="A491" s="22"/>
      <c r="B491" s="194"/>
      <c r="C491" s="97" t="s">
        <v>11</v>
      </c>
      <c r="D491" s="123" t="s">
        <v>12</v>
      </c>
      <c r="E491" s="25"/>
      <c r="F491" s="25"/>
      <c r="G491" s="132" t="e">
        <f>F491*100/E491</f>
        <v>#DIV/0!</v>
      </c>
      <c r="H491" s="144" t="e">
        <f t="shared" si="30"/>
        <v>#DIV/0!</v>
      </c>
      <c r="I491" s="43"/>
    </row>
    <row r="492" spans="1:9" ht="56.25" hidden="1">
      <c r="A492" s="22"/>
      <c r="B492" s="167"/>
      <c r="C492" s="30" t="s">
        <v>67</v>
      </c>
      <c r="D492" s="12" t="s">
        <v>200</v>
      </c>
      <c r="E492" s="25"/>
      <c r="F492" s="25"/>
      <c r="G492" s="132" t="e">
        <f>F492*100/E492</f>
        <v>#DIV/0!</v>
      </c>
      <c r="H492" s="144" t="e">
        <f t="shared" si="30"/>
        <v>#DIV/0!</v>
      </c>
      <c r="I492" s="43"/>
    </row>
    <row r="493" spans="1:9" ht="12.75">
      <c r="A493" s="26">
        <v>926</v>
      </c>
      <c r="B493" s="16"/>
      <c r="C493" s="32"/>
      <c r="D493" s="66" t="s">
        <v>162</v>
      </c>
      <c r="E493" s="18">
        <f>SUM(E494,E501)</f>
        <v>928670</v>
      </c>
      <c r="F493" s="18">
        <f>SUM(F494,F501)</f>
        <v>0</v>
      </c>
      <c r="G493" s="130">
        <f t="shared" si="31"/>
        <v>0</v>
      </c>
      <c r="H493" s="136" t="s">
        <v>122</v>
      </c>
      <c r="I493" s="18">
        <f>I494+I501+I505</f>
        <v>0</v>
      </c>
    </row>
    <row r="494" spans="1:9" ht="12.75" hidden="1">
      <c r="A494" s="47"/>
      <c r="B494" s="48">
        <v>92601</v>
      </c>
      <c r="C494" s="49"/>
      <c r="D494" s="70" t="s">
        <v>80</v>
      </c>
      <c r="E494" s="50">
        <f>SUM(E495:E500)</f>
        <v>0</v>
      </c>
      <c r="F494" s="50">
        <f>SUM(F495:F500)</f>
        <v>0</v>
      </c>
      <c r="G494" s="139" t="e">
        <f t="shared" si="31"/>
        <v>#DIV/0!</v>
      </c>
      <c r="H494" s="137" t="e">
        <f t="shared" si="30"/>
        <v>#DIV/0!</v>
      </c>
      <c r="I494" s="50">
        <f>SUM(I495:I500)</f>
        <v>0</v>
      </c>
    </row>
    <row r="495" spans="1:9" ht="36.75" customHeight="1" hidden="1">
      <c r="A495" s="47"/>
      <c r="B495" s="51"/>
      <c r="C495" s="52" t="s">
        <v>70</v>
      </c>
      <c r="D495" s="123" t="s">
        <v>212</v>
      </c>
      <c r="E495" s="53"/>
      <c r="F495" s="53"/>
      <c r="G495" s="135" t="e">
        <f t="shared" si="31"/>
        <v>#DIV/0!</v>
      </c>
      <c r="H495" s="145" t="e">
        <f aca="true" t="shared" si="32" ref="H495:H507">(F495/I495)*100</f>
        <v>#DIV/0!</v>
      </c>
      <c r="I495" s="43"/>
    </row>
    <row r="496" spans="1:9" ht="12.75" hidden="1">
      <c r="A496" s="47"/>
      <c r="B496" s="51"/>
      <c r="C496" s="52" t="s">
        <v>11</v>
      </c>
      <c r="D496" s="123" t="s">
        <v>12</v>
      </c>
      <c r="E496" s="53"/>
      <c r="F496" s="53"/>
      <c r="G496" s="135" t="e">
        <f t="shared" si="31"/>
        <v>#DIV/0!</v>
      </c>
      <c r="H496" s="145" t="e">
        <f t="shared" si="32"/>
        <v>#DIV/0!</v>
      </c>
      <c r="I496" s="43"/>
    </row>
    <row r="497" spans="1:9" ht="33.75" hidden="1">
      <c r="A497" s="47"/>
      <c r="B497" s="51"/>
      <c r="C497" s="52" t="s">
        <v>126</v>
      </c>
      <c r="D497" s="86" t="s">
        <v>153</v>
      </c>
      <c r="E497" s="53"/>
      <c r="F497" s="53"/>
      <c r="G497" s="135" t="e">
        <f t="shared" si="31"/>
        <v>#DIV/0!</v>
      </c>
      <c r="H497" s="145" t="e">
        <f t="shared" si="32"/>
        <v>#DIV/0!</v>
      </c>
      <c r="I497" s="53"/>
    </row>
    <row r="498" spans="1:9" ht="45" hidden="1">
      <c r="A498" s="47"/>
      <c r="B498" s="51"/>
      <c r="C498" s="64" t="s">
        <v>189</v>
      </c>
      <c r="D498" s="123" t="s">
        <v>249</v>
      </c>
      <c r="E498" s="53"/>
      <c r="F498" s="53"/>
      <c r="G498" s="135" t="e">
        <f t="shared" si="31"/>
        <v>#DIV/0!</v>
      </c>
      <c r="H498" s="145" t="e">
        <f t="shared" si="32"/>
        <v>#DIV/0!</v>
      </c>
      <c r="I498" s="53"/>
    </row>
    <row r="499" spans="1:9" ht="33.75" hidden="1">
      <c r="A499" s="47"/>
      <c r="B499" s="51"/>
      <c r="C499" s="64" t="s">
        <v>83</v>
      </c>
      <c r="D499" s="12" t="s">
        <v>247</v>
      </c>
      <c r="E499" s="53"/>
      <c r="F499" s="53"/>
      <c r="G499" s="135" t="e">
        <f t="shared" si="31"/>
        <v>#DIV/0!</v>
      </c>
      <c r="H499" s="144" t="e">
        <f t="shared" si="32"/>
        <v>#DIV/0!</v>
      </c>
      <c r="I499" s="148"/>
    </row>
    <row r="500" spans="1:9" ht="33.75" hidden="1">
      <c r="A500" s="54"/>
      <c r="B500" s="59"/>
      <c r="C500" s="64" t="s">
        <v>79</v>
      </c>
      <c r="D500" s="12" t="s">
        <v>214</v>
      </c>
      <c r="E500" s="53"/>
      <c r="F500" s="53"/>
      <c r="G500" s="135" t="e">
        <f t="shared" si="31"/>
        <v>#DIV/0!</v>
      </c>
      <c r="H500" s="144" t="e">
        <f t="shared" si="32"/>
        <v>#DIV/0!</v>
      </c>
      <c r="I500" s="53"/>
    </row>
    <row r="501" spans="1:9" ht="12.75">
      <c r="A501" s="47"/>
      <c r="B501" s="48">
        <v>92604</v>
      </c>
      <c r="C501" s="20"/>
      <c r="D501" s="14" t="s">
        <v>72</v>
      </c>
      <c r="E501" s="21">
        <f>SUM(E502:E506)</f>
        <v>928670</v>
      </c>
      <c r="F501" s="21">
        <f>SUM(F502:F506)</f>
        <v>0</v>
      </c>
      <c r="G501" s="131">
        <f t="shared" si="31"/>
        <v>0</v>
      </c>
      <c r="H501" s="137" t="s">
        <v>122</v>
      </c>
      <c r="I501" s="21">
        <f>SUM(I502:I504)</f>
        <v>0</v>
      </c>
    </row>
    <row r="502" spans="1:9" ht="12.75" hidden="1">
      <c r="A502" s="47"/>
      <c r="B502" s="51"/>
      <c r="C502" s="30" t="s">
        <v>11</v>
      </c>
      <c r="D502" s="10" t="s">
        <v>12</v>
      </c>
      <c r="E502" s="25"/>
      <c r="F502" s="25"/>
      <c r="G502" s="135" t="e">
        <f t="shared" si="31"/>
        <v>#DIV/0!</v>
      </c>
      <c r="H502" s="132" t="e">
        <f t="shared" si="32"/>
        <v>#DIV/0!</v>
      </c>
      <c r="I502" s="25"/>
    </row>
    <row r="503" spans="1:9" ht="45">
      <c r="A503" s="47"/>
      <c r="B503" s="51"/>
      <c r="C503" s="30" t="s">
        <v>107</v>
      </c>
      <c r="D503" s="86" t="s">
        <v>235</v>
      </c>
      <c r="E503" s="65">
        <v>928670</v>
      </c>
      <c r="F503" s="25">
        <v>0</v>
      </c>
      <c r="G503" s="135">
        <f t="shared" si="31"/>
        <v>0</v>
      </c>
      <c r="H503" s="144" t="s">
        <v>122</v>
      </c>
      <c r="I503" s="25">
        <v>0</v>
      </c>
    </row>
    <row r="504" spans="1:9" ht="33.75" hidden="1">
      <c r="A504" s="47"/>
      <c r="B504" s="51"/>
      <c r="C504" s="30" t="s">
        <v>83</v>
      </c>
      <c r="D504" s="12" t="s">
        <v>248</v>
      </c>
      <c r="E504" s="65"/>
      <c r="F504" s="25"/>
      <c r="G504" s="135" t="e">
        <f t="shared" si="31"/>
        <v>#DIV/0!</v>
      </c>
      <c r="H504" s="132" t="e">
        <f t="shared" si="32"/>
        <v>#DIV/0!</v>
      </c>
      <c r="I504" s="25"/>
    </row>
    <row r="505" spans="1:9" ht="12.75" hidden="1">
      <c r="A505" s="47"/>
      <c r="B505" s="48">
        <v>92695</v>
      </c>
      <c r="C505" s="20"/>
      <c r="D505" s="14" t="s">
        <v>5</v>
      </c>
      <c r="E505" s="21">
        <f>SUM(E506)</f>
        <v>0</v>
      </c>
      <c r="F505" s="21">
        <f>SUM(F506)</f>
        <v>0</v>
      </c>
      <c r="G505" s="131" t="e">
        <f t="shared" si="31"/>
        <v>#DIV/0!</v>
      </c>
      <c r="H505" s="131" t="e">
        <f t="shared" si="32"/>
        <v>#DIV/0!</v>
      </c>
      <c r="I505" s="21">
        <f>SUM(I506)</f>
        <v>0</v>
      </c>
    </row>
    <row r="506" spans="1:9" ht="33.75" hidden="1">
      <c r="A506" s="47"/>
      <c r="B506" s="51"/>
      <c r="C506" s="30" t="s">
        <v>129</v>
      </c>
      <c r="D506" s="12" t="s">
        <v>207</v>
      </c>
      <c r="E506" s="65"/>
      <c r="F506" s="25"/>
      <c r="G506" s="132" t="e">
        <f t="shared" si="31"/>
        <v>#DIV/0!</v>
      </c>
      <c r="H506" s="132" t="e">
        <f t="shared" si="32"/>
        <v>#DIV/0!</v>
      </c>
      <c r="I506" s="43"/>
    </row>
    <row r="507" spans="1:9" ht="15.75" customHeight="1">
      <c r="A507" s="46"/>
      <c r="B507" s="36"/>
      <c r="C507" s="262" t="s">
        <v>73</v>
      </c>
      <c r="D507" s="263"/>
      <c r="E507" s="18">
        <f>SUM(E493,E480,E432,E405,E396,E379,E297,E276,E207,E188,E135,E123,E106,E72,E66,E41,E9,E4)</f>
        <v>357644164.46</v>
      </c>
      <c r="F507" s="18">
        <f>SUM(F493,F480,F432,F405,F396,F379,F297,F276,F207,F188,F135,F123,F106,F72,F66,F41,F9,F4)</f>
        <v>69608200.46000001</v>
      </c>
      <c r="G507" s="130">
        <f t="shared" si="31"/>
        <v>19.46297671740292</v>
      </c>
      <c r="H507" s="130">
        <f t="shared" si="32"/>
        <v>114.82350091024698</v>
      </c>
      <c r="I507" s="18">
        <f>SUM(I493,I480,I432,I405,I396,I379,I297,I276,I207,I188,I135,I123,I106,I72,I66,I41,I9,I4)</f>
        <v>60621910.94</v>
      </c>
    </row>
    <row r="508" spans="2:7" s="93" customFormat="1" ht="11.25">
      <c r="B508" s="91"/>
      <c r="C508" s="91"/>
      <c r="D508" s="91"/>
      <c r="E508" s="92"/>
      <c r="F508" s="92"/>
      <c r="G508" s="125"/>
    </row>
    <row r="509" spans="4:7" ht="12.75">
      <c r="D509" s="9"/>
      <c r="E509" s="90"/>
      <c r="F509" s="90"/>
      <c r="G509" s="126"/>
    </row>
    <row r="510" spans="1:7" ht="12.75">
      <c r="A510" s="2"/>
      <c r="D510" s="9"/>
      <c r="E510" s="7"/>
      <c r="F510" s="7"/>
      <c r="G510" s="127"/>
    </row>
    <row r="511" spans="4:7" ht="12.75">
      <c r="D511" s="9"/>
      <c r="E511" s="8"/>
      <c r="F511" s="5"/>
      <c r="G511" s="128"/>
    </row>
    <row r="512" spans="3:7" ht="12.75">
      <c r="C512" s="4"/>
      <c r="D512" s="15"/>
      <c r="E512" s="5"/>
      <c r="F512" s="77"/>
      <c r="G512" s="128"/>
    </row>
    <row r="513" spans="4:7" ht="12.75">
      <c r="D513" s="9"/>
      <c r="E513" s="5"/>
      <c r="F513" s="5"/>
      <c r="G513" s="128"/>
    </row>
    <row r="514" spans="4:7" ht="12.75">
      <c r="D514" s="9"/>
      <c r="E514" s="5"/>
      <c r="F514" s="5"/>
      <c r="G514" s="128"/>
    </row>
    <row r="515" spans="4:7" ht="12.75">
      <c r="D515" s="9"/>
      <c r="E515" s="5"/>
      <c r="F515" s="5"/>
      <c r="G515" s="128"/>
    </row>
    <row r="516" spans="4:7" ht="12.75">
      <c r="D516" s="9"/>
      <c r="E516" s="5"/>
      <c r="F516" s="5"/>
      <c r="G516" s="128"/>
    </row>
    <row r="517" spans="4:7" ht="12.75">
      <c r="D517" s="9"/>
      <c r="E517" s="5"/>
      <c r="F517" s="5"/>
      <c r="G517" s="128"/>
    </row>
    <row r="518" spans="4:7" ht="12.75">
      <c r="D518" s="9"/>
      <c r="E518" s="5"/>
      <c r="F518" s="5"/>
      <c r="G518" s="128"/>
    </row>
  </sheetData>
  <sheetProtection/>
  <mergeCells count="8">
    <mergeCell ref="I1:I2"/>
    <mergeCell ref="E1:E2"/>
    <mergeCell ref="F1:F2"/>
    <mergeCell ref="G1:G2"/>
    <mergeCell ref="C507:D507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styczeń-luty 2019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2019-03-19T08:28:10Z</cp:lastPrinted>
  <dcterms:created xsi:type="dcterms:W3CDTF">1997-02-26T13:46:56Z</dcterms:created>
  <dcterms:modified xsi:type="dcterms:W3CDTF">2019-03-19T09:22:45Z</dcterms:modified>
  <cp:category/>
  <cp:version/>
  <cp:contentType/>
  <cp:contentStatus/>
</cp:coreProperties>
</file>