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<sst xmlns="http://schemas.openxmlformats.org/spreadsheetml/2006/main" count="927" uniqueCount="291">
  <si>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</si>
  <si>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</si>
  <si>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</si>
  <si>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</si>
  <si>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</si>
  <si>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</si>
  <si>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</si>
  <si>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</si>
  <si>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</si>
  <si>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</si>
  <si>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</si>
  <si>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</si>
  <si>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</si>
  <si>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</si>
  <si>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</si>
  <si>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</si>
  <si>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</si>
  <si>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</si>
  <si>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</si>
  <si>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</si>
  <si>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</si>
  <si>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</si>
  <si>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</si>
  <si>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</si>
  <si>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</si>
  <si>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</si>
  <si>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</si>
  <si>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</si>
  <si>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</si>
  <si>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</si>
  <si>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</si>
  <si>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</si>
  <si>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</si>
  <si>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</si>
  <si>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</si>
  <si>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</si>
  <si>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</si>
  <si>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</si>
  <si>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</si>
  <si>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</si>
  <si>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</si>
  <si>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</si>
  <si>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</si>
  <si>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</si>
  <si>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</si>
  <si>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</si>
  <si>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</si>
  <si>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</si>
  <si>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</si>
  <si>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</si>
  <si>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</si>
  <si>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</si>
  <si>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</si>
  <si>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</si>
  <si>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</si>
  <si>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</si>
  <si>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</si>
  <si>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</si>
  <si>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</si>
  <si>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</si>
  <si>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</si>
  <si>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</si>
  <si>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</si>
  <si>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</si>
  <si>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</si>
  <si>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</si>
  <si>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</si>
  <si>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</si>
  <si>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</si>
  <si>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</si>
  <si>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</si>
  <si>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</si>
  <si>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</si>
  <si>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</si>
  <si>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</si>
  <si>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</si>
  <si>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</si>
  <si>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</si>
  <si>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</si>
  <si>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</si>
  <si>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</si>
  <si>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</si>
  <si>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</si>
  <si>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</si>
  <si>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</si>
  <si>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</si>
  <si>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</si>
  <si>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</si>
  <si>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</si>
  <si>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</si>
  <si>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</si>
  <si>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</si>
  <si>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</si>
  <si>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</si>
  <si>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</si>
  <si>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</si>
  <si>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</si>
  <si>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</si>
  <si>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</si>
  <si>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</si>
  <si>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</si>
  <si>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</si>
  <si>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</si>
  <si>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</si>
  <si>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</si>
  <si>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</si>
  <si>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</si>
  <si>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</si>
  <si>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</si>
  <si>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</si>
  <si>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</si>
  <si>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</si>
  <si>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</si>
  <si>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</si>
  <si>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</si>
  <si>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</si>
  <si>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</si>
  <si>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</si>
  <si>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</si>
  <si>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</si>
  <si>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</si>
  <si>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</si>
  <si>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</si>
  <si>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</si>
  <si>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</si>
  <si>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</si>
  <si>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</si>
  <si>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</si>
  <si>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</si>
  <si>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</si>
  <si>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</si>
  <si>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</si>
  <si>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</si>
  <si>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</si>
  <si>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</si>
  <si>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</si>
  <si>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</si>
  <si>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</si>
  <si>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</si>
  <si>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</si>
  <si>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</si>
  <si>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</si>
  <si>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</si>
  <si>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</si>
  <si>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</si>
  <si>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</si>
  <si>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</si>
  <si>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</si>
  <si>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</si>
  <si>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</si>
  <si>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</si>
  <si>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</si>
  <si>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</si>
  <si>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</si>
  <si>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</si>
  <si>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</si>
  <si>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</si>
  <si>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</si>
  <si>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</si>
  <si>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</si>
  <si>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</si>
  <si>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</si>
  <si>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</si>
  <si>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</si>
  <si>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</si>
  <si>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</si>
  <si>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</si>
  <si>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</si>
  <si>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</si>
  <si>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</si>
  <si>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</si>
  <si>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</si>
  <si>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</si>
  <si>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</si>
  <si>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</si>
  <si>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</si>
  <si>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</si>
  <si>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</si>
  <si>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</si>
  <si>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</si>
  <si>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</si>
  <si>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</si>
  <si>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</si>
  <si>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</si>
  <si>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</si>
  <si>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</si>
  <si>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</si>
  <si>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</si>
  <si>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</si>
  <si>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</si>
  <si>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</si>
  <si>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</si>
  <si>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</si>
  <si>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</si>
  <si>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</si>
  <si>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</si>
  <si>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</si>
  <si>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</si>
  <si>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</si>
  <si>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</si>
  <si>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</si>
  <si>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</si>
  <si>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</si>
  <si>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</si>
  <si>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</si>
  <si>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</si>
  <si>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</si>
  <si>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</si>
  <si>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</si>
  <si>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</si>
  <si>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</si>
  <si>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</si>
  <si>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</si>
  <si>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</si>
  <si>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</si>
  <si>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</si>
  <si>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</si>
  <si>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</si>
  <si>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</si>
  <si>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</si>
  <si>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</si>
  <si>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</si>
  <si>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</si>
  <si>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</si>
  <si>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</si>
  <si>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</si>
  <si>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</si>
  <si>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</si>
  <si>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</si>
  <si>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</si>
  <si>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</si>
  <si>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</si>
  <si>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</si>
  <si>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</si>
  <si>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</si>
  <si>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</si>
  <si>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</si>
  <si>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</si>
  <si>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</si>
  <si>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</si>
  <si>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</si>
  <si>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</si>
  <si>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</si>
  <si>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</si>
  <si>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</si>
  <si>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</si>
  <si>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</si>
  <si>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</si>
  <si>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</si>
  <si>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</si>
  <si>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</si>
  <si>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</si>
  <si>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</si>
  <si>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</si>
  <si>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</si>
  <si>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</si>
  <si>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</si>
  <si>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</si>
  <si>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</si>
  <si>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</si>
  <si>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</si>
  <si>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</si>
  <si>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</si>
  <si>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</si>
  <si>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</si>
  <si>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</si>
  <si>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</si>
  <si>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</si>
  <si>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</si>
  <si>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</si>
  <si>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</si>
  <si>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</si>
  <si>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</si>
  <si>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</si>
  <si>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</si>
  <si>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</si>
  <si>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</si>
  <si>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</si>
  <si>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Wykonanie 2017 r.</t>
  </si>
  <si>
    <t>Wskaźnik dynamiki 2018/2017</t>
  </si>
  <si>
    <t>0780</t>
  </si>
  <si>
    <t>Dochody ze zbycia praw majątkowych</t>
  </si>
  <si>
    <t>Pomoc materialna dla uczniów o charakterze socjalnym</t>
  </si>
  <si>
    <t>Dokształcanie i doskonalenie nauczycieli</t>
  </si>
  <si>
    <t>2059</t>
  </si>
  <si>
    <t>2880</t>
  </si>
  <si>
    <t>Dotacja celowa otrzymana przez jednostkęsamorządu terytorialnego od innej jednostki samorządu terytorialnego będącej instytucjąwdrażającą na zadania bieżące realizowane na postawie porozumień (umów)</t>
  </si>
  <si>
    <t>Zapewnienie uczniom prawa do bezpłatnego dostępu dopodręczników, materiałów edukacyjnychlub materiałów ćwiczeniowych</t>
  </si>
  <si>
    <t>Dotacje celowe w ramach programów finansowych z udziałem środków europejskich oraz środków, o których mowa w art. 5 ust.3 pkt 5 lit. a i b ustawy, lub płatności w ramach budżetu środków europejskich</t>
  </si>
  <si>
    <t>Ochotnicze straże pożarne</t>
  </si>
  <si>
    <t>Wykonanie               za 12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</si>
</sst>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9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5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57" fillId="35" borderId="19" xfId="0" applyFont="1" applyFill="1" applyBorder="1" applyAlignment="1">
      <alignment horizontal="center" vertical="center"/>
    </xf>
    <xf numFmtId="49" fontId="55" fillId="35" borderId="13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vertical="center" wrapText="1"/>
    </xf>
    <xf numFmtId="4" fontId="57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5" fillId="34" borderId="10" xfId="0" applyNumberFormat="1" applyFont="1" applyFill="1" applyBorder="1" applyAlignment="1">
      <alignment horizontal="center" vertical="center"/>
    </xf>
    <xf numFmtId="49" fontId="55" fillId="34" borderId="10" xfId="0" applyNumberFormat="1" applyFont="1" applyFill="1" applyBorder="1" applyAlignment="1" quotePrefix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Border="1" applyAlignment="1" quotePrefix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58" fillId="34" borderId="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73" fontId="55" fillId="0" borderId="10" xfId="0" applyNumberFormat="1" applyFont="1" applyBorder="1" applyAlignment="1">
      <alignment vertical="center"/>
    </xf>
    <xf numFmtId="4" fontId="55" fillId="33" borderId="10" xfId="0" applyNumberFormat="1" applyFont="1" applyFill="1" applyBorder="1" applyAlignment="1">
      <alignment vertical="center"/>
    </xf>
    <xf numFmtId="4" fontId="55" fillId="34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3" fillId="34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90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63639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8"/>
  <sheetViews>
    <sheetView tabSelected="1" zoomScale="110" zoomScaleNormal="110" workbookViewId="0" topLeftCell="A1">
      <pane ySplit="3" topLeftCell="A493" activePane="bottomLeft" state="frozen"/>
      <selection pane="topLeft" activeCell="A1" sqref="A1"/>
      <selection pane="bottomLeft" activeCell="D499" sqref="D499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29" customWidth="1"/>
    <col min="8" max="8" width="14.375" style="0" customWidth="1"/>
    <col min="9" max="9" width="11.875" style="0" hidden="1" customWidth="1"/>
  </cols>
  <sheetData>
    <row r="1" spans="1:9" ht="19.5" customHeight="1">
      <c r="A1" s="258" t="s">
        <v>93</v>
      </c>
      <c r="B1" s="259"/>
      <c r="C1" s="260"/>
      <c r="D1" s="252" t="s">
        <v>0</v>
      </c>
      <c r="E1" s="252" t="s">
        <v>106</v>
      </c>
      <c r="F1" s="252" t="s">
        <v>290</v>
      </c>
      <c r="G1" s="254" t="s">
        <v>155</v>
      </c>
      <c r="H1" s="252" t="s">
        <v>279</v>
      </c>
      <c r="I1" s="252" t="s">
        <v>278</v>
      </c>
    </row>
    <row r="2" spans="1:9" ht="14.25" customHeight="1">
      <c r="A2" s="76" t="s">
        <v>1</v>
      </c>
      <c r="B2" s="74" t="s">
        <v>92</v>
      </c>
      <c r="C2" s="75" t="s">
        <v>2</v>
      </c>
      <c r="D2" s="253"/>
      <c r="E2" s="253"/>
      <c r="F2" s="253"/>
      <c r="G2" s="255"/>
      <c r="H2" s="253"/>
      <c r="I2" s="253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7" t="s">
        <v>127</v>
      </c>
      <c r="B4" s="16"/>
      <c r="C4" s="17"/>
      <c r="D4" s="66" t="s">
        <v>123</v>
      </c>
      <c r="E4" s="18">
        <f>E5</f>
        <v>43788.61</v>
      </c>
      <c r="F4" s="18">
        <f>F5</f>
        <v>43747.840000000004</v>
      </c>
      <c r="G4" s="130">
        <f aca="true" t="shared" si="0" ref="G4:G12">F4*100/E4</f>
        <v>99.90689359630278</v>
      </c>
      <c r="H4" s="130">
        <f aca="true" t="shared" si="1" ref="H4:H10">(F4/I4)*100</f>
        <v>106.19013463146563</v>
      </c>
      <c r="I4" s="18">
        <f>SUM(I5)</f>
        <v>41197.65</v>
      </c>
    </row>
    <row r="5" spans="1:9" ht="12.75">
      <c r="A5" s="119"/>
      <c r="B5" s="196" t="s">
        <v>156</v>
      </c>
      <c r="C5" s="105"/>
      <c r="D5" s="205" t="s">
        <v>5</v>
      </c>
      <c r="E5" s="21">
        <f>SUM(E6:E8)</f>
        <v>43788.61</v>
      </c>
      <c r="F5" s="21">
        <f>SUM(F6:F8)</f>
        <v>43747.840000000004</v>
      </c>
      <c r="G5" s="131">
        <f t="shared" si="0"/>
        <v>99.90689359630278</v>
      </c>
      <c r="H5" s="131">
        <f t="shared" si="1"/>
        <v>106.19013463146563</v>
      </c>
      <c r="I5" s="21">
        <f>SUM(I6:I8)</f>
        <v>41197.65</v>
      </c>
    </row>
    <row r="6" spans="1:9" ht="45">
      <c r="A6" s="195"/>
      <c r="B6" s="198"/>
      <c r="C6" s="30" t="s">
        <v>10</v>
      </c>
      <c r="D6" s="86" t="s">
        <v>210</v>
      </c>
      <c r="E6" s="25">
        <v>100</v>
      </c>
      <c r="F6" s="25">
        <v>59.23</v>
      </c>
      <c r="G6" s="134">
        <f t="shared" si="0"/>
        <v>59.23</v>
      </c>
      <c r="H6" s="132">
        <f t="shared" si="1"/>
        <v>96.8126838836221</v>
      </c>
      <c r="I6" s="25">
        <v>61.18</v>
      </c>
    </row>
    <row r="7" spans="1:9" ht="12.75" hidden="1">
      <c r="A7" s="195"/>
      <c r="B7" s="237"/>
      <c r="C7" s="30" t="s">
        <v>11</v>
      </c>
      <c r="D7" s="10" t="s">
        <v>12</v>
      </c>
      <c r="E7" s="25"/>
      <c r="F7" s="25"/>
      <c r="G7" s="132" t="e">
        <f t="shared" si="0"/>
        <v>#DIV/0!</v>
      </c>
      <c r="H7" s="132" t="e">
        <f t="shared" si="1"/>
        <v>#DIV/0!</v>
      </c>
      <c r="I7" s="25"/>
    </row>
    <row r="8" spans="1:9" ht="45">
      <c r="A8" s="120"/>
      <c r="B8" s="197"/>
      <c r="C8" s="79">
        <v>2010</v>
      </c>
      <c r="D8" s="12" t="s">
        <v>241</v>
      </c>
      <c r="E8" s="25">
        <v>43688.61</v>
      </c>
      <c r="F8" s="25">
        <v>43688.61</v>
      </c>
      <c r="G8" s="132">
        <f t="shared" si="0"/>
        <v>100</v>
      </c>
      <c r="H8" s="132">
        <f t="shared" si="1"/>
        <v>106.20408119607734</v>
      </c>
      <c r="I8" s="43">
        <v>41136.47</v>
      </c>
    </row>
    <row r="9" spans="1:9" ht="12.75">
      <c r="A9" s="26">
        <v>600</v>
      </c>
      <c r="B9" s="16"/>
      <c r="C9" s="17"/>
      <c r="D9" s="66" t="s">
        <v>6</v>
      </c>
      <c r="E9" s="18">
        <f>E10+E17+E29+E36</f>
        <v>23249410.2</v>
      </c>
      <c r="F9" s="18">
        <f>F10+F17+F29+F36</f>
        <v>23123975.899999995</v>
      </c>
      <c r="G9" s="130">
        <f t="shared" si="0"/>
        <v>99.46048394810461</v>
      </c>
      <c r="H9" s="130">
        <f t="shared" si="1"/>
        <v>1285.5223569660031</v>
      </c>
      <c r="I9" s="18">
        <f>SUM(I10,I17,I29,I36)</f>
        <v>1798799.9800000002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SUM(E12:E16)</f>
        <v>22249178.7</v>
      </c>
      <c r="F10" s="21">
        <f>SUM(F12:F16)</f>
        <v>22248803.119999997</v>
      </c>
      <c r="G10" s="131">
        <f t="shared" si="0"/>
        <v>99.99831193768962</v>
      </c>
      <c r="H10" s="131">
        <f t="shared" si="1"/>
        <v>1773.087974591629</v>
      </c>
      <c r="I10" s="21">
        <f>SUM(I11:I16)</f>
        <v>1254805.37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4" t="s">
        <v>122</v>
      </c>
      <c r="H11" s="144" t="s">
        <v>122</v>
      </c>
      <c r="I11" s="25">
        <v>0</v>
      </c>
    </row>
    <row r="12" spans="1:9" ht="22.5">
      <c r="A12" s="19"/>
      <c r="B12" s="36"/>
      <c r="C12" s="30" t="s">
        <v>70</v>
      </c>
      <c r="D12" s="12" t="s">
        <v>212</v>
      </c>
      <c r="E12" s="25">
        <v>10000</v>
      </c>
      <c r="F12" s="25">
        <v>9625.5</v>
      </c>
      <c r="G12" s="132">
        <f t="shared" si="0"/>
        <v>96.255</v>
      </c>
      <c r="H12" s="144" t="s">
        <v>122</v>
      </c>
      <c r="I12" s="25"/>
    </row>
    <row r="13" spans="1:9" ht="45">
      <c r="A13" s="19"/>
      <c r="B13" s="36"/>
      <c r="C13" s="30" t="s">
        <v>10</v>
      </c>
      <c r="D13" s="86" t="s">
        <v>210</v>
      </c>
      <c r="E13" s="25">
        <v>1342107</v>
      </c>
      <c r="F13" s="25">
        <v>1342106.08</v>
      </c>
      <c r="G13" s="134">
        <f>F13*100/E13</f>
        <v>99.9999314510691</v>
      </c>
      <c r="H13" s="132">
        <f aca="true" t="shared" si="2" ref="H13:H19">(F13/I13)*100</f>
        <v>113.08612066059993</v>
      </c>
      <c r="I13" s="25">
        <v>1186800</v>
      </c>
    </row>
    <row r="14" spans="1:9" ht="12.75">
      <c r="A14" s="22"/>
      <c r="B14" s="23"/>
      <c r="C14" s="30" t="s">
        <v>25</v>
      </c>
      <c r="D14" s="10" t="s">
        <v>211</v>
      </c>
      <c r="E14" s="25">
        <v>384</v>
      </c>
      <c r="F14" s="25">
        <v>384</v>
      </c>
      <c r="G14" s="132">
        <f aca="true" t="shared" si="3" ref="G14:G19">F14*100/E14</f>
        <v>100</v>
      </c>
      <c r="H14" s="132">
        <f t="shared" si="2"/>
        <v>100</v>
      </c>
      <c r="I14" s="43">
        <v>384</v>
      </c>
    </row>
    <row r="15" spans="1:9" ht="12.75">
      <c r="A15" s="22"/>
      <c r="B15" s="23"/>
      <c r="C15" s="30" t="s">
        <v>11</v>
      </c>
      <c r="D15" s="10" t="s">
        <v>12</v>
      </c>
      <c r="E15" s="25">
        <v>8208329.7</v>
      </c>
      <c r="F15" s="25">
        <v>8208329.14</v>
      </c>
      <c r="G15" s="132">
        <f t="shared" si="3"/>
        <v>99.99999317766195</v>
      </c>
      <c r="H15" s="132">
        <f t="shared" si="2"/>
        <v>12138.661402453099</v>
      </c>
      <c r="I15" s="43">
        <v>67621.37</v>
      </c>
    </row>
    <row r="16" spans="1:9" ht="45">
      <c r="A16" s="22"/>
      <c r="B16" s="23"/>
      <c r="C16" s="30" t="s">
        <v>107</v>
      </c>
      <c r="D16" s="86" t="s">
        <v>235</v>
      </c>
      <c r="E16" s="25">
        <v>12688358</v>
      </c>
      <c r="F16" s="25">
        <v>12688358.4</v>
      </c>
      <c r="G16" s="132">
        <f t="shared" si="3"/>
        <v>100.00000315249618</v>
      </c>
      <c r="H16" s="144" t="s">
        <v>122</v>
      </c>
      <c r="I16" s="43"/>
    </row>
    <row r="17" spans="1:9" s="85" customFormat="1" ht="12.75">
      <c r="A17" s="19"/>
      <c r="B17" s="27">
        <v>60016</v>
      </c>
      <c r="C17" s="20"/>
      <c r="D17" s="14" t="s">
        <v>13</v>
      </c>
      <c r="E17" s="21">
        <f>SUM(E18:E28)</f>
        <v>952626.5</v>
      </c>
      <c r="F17" s="21">
        <f>SUM(F18:F28)</f>
        <v>790316.15</v>
      </c>
      <c r="G17" s="131">
        <f t="shared" si="3"/>
        <v>82.96180612233651</v>
      </c>
      <c r="H17" s="131">
        <f t="shared" si="2"/>
        <v>1520.5525324484051</v>
      </c>
      <c r="I17" s="21">
        <f>SUM(I18:I28)</f>
        <v>51975.59</v>
      </c>
    </row>
    <row r="18" spans="1:9" s="85" customFormat="1" ht="22.5">
      <c r="A18" s="19"/>
      <c r="B18" s="36"/>
      <c r="C18" s="30" t="s">
        <v>70</v>
      </c>
      <c r="D18" s="12" t="s">
        <v>212</v>
      </c>
      <c r="E18" s="25">
        <v>73377</v>
      </c>
      <c r="F18" s="25">
        <v>73377.92</v>
      </c>
      <c r="G18" s="132">
        <f t="shared" si="3"/>
        <v>100.0012537988743</v>
      </c>
      <c r="H18" s="132">
        <f t="shared" si="2"/>
        <v>224.65067635914755</v>
      </c>
      <c r="I18" s="43">
        <v>32663.12</v>
      </c>
    </row>
    <row r="19" spans="1:9" ht="12.75">
      <c r="A19" s="22"/>
      <c r="B19" s="23"/>
      <c r="C19" s="30" t="s">
        <v>17</v>
      </c>
      <c r="D19" s="10" t="s">
        <v>18</v>
      </c>
      <c r="E19" s="25">
        <v>14000</v>
      </c>
      <c r="F19" s="25">
        <v>17498.67</v>
      </c>
      <c r="G19" s="132">
        <f t="shared" si="3"/>
        <v>124.99049999999998</v>
      </c>
      <c r="H19" s="132">
        <f t="shared" si="2"/>
        <v>90.64489159082997</v>
      </c>
      <c r="I19" s="25">
        <v>19304.64</v>
      </c>
    </row>
    <row r="20" spans="1:9" ht="22.5" hidden="1">
      <c r="A20" s="22"/>
      <c r="B20" s="23"/>
      <c r="C20" s="30" t="s">
        <v>20</v>
      </c>
      <c r="D20" s="86" t="s">
        <v>213</v>
      </c>
      <c r="E20" s="81"/>
      <c r="F20" s="81"/>
      <c r="G20" s="132" t="e">
        <f>F20*100/E20</f>
        <v>#DIV/0!</v>
      </c>
      <c r="H20" s="132" t="e">
        <f aca="true" t="shared" si="4" ref="H20:H25">(F20/I20)*100</f>
        <v>#DIV/0!</v>
      </c>
      <c r="I20" s="25"/>
    </row>
    <row r="21" spans="1:9" ht="12.75">
      <c r="A21" s="22"/>
      <c r="B21" s="23"/>
      <c r="C21" s="30" t="s">
        <v>25</v>
      </c>
      <c r="D21" s="12" t="s">
        <v>211</v>
      </c>
      <c r="E21" s="81">
        <v>100</v>
      </c>
      <c r="F21" s="81">
        <v>21.38</v>
      </c>
      <c r="G21" s="132">
        <f aca="true" t="shared" si="5" ref="G21:G36">F21*100/E21</f>
        <v>21.38</v>
      </c>
      <c r="H21" s="132">
        <f t="shared" si="4"/>
        <v>273.0523627075351</v>
      </c>
      <c r="I21" s="43">
        <v>7.83</v>
      </c>
    </row>
    <row r="22" spans="1:9" ht="12.75">
      <c r="A22" s="22"/>
      <c r="B22" s="23"/>
      <c r="C22" s="30" t="s">
        <v>11</v>
      </c>
      <c r="D22" s="12" t="s">
        <v>12</v>
      </c>
      <c r="E22" s="81">
        <v>865149.5</v>
      </c>
      <c r="F22" s="81">
        <v>699418.18</v>
      </c>
      <c r="G22" s="132">
        <f t="shared" si="5"/>
        <v>80.84362066902888</v>
      </c>
      <c r="H22" s="144" t="s">
        <v>122</v>
      </c>
      <c r="I22" s="43"/>
    </row>
    <row r="23" spans="1:9" ht="33.75" hidden="1">
      <c r="A23" s="22"/>
      <c r="B23" s="23"/>
      <c r="C23" s="30" t="s">
        <v>126</v>
      </c>
      <c r="D23" s="86" t="s">
        <v>153</v>
      </c>
      <c r="E23" s="81"/>
      <c r="F23" s="81"/>
      <c r="G23" s="132" t="e">
        <f>F23*100/E23</f>
        <v>#DIV/0!</v>
      </c>
      <c r="H23" s="132" t="e">
        <f t="shared" si="4"/>
        <v>#DIV/0!</v>
      </c>
      <c r="I23" s="43"/>
    </row>
    <row r="24" spans="1:9" ht="45" hidden="1">
      <c r="A24" s="22"/>
      <c r="B24" s="23"/>
      <c r="C24" s="30" t="s">
        <v>189</v>
      </c>
      <c r="D24" s="123" t="s">
        <v>249</v>
      </c>
      <c r="E24" s="81"/>
      <c r="F24" s="81"/>
      <c r="G24" s="132" t="e">
        <f>F24*100/E24</f>
        <v>#DIV/0!</v>
      </c>
      <c r="H24" s="132" t="e">
        <f t="shared" si="4"/>
        <v>#DIV/0!</v>
      </c>
      <c r="I24" s="43"/>
    </row>
    <row r="25" spans="1:9" ht="45" hidden="1">
      <c r="A25" s="22"/>
      <c r="B25" s="96"/>
      <c r="C25" s="30" t="s">
        <v>107</v>
      </c>
      <c r="D25" s="86" t="s">
        <v>235</v>
      </c>
      <c r="E25" s="81"/>
      <c r="F25" s="81"/>
      <c r="G25" s="132" t="e">
        <f t="shared" si="5"/>
        <v>#DIV/0!</v>
      </c>
      <c r="H25" s="132" t="e">
        <f t="shared" si="4"/>
        <v>#DIV/0!</v>
      </c>
      <c r="I25" s="25"/>
    </row>
    <row r="26" spans="1:9" ht="33.75" hidden="1">
      <c r="A26" s="22"/>
      <c r="B26" s="23"/>
      <c r="C26" s="28" t="s">
        <v>83</v>
      </c>
      <c r="D26" s="208" t="s">
        <v>250</v>
      </c>
      <c r="E26" s="81"/>
      <c r="F26" s="81"/>
      <c r="G26" s="132" t="e">
        <f t="shared" si="5"/>
        <v>#DIV/0!</v>
      </c>
      <c r="H26" s="144" t="e">
        <v>#DIV/0!</v>
      </c>
      <c r="I26" s="43"/>
    </row>
    <row r="27" spans="1:9" ht="38.25" customHeight="1" hidden="1">
      <c r="A27" s="22"/>
      <c r="B27" s="23"/>
      <c r="C27" s="30" t="s">
        <v>79</v>
      </c>
      <c r="D27" s="12" t="s">
        <v>214</v>
      </c>
      <c r="E27" s="81"/>
      <c r="F27" s="81"/>
      <c r="G27" s="132" t="e">
        <f t="shared" si="5"/>
        <v>#DIV/0!</v>
      </c>
      <c r="H27" s="144" t="e">
        <v>#DIV/0!</v>
      </c>
      <c r="I27" s="25"/>
    </row>
    <row r="28" spans="1:9" ht="33.75" hidden="1">
      <c r="A28" s="22"/>
      <c r="B28" s="23"/>
      <c r="C28" s="30" t="s">
        <v>111</v>
      </c>
      <c r="D28" s="210" t="s">
        <v>112</v>
      </c>
      <c r="E28" s="81"/>
      <c r="F28" s="81"/>
      <c r="G28" s="132" t="e">
        <f t="shared" si="5"/>
        <v>#DIV/0!</v>
      </c>
      <c r="H28" s="132" t="e">
        <f aca="true" t="shared" si="6" ref="H28:H34">(F28/I28)*100</f>
        <v>#DIV/0!</v>
      </c>
      <c r="I28" s="25"/>
    </row>
    <row r="29" spans="1:9" s="85" customFormat="1" ht="12.75">
      <c r="A29" s="82"/>
      <c r="B29" s="27">
        <v>60017</v>
      </c>
      <c r="C29" s="20"/>
      <c r="D29" s="83" t="s">
        <v>108</v>
      </c>
      <c r="E29" s="84">
        <f>SUM(E30:E35)</f>
        <v>47605</v>
      </c>
      <c r="F29" s="84">
        <f>SUM(F30:F35)</f>
        <v>84856.62999999999</v>
      </c>
      <c r="G29" s="133">
        <f t="shared" si="5"/>
        <v>178.25150719462238</v>
      </c>
      <c r="H29" s="131">
        <f t="shared" si="6"/>
        <v>17.246615791397655</v>
      </c>
      <c r="I29" s="84">
        <f>SUM(I30:I35)</f>
        <v>492019.02</v>
      </c>
    </row>
    <row r="30" spans="1:9" s="85" customFormat="1" ht="22.5">
      <c r="A30" s="46"/>
      <c r="B30" s="104"/>
      <c r="C30" s="30" t="s">
        <v>70</v>
      </c>
      <c r="D30" s="12" t="s">
        <v>212</v>
      </c>
      <c r="E30" s="81">
        <v>28800</v>
      </c>
      <c r="F30" s="81">
        <v>28799.76</v>
      </c>
      <c r="G30" s="132">
        <f t="shared" si="5"/>
        <v>99.99916666666667</v>
      </c>
      <c r="H30" s="132">
        <f t="shared" si="6"/>
        <v>589.4343020875972</v>
      </c>
      <c r="I30" s="81">
        <v>4886</v>
      </c>
    </row>
    <row r="31" spans="1:9" s="85" customFormat="1" ht="12.75" hidden="1">
      <c r="A31" s="46"/>
      <c r="B31" s="194"/>
      <c r="C31" s="30" t="s">
        <v>17</v>
      </c>
      <c r="D31" s="10" t="s">
        <v>18</v>
      </c>
      <c r="E31" s="81"/>
      <c r="F31" s="81"/>
      <c r="G31" s="132" t="e">
        <f t="shared" si="5"/>
        <v>#DIV/0!</v>
      </c>
      <c r="H31" s="132" t="e">
        <f t="shared" si="6"/>
        <v>#DIV/0!</v>
      </c>
      <c r="I31" s="81"/>
    </row>
    <row r="32" spans="1:9" ht="45">
      <c r="A32" s="22"/>
      <c r="B32" s="96"/>
      <c r="C32" s="30" t="s">
        <v>10</v>
      </c>
      <c r="D32" s="86" t="s">
        <v>210</v>
      </c>
      <c r="E32" s="81">
        <v>3500</v>
      </c>
      <c r="F32" s="81">
        <v>4575.56</v>
      </c>
      <c r="G32" s="134">
        <f t="shared" si="5"/>
        <v>130.73028571428574</v>
      </c>
      <c r="H32" s="132">
        <f t="shared" si="6"/>
        <v>64.24092664092665</v>
      </c>
      <c r="I32" s="81">
        <v>7122.5</v>
      </c>
    </row>
    <row r="33" spans="1:9" ht="12.75">
      <c r="A33" s="22"/>
      <c r="B33" s="96"/>
      <c r="C33" s="30" t="s">
        <v>280</v>
      </c>
      <c r="D33" s="86" t="s">
        <v>281</v>
      </c>
      <c r="E33" s="81">
        <v>15300</v>
      </c>
      <c r="F33" s="81">
        <v>51478.3</v>
      </c>
      <c r="G33" s="132">
        <f t="shared" si="5"/>
        <v>336.459477124183</v>
      </c>
      <c r="H33" s="144" t="s">
        <v>122</v>
      </c>
      <c r="I33" s="81"/>
    </row>
    <row r="34" spans="1:9" ht="12.75">
      <c r="A34" s="22"/>
      <c r="B34" s="96"/>
      <c r="C34" s="30" t="s">
        <v>25</v>
      </c>
      <c r="D34" s="12" t="s">
        <v>211</v>
      </c>
      <c r="E34" s="81">
        <v>5</v>
      </c>
      <c r="F34" s="81">
        <v>3.01</v>
      </c>
      <c r="G34" s="132">
        <f t="shared" si="5"/>
        <v>60.2</v>
      </c>
      <c r="H34" s="132">
        <f t="shared" si="6"/>
        <v>28.612167300380225</v>
      </c>
      <c r="I34" s="154">
        <v>10.52</v>
      </c>
    </row>
    <row r="35" spans="1:9" ht="22.5" hidden="1">
      <c r="A35" s="22"/>
      <c r="B35" s="31"/>
      <c r="C35" s="30" t="s">
        <v>11</v>
      </c>
      <c r="D35" s="86" t="s">
        <v>142</v>
      </c>
      <c r="E35" s="81"/>
      <c r="F35" s="81"/>
      <c r="G35" s="134" t="e">
        <f t="shared" si="5"/>
        <v>#DIV/0!</v>
      </c>
      <c r="H35" s="132">
        <f>(F35/I35)*100</f>
        <v>0</v>
      </c>
      <c r="I35" s="43">
        <v>480000</v>
      </c>
    </row>
    <row r="36" spans="1:9" ht="12.75" hidden="1">
      <c r="A36" s="19"/>
      <c r="B36" s="27">
        <v>60095</v>
      </c>
      <c r="C36" s="63"/>
      <c r="D36" s="14" t="s">
        <v>5</v>
      </c>
      <c r="E36" s="21">
        <f>SUM(E37:E39)</f>
        <v>0</v>
      </c>
      <c r="F36" s="21">
        <f>SUM(F37:F39)</f>
        <v>0</v>
      </c>
      <c r="G36" s="131" t="e">
        <f t="shared" si="5"/>
        <v>#DIV/0!</v>
      </c>
      <c r="H36" s="131" t="e">
        <f>(F36/I36)*100</f>
        <v>#DIV/0!</v>
      </c>
      <c r="I36" s="21">
        <f>SUM(I37:I39)</f>
        <v>0</v>
      </c>
    </row>
    <row r="37" spans="1:9" ht="45" hidden="1">
      <c r="A37" s="22"/>
      <c r="B37" s="29"/>
      <c r="C37" s="30" t="s">
        <v>10</v>
      </c>
      <c r="D37" s="86" t="s">
        <v>210</v>
      </c>
      <c r="E37" s="25"/>
      <c r="F37" s="43"/>
      <c r="G37" s="132" t="e">
        <f aca="true" t="shared" si="7" ref="G37:G53">F37*100/E37</f>
        <v>#DIV/0!</v>
      </c>
      <c r="H37" s="132" t="e">
        <f>(F37/I37)*100</f>
        <v>#DIV/0!</v>
      </c>
      <c r="I37" s="25"/>
    </row>
    <row r="38" spans="1:9" ht="12.75" hidden="1">
      <c r="A38" s="22"/>
      <c r="B38" s="29"/>
      <c r="C38" s="34" t="s">
        <v>11</v>
      </c>
      <c r="D38" s="12" t="s">
        <v>12</v>
      </c>
      <c r="E38" s="25"/>
      <c r="F38" s="25"/>
      <c r="G38" s="132" t="e">
        <f t="shared" si="7"/>
        <v>#DIV/0!</v>
      </c>
      <c r="H38" s="144" t="s">
        <v>122</v>
      </c>
      <c r="I38" s="43"/>
    </row>
    <row r="39" spans="1:9" ht="45" hidden="1">
      <c r="A39" s="22"/>
      <c r="B39" s="29"/>
      <c r="C39" s="30" t="s">
        <v>107</v>
      </c>
      <c r="D39" s="86" t="s">
        <v>235</v>
      </c>
      <c r="E39" s="25"/>
      <c r="F39" s="25"/>
      <c r="G39" s="132" t="e">
        <f t="shared" si="7"/>
        <v>#DIV/0!</v>
      </c>
      <c r="H39" s="132" t="e">
        <f aca="true" t="shared" si="8" ref="H39:H80">(F39/I39)*100</f>
        <v>#DIV/0!</v>
      </c>
      <c r="I39" s="43"/>
    </row>
    <row r="40" spans="1:9" ht="12.75">
      <c r="A40" s="26">
        <v>700</v>
      </c>
      <c r="B40" s="37"/>
      <c r="C40" s="38"/>
      <c r="D40" s="66" t="s">
        <v>14</v>
      </c>
      <c r="E40" s="18">
        <f>E41+E44+E58</f>
        <v>21531561</v>
      </c>
      <c r="F40" s="18">
        <f>F41+F44+F58</f>
        <v>22002303.990000002</v>
      </c>
      <c r="G40" s="130">
        <f t="shared" si="7"/>
        <v>102.18629290277653</v>
      </c>
      <c r="H40" s="130">
        <f t="shared" si="8"/>
        <v>76.54381545210298</v>
      </c>
      <c r="I40" s="18">
        <f>I41+I44+I58</f>
        <v>28744718.12</v>
      </c>
    </row>
    <row r="41" spans="1:9" ht="22.5">
      <c r="A41" s="47"/>
      <c r="B41" s="48">
        <v>70004</v>
      </c>
      <c r="C41" s="109"/>
      <c r="D41" s="111" t="s">
        <v>135</v>
      </c>
      <c r="E41" s="21">
        <f>SUM(E42:E43)</f>
        <v>27735</v>
      </c>
      <c r="F41" s="21">
        <f>SUM(F42:F43)</f>
        <v>22477.89</v>
      </c>
      <c r="G41" s="131">
        <f t="shared" si="7"/>
        <v>81.04521362898865</v>
      </c>
      <c r="H41" s="131">
        <f t="shared" si="8"/>
        <v>41.45131963295173</v>
      </c>
      <c r="I41" s="21">
        <f>SUM(I42:I43)</f>
        <v>54227.2</v>
      </c>
    </row>
    <row r="42" spans="1:9" ht="12.75">
      <c r="A42" s="47"/>
      <c r="B42" s="162"/>
      <c r="C42" s="52" t="s">
        <v>25</v>
      </c>
      <c r="D42" s="12" t="s">
        <v>211</v>
      </c>
      <c r="E42" s="25">
        <v>10</v>
      </c>
      <c r="F42" s="25">
        <v>842.38</v>
      </c>
      <c r="G42" s="132">
        <f t="shared" si="7"/>
        <v>8423.8</v>
      </c>
      <c r="H42" s="144" t="s">
        <v>122</v>
      </c>
      <c r="I42" s="25">
        <v>0</v>
      </c>
    </row>
    <row r="43" spans="1:9" ht="12.75">
      <c r="A43" s="47"/>
      <c r="B43" s="160"/>
      <c r="C43" s="30" t="s">
        <v>11</v>
      </c>
      <c r="D43" s="12" t="s">
        <v>12</v>
      </c>
      <c r="E43" s="53">
        <v>27725</v>
      </c>
      <c r="F43" s="53">
        <v>21635.51</v>
      </c>
      <c r="G43" s="135">
        <f t="shared" si="7"/>
        <v>78.0361045987376</v>
      </c>
      <c r="H43" s="132">
        <f t="shared" si="8"/>
        <v>39.89789257051812</v>
      </c>
      <c r="I43" s="148">
        <v>54227.2</v>
      </c>
    </row>
    <row r="44" spans="1:9" ht="12.75">
      <c r="A44" s="19"/>
      <c r="B44" s="27">
        <v>70005</v>
      </c>
      <c r="C44" s="20"/>
      <c r="D44" s="14" t="s">
        <v>15</v>
      </c>
      <c r="E44" s="21">
        <f>SUM(E45:E57)</f>
        <v>21212417</v>
      </c>
      <c r="F44" s="21">
        <f>SUM(F45:F57)</f>
        <v>21688417.55</v>
      </c>
      <c r="G44" s="131">
        <f t="shared" si="7"/>
        <v>102.24397130228017</v>
      </c>
      <c r="H44" s="131">
        <f t="shared" si="8"/>
        <v>77.32548346327702</v>
      </c>
      <c r="I44" s="21">
        <f>SUM(I45:I57)</f>
        <v>28048214.610000003</v>
      </c>
    </row>
    <row r="45" spans="1:9" ht="22.5">
      <c r="A45" s="22"/>
      <c r="B45" s="29"/>
      <c r="C45" s="34" t="s">
        <v>16</v>
      </c>
      <c r="D45" s="12" t="s">
        <v>242</v>
      </c>
      <c r="E45" s="25">
        <v>7148</v>
      </c>
      <c r="F45" s="25">
        <v>7202.99</v>
      </c>
      <c r="G45" s="132">
        <f t="shared" si="7"/>
        <v>100.76930609960829</v>
      </c>
      <c r="H45" s="132">
        <f t="shared" si="8"/>
        <v>2429.6667341293937</v>
      </c>
      <c r="I45" s="25">
        <v>296.46</v>
      </c>
    </row>
    <row r="46" spans="1:9" ht="22.5">
      <c r="A46" s="22"/>
      <c r="B46" s="29"/>
      <c r="C46" s="34" t="s">
        <v>208</v>
      </c>
      <c r="D46" s="12" t="s">
        <v>209</v>
      </c>
      <c r="E46" s="25">
        <v>1100000</v>
      </c>
      <c r="F46" s="25">
        <v>1074575.14</v>
      </c>
      <c r="G46" s="132">
        <f t="shared" si="7"/>
        <v>97.68864909090908</v>
      </c>
      <c r="H46" s="132">
        <f t="shared" si="8"/>
        <v>97.92381580521482</v>
      </c>
      <c r="I46" s="25">
        <v>1097358.32</v>
      </c>
    </row>
    <row r="47" spans="1:9" ht="24" customHeight="1">
      <c r="A47" s="22"/>
      <c r="B47" s="29"/>
      <c r="C47" s="34" t="s">
        <v>70</v>
      </c>
      <c r="D47" s="12" t="s">
        <v>212</v>
      </c>
      <c r="E47" s="25">
        <v>10408</v>
      </c>
      <c r="F47" s="25">
        <v>10407.87</v>
      </c>
      <c r="G47" s="132">
        <f t="shared" si="7"/>
        <v>99.9987509607994</v>
      </c>
      <c r="H47" s="132">
        <f t="shared" si="8"/>
        <v>203.41498308437102</v>
      </c>
      <c r="I47" s="43">
        <v>5116.57</v>
      </c>
    </row>
    <row r="48" spans="1:9" ht="24" customHeight="1">
      <c r="A48" s="22"/>
      <c r="B48" s="29"/>
      <c r="C48" s="34" t="s">
        <v>258</v>
      </c>
      <c r="D48" s="12" t="s">
        <v>265</v>
      </c>
      <c r="E48" s="25">
        <v>12</v>
      </c>
      <c r="F48" s="25">
        <v>249.39</v>
      </c>
      <c r="G48" s="132">
        <f t="shared" si="7"/>
        <v>2078.25</v>
      </c>
      <c r="H48" s="132">
        <f t="shared" si="8"/>
        <v>429.9827586206896</v>
      </c>
      <c r="I48" s="43">
        <v>58</v>
      </c>
    </row>
    <row r="49" spans="1:9" ht="12.75" hidden="1">
      <c r="A49" s="22"/>
      <c r="B49" s="29"/>
      <c r="C49" s="35" t="s">
        <v>17</v>
      </c>
      <c r="D49" s="10" t="s">
        <v>18</v>
      </c>
      <c r="E49" s="25"/>
      <c r="F49" s="25"/>
      <c r="G49" s="132" t="e">
        <f t="shared" si="7"/>
        <v>#DIV/0!</v>
      </c>
      <c r="H49" s="132" t="e">
        <f t="shared" si="8"/>
        <v>#DIV/0!</v>
      </c>
      <c r="I49" s="25"/>
    </row>
    <row r="50" spans="1:9" ht="45">
      <c r="A50" s="95"/>
      <c r="B50" s="96"/>
      <c r="C50" s="30" t="s">
        <v>10</v>
      </c>
      <c r="D50" s="86" t="s">
        <v>215</v>
      </c>
      <c r="E50" s="247">
        <v>15370000</v>
      </c>
      <c r="F50" s="248">
        <v>15554871.97</v>
      </c>
      <c r="G50" s="132">
        <f t="shared" si="7"/>
        <v>101.2028104749512</v>
      </c>
      <c r="H50" s="132">
        <f t="shared" si="8"/>
        <v>101.22894565481049</v>
      </c>
      <c r="I50" s="25">
        <v>15366031.79</v>
      </c>
    </row>
    <row r="51" spans="1:9" ht="45">
      <c r="A51" s="172"/>
      <c r="B51" s="173"/>
      <c r="C51" s="52" t="s">
        <v>10</v>
      </c>
      <c r="D51" s="171" t="s">
        <v>215</v>
      </c>
      <c r="E51" s="247">
        <v>280434</v>
      </c>
      <c r="F51" s="247">
        <v>242680.63</v>
      </c>
      <c r="G51" s="135">
        <f t="shared" si="7"/>
        <v>86.53752041478566</v>
      </c>
      <c r="H51" s="135">
        <f t="shared" si="8"/>
        <v>93.18924263776942</v>
      </c>
      <c r="I51" s="53">
        <v>260417</v>
      </c>
    </row>
    <row r="52" spans="1:9" ht="35.25" customHeight="1">
      <c r="A52" s="22"/>
      <c r="B52" s="173"/>
      <c r="C52" s="35" t="s">
        <v>75</v>
      </c>
      <c r="D52" s="12" t="s">
        <v>166</v>
      </c>
      <c r="E52" s="25">
        <v>278143</v>
      </c>
      <c r="F52" s="25">
        <v>279766.03</v>
      </c>
      <c r="G52" s="132">
        <f t="shared" si="7"/>
        <v>100.58352358319283</v>
      </c>
      <c r="H52" s="132">
        <f t="shared" si="8"/>
        <v>166.5168230089196</v>
      </c>
      <c r="I52" s="25">
        <v>168010.67</v>
      </c>
    </row>
    <row r="53" spans="1:9" ht="24.75" customHeight="1">
      <c r="A53" s="22"/>
      <c r="B53" s="29"/>
      <c r="C53" s="35" t="s">
        <v>19</v>
      </c>
      <c r="D53" s="12" t="s">
        <v>167</v>
      </c>
      <c r="E53" s="25">
        <v>3302000</v>
      </c>
      <c r="F53" s="25">
        <v>3625923.88</v>
      </c>
      <c r="G53" s="132">
        <f t="shared" si="7"/>
        <v>109.80992973955179</v>
      </c>
      <c r="H53" s="132">
        <f t="shared" si="8"/>
        <v>35.6436635346907</v>
      </c>
      <c r="I53" s="25">
        <v>10172702.58</v>
      </c>
    </row>
    <row r="54" spans="1:9" ht="21.75" customHeight="1" hidden="1">
      <c r="A54" s="22"/>
      <c r="B54" s="29"/>
      <c r="C54" s="30" t="s">
        <v>20</v>
      </c>
      <c r="D54" s="12" t="s">
        <v>213</v>
      </c>
      <c r="E54" s="25"/>
      <c r="F54" s="25"/>
      <c r="G54" s="132" t="e">
        <f aca="true" t="shared" si="9" ref="G54:G86">F54*100/E54</f>
        <v>#DIV/0!</v>
      </c>
      <c r="H54" s="132" t="e">
        <f t="shared" si="8"/>
        <v>#DIV/0!</v>
      </c>
      <c r="I54" s="25"/>
    </row>
    <row r="55" spans="1:9" ht="12" customHeight="1">
      <c r="A55" s="22"/>
      <c r="B55" s="29"/>
      <c r="C55" s="30" t="s">
        <v>25</v>
      </c>
      <c r="D55" s="12" t="s">
        <v>211</v>
      </c>
      <c r="E55" s="25">
        <v>251706</v>
      </c>
      <c r="F55" s="25">
        <v>279641.63</v>
      </c>
      <c r="G55" s="132">
        <f t="shared" si="9"/>
        <v>111.09851572866758</v>
      </c>
      <c r="H55" s="132">
        <f t="shared" si="8"/>
        <v>71.70537039169587</v>
      </c>
      <c r="I55" s="43">
        <v>389987.01</v>
      </c>
    </row>
    <row r="56" spans="1:9" ht="12" customHeight="1">
      <c r="A56" s="22"/>
      <c r="B56" s="29"/>
      <c r="C56" s="30" t="s">
        <v>257</v>
      </c>
      <c r="D56" s="12" t="s">
        <v>266</v>
      </c>
      <c r="E56" s="25">
        <v>4048</v>
      </c>
      <c r="F56" s="25">
        <v>4046.3</v>
      </c>
      <c r="G56" s="132">
        <f t="shared" si="9"/>
        <v>99.95800395256917</v>
      </c>
      <c r="H56" s="144" t="s">
        <v>122</v>
      </c>
      <c r="I56" s="43"/>
    </row>
    <row r="57" spans="1:9" ht="13.5" customHeight="1">
      <c r="A57" s="22"/>
      <c r="B57" s="29"/>
      <c r="C57" s="30" t="s">
        <v>11</v>
      </c>
      <c r="D57" s="12" t="s">
        <v>12</v>
      </c>
      <c r="E57" s="25">
        <v>608518</v>
      </c>
      <c r="F57" s="25">
        <v>609051.72</v>
      </c>
      <c r="G57" s="132">
        <f t="shared" si="9"/>
        <v>100.08770816968438</v>
      </c>
      <c r="H57" s="132">
        <f t="shared" si="8"/>
        <v>103.53863119035125</v>
      </c>
      <c r="I57" s="43">
        <v>588236.21</v>
      </c>
    </row>
    <row r="58" spans="1:9" ht="12.75">
      <c r="A58" s="19"/>
      <c r="B58" s="27">
        <v>70095</v>
      </c>
      <c r="C58" s="20"/>
      <c r="D58" s="14" t="s">
        <v>5</v>
      </c>
      <c r="E58" s="21">
        <f>SUM(E59:E63)</f>
        <v>291409</v>
      </c>
      <c r="F58" s="21">
        <f>SUM(F59:F63)</f>
        <v>291408.55</v>
      </c>
      <c r="G58" s="131">
        <f t="shared" si="9"/>
        <v>99.99984557786479</v>
      </c>
      <c r="H58" s="131">
        <f t="shared" si="8"/>
        <v>45.37121258605972</v>
      </c>
      <c r="I58" s="21">
        <f>SUM(I59:I63)</f>
        <v>642276.31</v>
      </c>
    </row>
    <row r="59" spans="1:9" ht="22.5" hidden="1">
      <c r="A59" s="19"/>
      <c r="B59" s="36"/>
      <c r="C59" s="28" t="s">
        <v>70</v>
      </c>
      <c r="D59" s="12" t="s">
        <v>212</v>
      </c>
      <c r="E59" s="25"/>
      <c r="F59" s="25"/>
      <c r="G59" s="132" t="e">
        <f t="shared" si="9"/>
        <v>#DIV/0!</v>
      </c>
      <c r="H59" s="132" t="e">
        <f t="shared" si="8"/>
        <v>#DIV/0!</v>
      </c>
      <c r="I59" s="43"/>
    </row>
    <row r="60" spans="1:9" ht="12.75" hidden="1">
      <c r="A60" s="19"/>
      <c r="B60" s="36"/>
      <c r="C60" s="28" t="s">
        <v>11</v>
      </c>
      <c r="D60" s="12" t="s">
        <v>12</v>
      </c>
      <c r="E60" s="25"/>
      <c r="F60" s="25"/>
      <c r="G60" s="132" t="e">
        <f t="shared" si="9"/>
        <v>#DIV/0!</v>
      </c>
      <c r="H60" s="132" t="e">
        <f t="shared" si="8"/>
        <v>#DIV/0!</v>
      </c>
      <c r="I60" s="43"/>
    </row>
    <row r="61" spans="1:9" ht="45">
      <c r="A61" s="19"/>
      <c r="B61" s="36"/>
      <c r="C61" s="28" t="s">
        <v>119</v>
      </c>
      <c r="D61" s="12" t="s">
        <v>241</v>
      </c>
      <c r="E61" s="25">
        <v>90000</v>
      </c>
      <c r="F61" s="25">
        <v>90000</v>
      </c>
      <c r="G61" s="132">
        <f t="shared" si="9"/>
        <v>100</v>
      </c>
      <c r="H61" s="144" t="s">
        <v>122</v>
      </c>
      <c r="I61" s="43"/>
    </row>
    <row r="62" spans="1:9" ht="45" hidden="1">
      <c r="A62" s="22"/>
      <c r="B62" s="23"/>
      <c r="C62" s="30" t="s">
        <v>107</v>
      </c>
      <c r="D62" s="86" t="s">
        <v>235</v>
      </c>
      <c r="E62" s="25"/>
      <c r="F62" s="25"/>
      <c r="G62" s="132" t="e">
        <f t="shared" si="9"/>
        <v>#DIV/0!</v>
      </c>
      <c r="H62" s="144" t="e">
        <f t="shared" si="8"/>
        <v>#DIV/0!</v>
      </c>
      <c r="I62" s="43"/>
    </row>
    <row r="63" spans="1:9" ht="39" customHeight="1">
      <c r="A63" s="19"/>
      <c r="B63" s="36"/>
      <c r="C63" s="30">
        <v>6330</v>
      </c>
      <c r="D63" s="12" t="s">
        <v>214</v>
      </c>
      <c r="E63" s="25">
        <v>201409</v>
      </c>
      <c r="F63" s="25">
        <v>201408.55</v>
      </c>
      <c r="G63" s="132">
        <f t="shared" si="9"/>
        <v>99.99977657403592</v>
      </c>
      <c r="H63" s="144">
        <f t="shared" si="8"/>
        <v>31.35855189801411</v>
      </c>
      <c r="I63" s="25">
        <v>642276.31</v>
      </c>
    </row>
    <row r="64" spans="1:9" ht="12.75">
      <c r="A64" s="26">
        <v>710</v>
      </c>
      <c r="B64" s="37"/>
      <c r="C64" s="38"/>
      <c r="D64" s="66" t="s">
        <v>21</v>
      </c>
      <c r="E64" s="18">
        <f>E65+E68</f>
        <v>38550</v>
      </c>
      <c r="F64" s="18">
        <f>F65+F68</f>
        <v>48054.26</v>
      </c>
      <c r="G64" s="130">
        <f t="shared" si="9"/>
        <v>124.65437094682231</v>
      </c>
      <c r="H64" s="130">
        <f t="shared" si="8"/>
        <v>120.2315948126605</v>
      </c>
      <c r="I64" s="18">
        <f>I65+I68</f>
        <v>39968.08</v>
      </c>
    </row>
    <row r="65" spans="1:9" ht="12.75">
      <c r="A65" s="19"/>
      <c r="B65" s="27">
        <v>71035</v>
      </c>
      <c r="C65" s="20"/>
      <c r="D65" s="14" t="s">
        <v>206</v>
      </c>
      <c r="E65" s="21">
        <f>SUM(E67:E67)</f>
        <v>6000</v>
      </c>
      <c r="F65" s="21">
        <f>SUM(F66:F67)</f>
        <v>6000</v>
      </c>
      <c r="G65" s="131">
        <f t="shared" si="9"/>
        <v>100</v>
      </c>
      <c r="H65" s="131">
        <f t="shared" si="8"/>
        <v>100</v>
      </c>
      <c r="I65" s="21">
        <f>SUM(I66:I67)</f>
        <v>6000</v>
      </c>
    </row>
    <row r="66" spans="1:11" ht="33.75" hidden="1">
      <c r="A66" s="19"/>
      <c r="B66" s="36"/>
      <c r="C66" s="30" t="s">
        <v>41</v>
      </c>
      <c r="D66" s="12" t="s">
        <v>168</v>
      </c>
      <c r="E66" s="25"/>
      <c r="F66" s="25"/>
      <c r="G66" s="132" t="e">
        <f t="shared" si="9"/>
        <v>#DIV/0!</v>
      </c>
      <c r="H66" s="144" t="e">
        <f t="shared" si="8"/>
        <v>#DIV/0!</v>
      </c>
      <c r="I66" s="43"/>
      <c r="J66" s="114"/>
      <c r="K66" s="114"/>
    </row>
    <row r="67" spans="1:9" ht="33.75">
      <c r="A67" s="22"/>
      <c r="B67" s="23"/>
      <c r="C67" s="24">
        <v>2020</v>
      </c>
      <c r="D67" s="12" t="s">
        <v>243</v>
      </c>
      <c r="E67" s="25">
        <v>6000</v>
      </c>
      <c r="F67" s="25">
        <v>6000</v>
      </c>
      <c r="G67" s="132">
        <f t="shared" si="9"/>
        <v>100</v>
      </c>
      <c r="H67" s="144">
        <f t="shared" si="8"/>
        <v>100</v>
      </c>
      <c r="I67" s="25">
        <v>6000</v>
      </c>
    </row>
    <row r="68" spans="1:9" ht="12.75">
      <c r="A68" s="22"/>
      <c r="B68" s="27">
        <v>71095</v>
      </c>
      <c r="C68" s="20"/>
      <c r="D68" s="13" t="s">
        <v>5</v>
      </c>
      <c r="E68" s="21">
        <f>SUM(E69:E69)</f>
        <v>32550</v>
      </c>
      <c r="F68" s="21">
        <f>SUM(F69:F69)</f>
        <v>42054.26</v>
      </c>
      <c r="G68" s="131">
        <f t="shared" si="9"/>
        <v>129.198955453149</v>
      </c>
      <c r="H68" s="137">
        <f t="shared" si="8"/>
        <v>123.80523126417506</v>
      </c>
      <c r="I68" s="21">
        <f>SUM(I69:I69)</f>
        <v>33968.08</v>
      </c>
    </row>
    <row r="69" spans="1:9" ht="12.75">
      <c r="A69" s="22"/>
      <c r="B69" s="23"/>
      <c r="C69" s="30" t="s">
        <v>56</v>
      </c>
      <c r="D69" s="10" t="s">
        <v>57</v>
      </c>
      <c r="E69" s="25">
        <v>32550</v>
      </c>
      <c r="F69" s="25">
        <v>42054.26</v>
      </c>
      <c r="G69" s="132">
        <f t="shared" si="9"/>
        <v>129.198955453149</v>
      </c>
      <c r="H69" s="144">
        <f t="shared" si="8"/>
        <v>123.80523126417506</v>
      </c>
      <c r="I69" s="25">
        <v>33968.08</v>
      </c>
    </row>
    <row r="70" spans="1:9" ht="12.75">
      <c r="A70" s="26">
        <v>750</v>
      </c>
      <c r="B70" s="16"/>
      <c r="C70" s="32"/>
      <c r="D70" s="66" t="s">
        <v>22</v>
      </c>
      <c r="E70" s="39">
        <f>E71+E74+E76+E78+E90+E92+E97+E99</f>
        <v>2247152.53</v>
      </c>
      <c r="F70" s="39">
        <f>F71+F74+F76+F78+F90+F92+F97+F99</f>
        <v>2315437.73</v>
      </c>
      <c r="G70" s="136">
        <f t="shared" si="9"/>
        <v>103.03874343589841</v>
      </c>
      <c r="H70" s="136">
        <f t="shared" si="8"/>
        <v>114.06225919525032</v>
      </c>
      <c r="I70" s="39">
        <f>I71+I74+I76+I78+I90+I92+I97+I99</f>
        <v>2029977.0899999999</v>
      </c>
    </row>
    <row r="71" spans="1:9" ht="12.75">
      <c r="A71" s="19"/>
      <c r="B71" s="27">
        <v>75011</v>
      </c>
      <c r="C71" s="20"/>
      <c r="D71" s="14" t="s">
        <v>23</v>
      </c>
      <c r="E71" s="40">
        <f>SUM(E72:E73)</f>
        <v>1002378</v>
      </c>
      <c r="F71" s="40">
        <f>SUM(F72:F73)</f>
        <v>983186.28</v>
      </c>
      <c r="G71" s="137">
        <f t="shared" si="9"/>
        <v>98.08538096406745</v>
      </c>
      <c r="H71" s="137">
        <f t="shared" si="8"/>
        <v>91.98181410333841</v>
      </c>
      <c r="I71" s="21">
        <f>SUM(I72:I73)</f>
        <v>1068892.0299999998</v>
      </c>
    </row>
    <row r="72" spans="1:9" ht="45">
      <c r="A72" s="22"/>
      <c r="B72" s="29"/>
      <c r="C72" s="30">
        <v>2010</v>
      </c>
      <c r="D72" s="12" t="s">
        <v>241</v>
      </c>
      <c r="E72" s="25">
        <v>1002278</v>
      </c>
      <c r="F72" s="25">
        <v>982918.13</v>
      </c>
      <c r="G72" s="132">
        <f t="shared" si="9"/>
        <v>98.0684131548333</v>
      </c>
      <c r="H72" s="132">
        <f t="shared" si="8"/>
        <v>91.9677964639844</v>
      </c>
      <c r="I72" s="25">
        <v>1068763.38</v>
      </c>
    </row>
    <row r="73" spans="1:9" ht="33.75">
      <c r="A73" s="19"/>
      <c r="B73" s="36"/>
      <c r="C73" s="178" t="s">
        <v>76</v>
      </c>
      <c r="D73" s="12" t="s">
        <v>172</v>
      </c>
      <c r="E73" s="25">
        <v>100</v>
      </c>
      <c r="F73" s="25">
        <v>268.15</v>
      </c>
      <c r="G73" s="132">
        <f t="shared" si="9"/>
        <v>268.15</v>
      </c>
      <c r="H73" s="132">
        <f t="shared" si="8"/>
        <v>208.433734939759</v>
      </c>
      <c r="I73" s="25">
        <v>128.65</v>
      </c>
    </row>
    <row r="74" spans="1:9" ht="12.75" hidden="1">
      <c r="A74" s="19"/>
      <c r="B74" s="186">
        <v>75014</v>
      </c>
      <c r="C74" s="44"/>
      <c r="D74" s="13" t="s">
        <v>190</v>
      </c>
      <c r="E74" s="21">
        <f>SUM(E75:E75)</f>
        <v>0</v>
      </c>
      <c r="F74" s="40">
        <f>SUM(F75:F75)</f>
        <v>0</v>
      </c>
      <c r="G74" s="131" t="e">
        <f t="shared" si="9"/>
        <v>#DIV/0!</v>
      </c>
      <c r="H74" s="131" t="e">
        <f t="shared" si="8"/>
        <v>#DIV/0!</v>
      </c>
      <c r="I74" s="21">
        <f>SUM(I75)</f>
        <v>0</v>
      </c>
    </row>
    <row r="75" spans="1:9" ht="12.75" hidden="1">
      <c r="A75" s="19"/>
      <c r="B75" s="104"/>
      <c r="C75" s="44" t="s">
        <v>17</v>
      </c>
      <c r="D75" s="10" t="s">
        <v>18</v>
      </c>
      <c r="E75" s="43"/>
      <c r="F75" s="25"/>
      <c r="G75" s="132" t="e">
        <f t="shared" si="9"/>
        <v>#DIV/0!</v>
      </c>
      <c r="H75" s="132" t="e">
        <f t="shared" si="8"/>
        <v>#DIV/0!</v>
      </c>
      <c r="I75" s="25">
        <v>0</v>
      </c>
    </row>
    <row r="76" spans="1:9" ht="12.75" hidden="1">
      <c r="A76" s="19"/>
      <c r="B76" s="27">
        <v>75022</v>
      </c>
      <c r="C76" s="44"/>
      <c r="D76" s="14" t="s">
        <v>202</v>
      </c>
      <c r="E76" s="40">
        <f>SUM(E77:E77)</f>
        <v>0</v>
      </c>
      <c r="F76" s="21">
        <f>SUM(F77:F77)</f>
        <v>0</v>
      </c>
      <c r="G76" s="131" t="e">
        <f t="shared" si="9"/>
        <v>#DIV/0!</v>
      </c>
      <c r="H76" s="131" t="e">
        <f t="shared" si="8"/>
        <v>#DIV/0!</v>
      </c>
      <c r="I76" s="21">
        <f>SUM(I77)</f>
        <v>0</v>
      </c>
    </row>
    <row r="77" spans="1:9" ht="12.75" hidden="1">
      <c r="A77" s="19"/>
      <c r="B77" s="167"/>
      <c r="C77" s="30" t="s">
        <v>11</v>
      </c>
      <c r="D77" s="11" t="s">
        <v>12</v>
      </c>
      <c r="E77" s="43"/>
      <c r="F77" s="25"/>
      <c r="G77" s="132" t="e">
        <f t="shared" si="9"/>
        <v>#DIV/0!</v>
      </c>
      <c r="H77" s="132" t="e">
        <f t="shared" si="8"/>
        <v>#DIV/0!</v>
      </c>
      <c r="I77" s="25"/>
    </row>
    <row r="78" spans="1:9" ht="12.75">
      <c r="A78" s="19"/>
      <c r="B78" s="27">
        <v>75023</v>
      </c>
      <c r="C78" s="20"/>
      <c r="D78" s="14" t="s">
        <v>24</v>
      </c>
      <c r="E78" s="21">
        <f>SUM(E79:E89)</f>
        <v>1243145.18</v>
      </c>
      <c r="F78" s="21">
        <f>SUM(F79:F89)</f>
        <v>1330622.0999999999</v>
      </c>
      <c r="G78" s="131">
        <f t="shared" si="9"/>
        <v>107.03674208027738</v>
      </c>
      <c r="H78" s="131">
        <f t="shared" si="8"/>
        <v>138.44998277259663</v>
      </c>
      <c r="I78" s="21">
        <f>SUM(I79:I89)</f>
        <v>961085.06</v>
      </c>
    </row>
    <row r="79" spans="1:9" ht="22.5">
      <c r="A79" s="19"/>
      <c r="B79" s="36"/>
      <c r="C79" s="30" t="s">
        <v>70</v>
      </c>
      <c r="D79" s="12" t="s">
        <v>212</v>
      </c>
      <c r="E79" s="25">
        <v>265.68</v>
      </c>
      <c r="F79" s="25">
        <v>265.68</v>
      </c>
      <c r="G79" s="132">
        <f t="shared" si="9"/>
        <v>100</v>
      </c>
      <c r="H79" s="132">
        <f t="shared" si="8"/>
        <v>14.00711743772242</v>
      </c>
      <c r="I79" s="43">
        <v>1896.75</v>
      </c>
    </row>
    <row r="80" spans="1:9" ht="12.75">
      <c r="A80" s="22"/>
      <c r="B80" s="29"/>
      <c r="C80" s="34" t="s">
        <v>17</v>
      </c>
      <c r="D80" s="10" t="s">
        <v>18</v>
      </c>
      <c r="E80" s="25">
        <v>44978</v>
      </c>
      <c r="F80" s="25">
        <v>44946</v>
      </c>
      <c r="G80" s="132">
        <f t="shared" si="9"/>
        <v>99.92885410645205</v>
      </c>
      <c r="H80" s="132">
        <f t="shared" si="8"/>
        <v>111.48427423355491</v>
      </c>
      <c r="I80" s="25">
        <v>40316</v>
      </c>
    </row>
    <row r="81" spans="1:9" ht="33.75" hidden="1">
      <c r="A81" s="22"/>
      <c r="B81" s="29"/>
      <c r="C81" s="30" t="s">
        <v>133</v>
      </c>
      <c r="D81" s="12" t="s">
        <v>140</v>
      </c>
      <c r="E81" s="25"/>
      <c r="F81" s="25"/>
      <c r="G81" s="132" t="e">
        <f t="shared" si="9"/>
        <v>#DIV/0!</v>
      </c>
      <c r="H81" s="144" t="s">
        <v>122</v>
      </c>
      <c r="I81" s="43"/>
    </row>
    <row r="82" spans="1:9" ht="12.75">
      <c r="A82" s="22"/>
      <c r="B82" s="29"/>
      <c r="C82" s="30" t="s">
        <v>56</v>
      </c>
      <c r="D82" s="10" t="s">
        <v>57</v>
      </c>
      <c r="E82" s="25">
        <v>50</v>
      </c>
      <c r="F82" s="25">
        <v>485.3</v>
      </c>
      <c r="G82" s="132">
        <f t="shared" si="9"/>
        <v>970.6</v>
      </c>
      <c r="H82" s="132">
        <f aca="true" t="shared" si="10" ref="H82:H94">(F82/I82)*100</f>
        <v>497.7435897435898</v>
      </c>
      <c r="I82" s="43">
        <v>97.5</v>
      </c>
    </row>
    <row r="83" spans="1:9" ht="12.75">
      <c r="A83" s="22"/>
      <c r="B83" s="29"/>
      <c r="C83" s="30" t="s">
        <v>25</v>
      </c>
      <c r="D83" s="10" t="s">
        <v>211</v>
      </c>
      <c r="E83" s="25">
        <v>338399</v>
      </c>
      <c r="F83" s="25">
        <v>364853.17</v>
      </c>
      <c r="G83" s="132">
        <f t="shared" si="9"/>
        <v>107.81744922414073</v>
      </c>
      <c r="H83" s="132">
        <f t="shared" si="10"/>
        <v>122.98350019697075</v>
      </c>
      <c r="I83" s="25">
        <v>296668.39</v>
      </c>
    </row>
    <row r="84" spans="1:9" ht="12.75">
      <c r="A84" s="22"/>
      <c r="B84" s="29"/>
      <c r="C84" s="213" t="s">
        <v>257</v>
      </c>
      <c r="D84" s="207" t="s">
        <v>266</v>
      </c>
      <c r="E84" s="25">
        <v>20179</v>
      </c>
      <c r="F84" s="25">
        <v>19509.74</v>
      </c>
      <c r="G84" s="201">
        <f t="shared" si="9"/>
        <v>96.6833837157441</v>
      </c>
      <c r="H84" s="201">
        <f t="shared" si="10"/>
        <v>41.69772486829029</v>
      </c>
      <c r="I84" s="25">
        <v>46788.5</v>
      </c>
    </row>
    <row r="85" spans="1:9" s="114" customFormat="1" ht="22.5" hidden="1">
      <c r="A85" s="199"/>
      <c r="B85" s="200"/>
      <c r="C85" s="100" t="s">
        <v>148</v>
      </c>
      <c r="D85" s="209" t="s">
        <v>216</v>
      </c>
      <c r="E85" s="155"/>
      <c r="F85" s="155"/>
      <c r="G85" s="201" t="e">
        <f t="shared" si="9"/>
        <v>#DIV/0!</v>
      </c>
      <c r="H85" s="201" t="e">
        <f t="shared" si="10"/>
        <v>#DIV/0!</v>
      </c>
      <c r="I85" s="103"/>
    </row>
    <row r="86" spans="1:9" ht="12.75">
      <c r="A86" s="22"/>
      <c r="B86" s="29"/>
      <c r="C86" s="28" t="s">
        <v>11</v>
      </c>
      <c r="D86" s="11" t="s">
        <v>12</v>
      </c>
      <c r="E86" s="25">
        <v>212290.78</v>
      </c>
      <c r="F86" s="25">
        <v>273579.49</v>
      </c>
      <c r="G86" s="132">
        <f t="shared" si="9"/>
        <v>128.8701704332143</v>
      </c>
      <c r="H86" s="132">
        <f t="shared" si="10"/>
        <v>47.63554826915378</v>
      </c>
      <c r="I86" s="25">
        <v>574317.92</v>
      </c>
    </row>
    <row r="87" spans="1:9" ht="45">
      <c r="A87" s="22"/>
      <c r="B87" s="29"/>
      <c r="C87" s="30" t="s">
        <v>254</v>
      </c>
      <c r="D87" s="212" t="s">
        <v>255</v>
      </c>
      <c r="E87" s="25">
        <v>626982.72</v>
      </c>
      <c r="F87" s="25">
        <v>626982.72</v>
      </c>
      <c r="G87" s="132">
        <f>F87*100/E87</f>
        <v>100</v>
      </c>
      <c r="H87" s="140" t="s">
        <v>122</v>
      </c>
      <c r="I87" s="25"/>
    </row>
    <row r="88" spans="1:9" ht="36.75" customHeight="1" hidden="1">
      <c r="A88" s="22"/>
      <c r="B88" s="29"/>
      <c r="C88" s="30" t="s">
        <v>273</v>
      </c>
      <c r="D88" s="232" t="s">
        <v>274</v>
      </c>
      <c r="E88" s="25"/>
      <c r="F88" s="25"/>
      <c r="G88" s="176" t="e">
        <f>F88*100/E88</f>
        <v>#DIV/0!</v>
      </c>
      <c r="H88" s="140">
        <f t="shared" si="10"/>
        <v>0</v>
      </c>
      <c r="I88" s="25">
        <v>1000</v>
      </c>
    </row>
    <row r="89" spans="1:9" ht="45" hidden="1">
      <c r="A89" s="22"/>
      <c r="B89" s="29"/>
      <c r="C89" s="30" t="s">
        <v>107</v>
      </c>
      <c r="D89" s="86" t="s">
        <v>235</v>
      </c>
      <c r="E89" s="25"/>
      <c r="F89" s="25"/>
      <c r="G89" s="176" t="e">
        <f>F89*100/E89</f>
        <v>#DIV/0!</v>
      </c>
      <c r="H89" s="140" t="e">
        <f t="shared" si="10"/>
        <v>#DIV/0!</v>
      </c>
      <c r="I89" s="25"/>
    </row>
    <row r="90" spans="1:9" ht="12.75" customHeight="1" hidden="1">
      <c r="A90" s="22"/>
      <c r="B90" s="27">
        <v>75056</v>
      </c>
      <c r="C90" s="42"/>
      <c r="D90" s="14" t="s">
        <v>120</v>
      </c>
      <c r="E90" s="21">
        <f>SUM(E91)</f>
        <v>0</v>
      </c>
      <c r="F90" s="21">
        <f>SUM(F91)</f>
        <v>0</v>
      </c>
      <c r="G90" s="137" t="s">
        <v>122</v>
      </c>
      <c r="H90" s="137" t="e">
        <f t="shared" si="10"/>
        <v>#DIV/0!</v>
      </c>
      <c r="I90" s="21">
        <f>SUM(I91)</f>
        <v>0</v>
      </c>
    </row>
    <row r="91" spans="1:9" ht="12.75" customHeight="1" hidden="1">
      <c r="A91" s="22"/>
      <c r="B91" s="29"/>
      <c r="C91" s="30" t="s">
        <v>119</v>
      </c>
      <c r="D91" s="10" t="s">
        <v>105</v>
      </c>
      <c r="E91" s="25"/>
      <c r="F91" s="25"/>
      <c r="G91" s="144" t="s">
        <v>122</v>
      </c>
      <c r="H91" s="144" t="e">
        <f t="shared" si="10"/>
        <v>#DIV/0!</v>
      </c>
      <c r="I91" s="25"/>
    </row>
    <row r="92" spans="1:9" s="184" customFormat="1" ht="17.25" customHeight="1">
      <c r="A92" s="95"/>
      <c r="B92" s="179">
        <v>75075</v>
      </c>
      <c r="C92" s="180"/>
      <c r="D92" s="181" t="s">
        <v>194</v>
      </c>
      <c r="E92" s="182">
        <f>SUM(E94:E96)</f>
        <v>422.24</v>
      </c>
      <c r="F92" s="182">
        <f>SUM(F94:F96)</f>
        <v>422.24</v>
      </c>
      <c r="G92" s="183">
        <f>F92*100/E92</f>
        <v>100</v>
      </c>
      <c r="H92" s="249" t="s">
        <v>122</v>
      </c>
      <c r="I92" s="182">
        <f>SUM(I94:I96)</f>
        <v>0</v>
      </c>
    </row>
    <row r="93" spans="1:9" ht="33.75" customHeight="1" hidden="1">
      <c r="A93" s="22"/>
      <c r="B93" s="36"/>
      <c r="C93" s="30" t="s">
        <v>117</v>
      </c>
      <c r="D93" s="12" t="s">
        <v>118</v>
      </c>
      <c r="E93" s="21"/>
      <c r="F93" s="21"/>
      <c r="G93" s="132" t="e">
        <f>F93*100/E93</f>
        <v>#DIV/0!</v>
      </c>
      <c r="H93" s="144" t="e">
        <f t="shared" si="10"/>
        <v>#DIV/0!</v>
      </c>
      <c r="I93" s="25"/>
    </row>
    <row r="94" spans="1:9" ht="45" customHeight="1" hidden="1">
      <c r="A94" s="22"/>
      <c r="B94" s="36"/>
      <c r="C94" s="30" t="s">
        <v>124</v>
      </c>
      <c r="D94" s="86" t="s">
        <v>171</v>
      </c>
      <c r="E94" s="25"/>
      <c r="F94" s="25"/>
      <c r="G94" s="132" t="e">
        <f>F94*100/E94</f>
        <v>#DIV/0!</v>
      </c>
      <c r="H94" s="144" t="e">
        <f t="shared" si="10"/>
        <v>#DIV/0!</v>
      </c>
      <c r="I94" s="25"/>
    </row>
    <row r="95" spans="1:9" ht="13.5" customHeight="1">
      <c r="A95" s="22"/>
      <c r="B95" s="36"/>
      <c r="C95" s="30" t="s">
        <v>11</v>
      </c>
      <c r="D95" s="11" t="s">
        <v>12</v>
      </c>
      <c r="E95" s="25">
        <v>422.24</v>
      </c>
      <c r="F95" s="25">
        <v>422.24</v>
      </c>
      <c r="G95" s="132">
        <f>F95*100/E95</f>
        <v>100</v>
      </c>
      <c r="H95" s="144" t="s">
        <v>122</v>
      </c>
      <c r="I95" s="43"/>
    </row>
    <row r="96" spans="1:9" ht="33.75" hidden="1">
      <c r="A96" s="22"/>
      <c r="B96" s="29"/>
      <c r="C96" s="30" t="s">
        <v>117</v>
      </c>
      <c r="D96" s="86" t="s">
        <v>118</v>
      </c>
      <c r="E96" s="25"/>
      <c r="F96" s="25"/>
      <c r="G96" s="144" t="s">
        <v>122</v>
      </c>
      <c r="H96" s="144" t="s">
        <v>122</v>
      </c>
      <c r="I96" s="43"/>
    </row>
    <row r="97" spans="1:9" ht="16.5" customHeight="1" hidden="1">
      <c r="A97" s="22"/>
      <c r="B97" s="27">
        <v>75085</v>
      </c>
      <c r="C97" s="97"/>
      <c r="D97" s="89" t="s">
        <v>275</v>
      </c>
      <c r="E97" s="21">
        <f>SUM(E98:E98)</f>
        <v>0</v>
      </c>
      <c r="F97" s="21">
        <f>SUM(F98:F98)</f>
        <v>0</v>
      </c>
      <c r="G97" s="137" t="e">
        <f>F97*100/E97</f>
        <v>#DIV/0!</v>
      </c>
      <c r="H97" s="137" t="e">
        <f>(F97/I97)*100</f>
        <v>#DIV/0!</v>
      </c>
      <c r="I97" s="43"/>
    </row>
    <row r="98" spans="1:9" ht="12.75" hidden="1">
      <c r="A98" s="22"/>
      <c r="B98" s="29"/>
      <c r="C98" s="30" t="s">
        <v>11</v>
      </c>
      <c r="D98" s="11" t="s">
        <v>12</v>
      </c>
      <c r="E98" s="25"/>
      <c r="F98" s="25"/>
      <c r="G98" s="132" t="e">
        <f>F98*100/E98</f>
        <v>#DIV/0!</v>
      </c>
      <c r="H98" s="144" t="e">
        <f>(F98/I98)*100</f>
        <v>#DIV/0!</v>
      </c>
      <c r="I98" s="43">
        <v>0</v>
      </c>
    </row>
    <row r="99" spans="1:9" ht="12.75">
      <c r="A99" s="22"/>
      <c r="B99" s="27">
        <v>75095</v>
      </c>
      <c r="C99" s="97"/>
      <c r="D99" s="14" t="s">
        <v>5</v>
      </c>
      <c r="E99" s="21">
        <f>SUM(E100:E103)</f>
        <v>1207.11</v>
      </c>
      <c r="F99" s="21">
        <f>SUM(F100:F103)</f>
        <v>1207.11</v>
      </c>
      <c r="G99" s="131">
        <f>F99*100/E99</f>
        <v>100</v>
      </c>
      <c r="H99" s="137" t="s">
        <v>122</v>
      </c>
      <c r="I99" s="21">
        <f>SUM(I100:I103)</f>
        <v>0</v>
      </c>
    </row>
    <row r="100" spans="1:9" ht="12.75">
      <c r="A100" s="22"/>
      <c r="B100" s="36"/>
      <c r="C100" s="30" t="s">
        <v>11</v>
      </c>
      <c r="D100" s="11" t="s">
        <v>12</v>
      </c>
      <c r="E100" s="25">
        <v>1207.11</v>
      </c>
      <c r="F100" s="25">
        <v>1207.11</v>
      </c>
      <c r="G100" s="132">
        <f>F100*100/E100</f>
        <v>100</v>
      </c>
      <c r="H100" s="144" t="s">
        <v>122</v>
      </c>
      <c r="I100" s="25"/>
    </row>
    <row r="101" spans="1:9" ht="22.5" hidden="1">
      <c r="A101" s="22"/>
      <c r="B101" s="23"/>
      <c r="C101" s="30" t="s">
        <v>113</v>
      </c>
      <c r="D101" s="210" t="s">
        <v>114</v>
      </c>
      <c r="E101" s="25"/>
      <c r="F101" s="25"/>
      <c r="G101" s="132" t="e">
        <f>F101*100/E101</f>
        <v>#DIV/0!</v>
      </c>
      <c r="H101" s="132" t="e">
        <f aca="true" t="shared" si="11" ref="H101:H109">(F101/I101)*100</f>
        <v>#DIV/0!</v>
      </c>
      <c r="I101" s="43"/>
    </row>
    <row r="102" spans="1:9" ht="12.75" hidden="1">
      <c r="A102" s="22"/>
      <c r="B102" s="23"/>
      <c r="C102" s="30" t="s">
        <v>141</v>
      </c>
      <c r="D102" s="210" t="s">
        <v>105</v>
      </c>
      <c r="E102" s="25"/>
      <c r="F102" s="25"/>
      <c r="G102" s="144">
        <v>0</v>
      </c>
      <c r="H102" s="166" t="e">
        <f t="shared" si="11"/>
        <v>#DIV/0!</v>
      </c>
      <c r="I102" s="25"/>
    </row>
    <row r="103" spans="1:9" ht="22.5" hidden="1">
      <c r="A103" s="22"/>
      <c r="B103" s="29"/>
      <c r="C103" s="30" t="s">
        <v>88</v>
      </c>
      <c r="D103" s="210" t="s">
        <v>114</v>
      </c>
      <c r="E103" s="25"/>
      <c r="F103" s="25"/>
      <c r="G103" s="132" t="e">
        <f>F103*100/E103</f>
        <v>#DIV/0!</v>
      </c>
      <c r="H103" s="132" t="e">
        <f t="shared" si="11"/>
        <v>#DIV/0!</v>
      </c>
      <c r="I103" s="25"/>
    </row>
    <row r="104" spans="1:9" ht="33.75">
      <c r="A104" s="41">
        <v>751</v>
      </c>
      <c r="B104" s="37"/>
      <c r="C104" s="38"/>
      <c r="D104" s="67" t="s">
        <v>187</v>
      </c>
      <c r="E104" s="18">
        <f>E105+E107+E110+E113+E116+E118</f>
        <v>387514</v>
      </c>
      <c r="F104" s="18">
        <f>F105+F107+F110+F113+F116+F118</f>
        <v>370857.24</v>
      </c>
      <c r="G104" s="130">
        <f>F104*100/E104</f>
        <v>95.70163658603302</v>
      </c>
      <c r="H104" s="130">
        <f t="shared" si="11"/>
        <v>1254.6763651126598</v>
      </c>
      <c r="I104" s="18">
        <f>I105+I107+I110+I113+I116+I118</f>
        <v>29558</v>
      </c>
    </row>
    <row r="105" spans="1:9" ht="22.5">
      <c r="A105" s="19"/>
      <c r="B105" s="27">
        <v>75101</v>
      </c>
      <c r="C105" s="20"/>
      <c r="D105" s="13" t="s">
        <v>191</v>
      </c>
      <c r="E105" s="21">
        <f>SUM(E106)</f>
        <v>10890</v>
      </c>
      <c r="F105" s="21">
        <f>SUM(F106)</f>
        <v>10890</v>
      </c>
      <c r="G105" s="131">
        <f>F105*100/E105</f>
        <v>100</v>
      </c>
      <c r="H105" s="131">
        <f t="shared" si="11"/>
        <v>95.09256025148446</v>
      </c>
      <c r="I105" s="21">
        <f>SUM(I106)</f>
        <v>11452</v>
      </c>
    </row>
    <row r="106" spans="1:9" ht="45">
      <c r="A106" s="22"/>
      <c r="B106" s="23"/>
      <c r="C106" s="30">
        <v>2010</v>
      </c>
      <c r="D106" s="12" t="s">
        <v>241</v>
      </c>
      <c r="E106" s="25">
        <v>10890</v>
      </c>
      <c r="F106" s="25">
        <v>10890</v>
      </c>
      <c r="G106" s="132">
        <f aca="true" t="shared" si="12" ref="G106:G203">F106*100/E106</f>
        <v>100</v>
      </c>
      <c r="H106" s="132">
        <f t="shared" si="11"/>
        <v>95.09256025148446</v>
      </c>
      <c r="I106" s="25">
        <v>11452</v>
      </c>
    </row>
    <row r="107" spans="1:9" ht="12.75" hidden="1">
      <c r="A107" s="22"/>
      <c r="B107" s="27">
        <v>75107</v>
      </c>
      <c r="C107" s="97"/>
      <c r="D107" s="14" t="s">
        <v>192</v>
      </c>
      <c r="E107" s="21">
        <f>SUM(E108:E109)</f>
        <v>0</v>
      </c>
      <c r="F107" s="21">
        <f>SUM(F108:F109)</f>
        <v>0</v>
      </c>
      <c r="G107" s="131" t="e">
        <f t="shared" si="12"/>
        <v>#DIV/0!</v>
      </c>
      <c r="H107" s="131" t="e">
        <f t="shared" si="11"/>
        <v>#DIV/0!</v>
      </c>
      <c r="I107" s="21">
        <f>SUM(I109:I109)</f>
        <v>0</v>
      </c>
    </row>
    <row r="108" spans="1:9" ht="12.75" hidden="1">
      <c r="A108" s="22"/>
      <c r="B108" s="36"/>
      <c r="C108" s="30" t="s">
        <v>11</v>
      </c>
      <c r="D108" s="10" t="s">
        <v>12</v>
      </c>
      <c r="E108" s="25"/>
      <c r="F108" s="25"/>
      <c r="G108" s="132" t="e">
        <f t="shared" si="12"/>
        <v>#DIV/0!</v>
      </c>
      <c r="H108" s="132" t="e">
        <f t="shared" si="11"/>
        <v>#DIV/0!</v>
      </c>
      <c r="I108" s="25"/>
    </row>
    <row r="109" spans="1:9" ht="46.5" customHeight="1" hidden="1">
      <c r="A109" s="22"/>
      <c r="B109" s="106"/>
      <c r="C109" s="28">
        <v>2010</v>
      </c>
      <c r="D109" s="12" t="s">
        <v>241</v>
      </c>
      <c r="E109" s="25"/>
      <c r="F109" s="25"/>
      <c r="G109" s="132" t="e">
        <f t="shared" si="12"/>
        <v>#DIV/0!</v>
      </c>
      <c r="H109" s="132" t="e">
        <f t="shared" si="11"/>
        <v>#DIV/0!</v>
      </c>
      <c r="I109" s="43"/>
    </row>
    <row r="110" spans="1:9" s="85" customFormat="1" ht="12.75" hidden="1">
      <c r="A110" s="19"/>
      <c r="B110" s="27">
        <v>75108</v>
      </c>
      <c r="C110" s="20"/>
      <c r="D110" s="14" t="s">
        <v>86</v>
      </c>
      <c r="E110" s="21">
        <f>SUM(E111:E112)</f>
        <v>0</v>
      </c>
      <c r="F110" s="21">
        <f>SUM(F111:F112)</f>
        <v>0</v>
      </c>
      <c r="G110" s="131" t="e">
        <f t="shared" si="12"/>
        <v>#DIV/0!</v>
      </c>
      <c r="H110" s="137" t="s">
        <v>122</v>
      </c>
      <c r="I110" s="21">
        <f>SUM(I111:I112)</f>
        <v>0</v>
      </c>
    </row>
    <row r="111" spans="1:9" ht="12.75" hidden="1">
      <c r="A111" s="22"/>
      <c r="B111" s="29"/>
      <c r="C111" s="30" t="s">
        <v>11</v>
      </c>
      <c r="D111" s="10" t="s">
        <v>12</v>
      </c>
      <c r="E111" s="25"/>
      <c r="F111" s="25"/>
      <c r="G111" s="132" t="e">
        <f t="shared" si="12"/>
        <v>#DIV/0!</v>
      </c>
      <c r="H111" s="144" t="s">
        <v>122</v>
      </c>
      <c r="I111" s="156"/>
    </row>
    <row r="112" spans="1:9" ht="45" hidden="1">
      <c r="A112" s="22"/>
      <c r="B112" s="29"/>
      <c r="C112" s="30" t="s">
        <v>119</v>
      </c>
      <c r="D112" s="12" t="s">
        <v>241</v>
      </c>
      <c r="E112" s="25"/>
      <c r="F112" s="25"/>
      <c r="G112" s="132" t="e">
        <f t="shared" si="12"/>
        <v>#DIV/0!</v>
      </c>
      <c r="H112" s="144" t="s">
        <v>122</v>
      </c>
      <c r="I112" s="43"/>
    </row>
    <row r="113" spans="1:9" ht="45">
      <c r="A113" s="22"/>
      <c r="B113" s="27">
        <v>75109</v>
      </c>
      <c r="C113" s="97"/>
      <c r="D113" s="13" t="s">
        <v>139</v>
      </c>
      <c r="E113" s="21">
        <f>SUM(E114:E115)</f>
        <v>376624</v>
      </c>
      <c r="F113" s="21">
        <f>SUM(F115)</f>
        <v>359967.24</v>
      </c>
      <c r="G113" s="131">
        <f t="shared" si="12"/>
        <v>95.57735035473044</v>
      </c>
      <c r="H113" s="131">
        <f aca="true" t="shared" si="13" ref="H113:H149">(F113/I113)*100</f>
        <v>1988.110239699547</v>
      </c>
      <c r="I113" s="21">
        <f>SUM(I115)</f>
        <v>18106</v>
      </c>
    </row>
    <row r="114" spans="1:9" ht="12.75" hidden="1">
      <c r="A114" s="22"/>
      <c r="B114" s="104"/>
      <c r="C114" s="30" t="s">
        <v>11</v>
      </c>
      <c r="D114" s="11" t="s">
        <v>12</v>
      </c>
      <c r="E114" s="25"/>
      <c r="F114" s="25"/>
      <c r="G114" s="132" t="e">
        <f t="shared" si="12"/>
        <v>#DIV/0!</v>
      </c>
      <c r="H114" s="132" t="e">
        <f t="shared" si="13"/>
        <v>#DIV/0!</v>
      </c>
      <c r="I114" s="25"/>
    </row>
    <row r="115" spans="1:9" ht="45">
      <c r="A115" s="22"/>
      <c r="B115" s="36"/>
      <c r="C115" s="30" t="s">
        <v>119</v>
      </c>
      <c r="D115" s="12" t="s">
        <v>241</v>
      </c>
      <c r="E115" s="25">
        <v>376624</v>
      </c>
      <c r="F115" s="25">
        <v>359967.24</v>
      </c>
      <c r="G115" s="132">
        <f t="shared" si="12"/>
        <v>95.57735035473044</v>
      </c>
      <c r="H115" s="132">
        <f t="shared" si="13"/>
        <v>1988.110239699547</v>
      </c>
      <c r="I115" s="25">
        <v>18106</v>
      </c>
    </row>
    <row r="116" spans="1:9" ht="12.75" hidden="1">
      <c r="A116" s="22"/>
      <c r="B116" s="27">
        <v>75110</v>
      </c>
      <c r="C116" s="97"/>
      <c r="D116" s="14" t="s">
        <v>201</v>
      </c>
      <c r="E116" s="21">
        <f>SUM(E117)</f>
        <v>0</v>
      </c>
      <c r="F116" s="21">
        <f>SUM(F117)</f>
        <v>0</v>
      </c>
      <c r="G116" s="131" t="e">
        <f t="shared" si="12"/>
        <v>#DIV/0!</v>
      </c>
      <c r="H116" s="131" t="e">
        <f t="shared" si="13"/>
        <v>#DIV/0!</v>
      </c>
      <c r="I116" s="21">
        <f>SUM(I117)</f>
        <v>0</v>
      </c>
    </row>
    <row r="117" spans="1:9" ht="45" hidden="1">
      <c r="A117" s="22"/>
      <c r="B117" s="153"/>
      <c r="C117" s="30" t="s">
        <v>119</v>
      </c>
      <c r="D117" s="12" t="s">
        <v>241</v>
      </c>
      <c r="E117" s="25"/>
      <c r="F117" s="25"/>
      <c r="G117" s="132" t="e">
        <f t="shared" si="12"/>
        <v>#DIV/0!</v>
      </c>
      <c r="H117" s="132" t="e">
        <f t="shared" si="13"/>
        <v>#DIV/0!</v>
      </c>
      <c r="I117" s="25"/>
    </row>
    <row r="118" spans="1:9" ht="12.75" hidden="1">
      <c r="A118" s="22"/>
      <c r="B118" s="27">
        <v>75113</v>
      </c>
      <c r="C118" s="97"/>
      <c r="D118" s="14" t="s">
        <v>182</v>
      </c>
      <c r="E118" s="21">
        <f>SUM(E119:E120)</f>
        <v>0</v>
      </c>
      <c r="F118" s="21">
        <f>SUM(F119:F120)</f>
        <v>0</v>
      </c>
      <c r="G118" s="131" t="e">
        <f>F118*100/E118</f>
        <v>#DIV/0!</v>
      </c>
      <c r="H118" s="131" t="e">
        <f t="shared" si="13"/>
        <v>#DIV/0!</v>
      </c>
      <c r="I118" s="21">
        <f>SUM(I119:I120)</f>
        <v>0</v>
      </c>
    </row>
    <row r="119" spans="1:9" ht="12.75" hidden="1">
      <c r="A119" s="22"/>
      <c r="B119" s="118"/>
      <c r="C119" s="30" t="s">
        <v>11</v>
      </c>
      <c r="D119" s="11" t="s">
        <v>12</v>
      </c>
      <c r="E119" s="25"/>
      <c r="F119" s="25"/>
      <c r="G119" s="132" t="e">
        <f t="shared" si="12"/>
        <v>#DIV/0!</v>
      </c>
      <c r="H119" s="132" t="e">
        <f t="shared" si="13"/>
        <v>#DIV/0!</v>
      </c>
      <c r="I119" s="25"/>
    </row>
    <row r="120" spans="1:9" ht="45" hidden="1">
      <c r="A120" s="22"/>
      <c r="B120" s="167"/>
      <c r="C120" s="30" t="s">
        <v>119</v>
      </c>
      <c r="D120" s="12" t="s">
        <v>241</v>
      </c>
      <c r="E120" s="25"/>
      <c r="F120" s="25"/>
      <c r="G120" s="132" t="e">
        <f t="shared" si="12"/>
        <v>#DIV/0!</v>
      </c>
      <c r="H120" s="132" t="e">
        <f t="shared" si="13"/>
        <v>#DIV/0!</v>
      </c>
      <c r="I120" s="25"/>
    </row>
    <row r="121" spans="1:9" ht="25.5" customHeight="1">
      <c r="A121" s="26">
        <v>754</v>
      </c>
      <c r="B121" s="16"/>
      <c r="C121" s="32"/>
      <c r="D121" s="67" t="s">
        <v>98</v>
      </c>
      <c r="E121" s="18">
        <f>E122+E125+E130</f>
        <v>109365</v>
      </c>
      <c r="F121" s="18">
        <f>F122+F125+F130</f>
        <v>123411.11</v>
      </c>
      <c r="G121" s="130">
        <f t="shared" si="12"/>
        <v>112.84333196177936</v>
      </c>
      <c r="H121" s="130">
        <f t="shared" si="13"/>
        <v>80.42710769947239</v>
      </c>
      <c r="I121" s="18">
        <f>I125+I130</f>
        <v>153444.67</v>
      </c>
    </row>
    <row r="122" spans="1:9" ht="12.75">
      <c r="A122" s="239"/>
      <c r="B122" s="240">
        <v>75412</v>
      </c>
      <c r="C122" s="241"/>
      <c r="D122" s="243" t="s">
        <v>289</v>
      </c>
      <c r="E122" s="242">
        <f>SUM(E123:E124)</f>
        <v>8365</v>
      </c>
      <c r="F122" s="242">
        <f>SUM(F123:F124)</f>
        <v>5880.27</v>
      </c>
      <c r="G122" s="224">
        <f>F122*100/E122</f>
        <v>70.2961147638972</v>
      </c>
      <c r="H122" s="251" t="s">
        <v>122</v>
      </c>
      <c r="I122" s="242"/>
    </row>
    <row r="123" spans="1:9" ht="12.75">
      <c r="A123" s="239"/>
      <c r="B123" s="245"/>
      <c r="C123" s="191" t="s">
        <v>25</v>
      </c>
      <c r="D123" s="10" t="s">
        <v>211</v>
      </c>
      <c r="E123" s="190">
        <v>15</v>
      </c>
      <c r="F123" s="190">
        <v>0</v>
      </c>
      <c r="G123" s="250">
        <f>F123*100/E123</f>
        <v>0</v>
      </c>
      <c r="H123" s="144" t="s">
        <v>122</v>
      </c>
      <c r="I123" s="242"/>
    </row>
    <row r="124" spans="1:9" ht="33.75">
      <c r="A124" s="239"/>
      <c r="B124" s="244"/>
      <c r="C124" s="191" t="s">
        <v>126</v>
      </c>
      <c r="D124" s="86" t="s">
        <v>153</v>
      </c>
      <c r="E124" s="190">
        <v>8350</v>
      </c>
      <c r="F124" s="190">
        <v>5880.27</v>
      </c>
      <c r="G124" s="132">
        <f t="shared" si="12"/>
        <v>70.42239520958084</v>
      </c>
      <c r="H124" s="144" t="s">
        <v>122</v>
      </c>
      <c r="I124" s="242"/>
    </row>
    <row r="125" spans="1:9" ht="12.75">
      <c r="A125" s="47"/>
      <c r="B125" s="48">
        <v>75416</v>
      </c>
      <c r="C125" s="109"/>
      <c r="D125" s="157" t="s">
        <v>163</v>
      </c>
      <c r="E125" s="50">
        <f>SUM(E126:E130)</f>
        <v>101000</v>
      </c>
      <c r="F125" s="50">
        <f>SUM(F126:F130)</f>
        <v>117530.84</v>
      </c>
      <c r="G125" s="131">
        <f t="shared" si="12"/>
        <v>116.36716831683168</v>
      </c>
      <c r="H125" s="132">
        <f t="shared" si="13"/>
        <v>76.59493158022367</v>
      </c>
      <c r="I125" s="21">
        <f>SUM(I126:I129)</f>
        <v>153444.67</v>
      </c>
    </row>
    <row r="126" spans="1:9" ht="26.25" customHeight="1">
      <c r="A126" s="47"/>
      <c r="B126" s="158"/>
      <c r="C126" s="52" t="s">
        <v>27</v>
      </c>
      <c r="D126" s="12" t="s">
        <v>217</v>
      </c>
      <c r="E126" s="53">
        <v>100000</v>
      </c>
      <c r="F126" s="53">
        <v>111390.64</v>
      </c>
      <c r="G126" s="132">
        <f t="shared" si="12"/>
        <v>111.39064</v>
      </c>
      <c r="H126" s="132">
        <f t="shared" si="13"/>
        <v>75.88478604278409</v>
      </c>
      <c r="I126" s="148">
        <v>146789.16</v>
      </c>
    </row>
    <row r="127" spans="1:9" ht="24" customHeight="1">
      <c r="A127" s="47"/>
      <c r="B127" s="58"/>
      <c r="C127" s="228" t="s">
        <v>258</v>
      </c>
      <c r="D127" s="12" t="s">
        <v>265</v>
      </c>
      <c r="E127" s="53">
        <v>1000</v>
      </c>
      <c r="F127" s="53">
        <v>6140.2</v>
      </c>
      <c r="G127" s="132">
        <f t="shared" si="12"/>
        <v>614.02</v>
      </c>
      <c r="H127" s="132">
        <f t="shared" si="13"/>
        <v>92.2573927467617</v>
      </c>
      <c r="I127" s="148">
        <v>6655.51</v>
      </c>
    </row>
    <row r="128" spans="1:9" ht="12.75" hidden="1">
      <c r="A128" s="47"/>
      <c r="B128" s="58"/>
      <c r="C128" s="52" t="s">
        <v>17</v>
      </c>
      <c r="D128" s="10" t="s">
        <v>18</v>
      </c>
      <c r="E128" s="53"/>
      <c r="F128" s="53"/>
      <c r="G128" s="132" t="e">
        <f t="shared" si="12"/>
        <v>#DIV/0!</v>
      </c>
      <c r="H128" s="132" t="e">
        <f t="shared" si="13"/>
        <v>#DIV/0!</v>
      </c>
      <c r="I128" s="148"/>
    </row>
    <row r="129" spans="1:9" ht="45" hidden="1">
      <c r="A129" s="47"/>
      <c r="B129" s="160"/>
      <c r="C129" s="52" t="s">
        <v>107</v>
      </c>
      <c r="D129" s="86" t="s">
        <v>235</v>
      </c>
      <c r="E129" s="53"/>
      <c r="F129" s="53"/>
      <c r="G129" s="132" t="e">
        <f t="shared" si="12"/>
        <v>#DIV/0!</v>
      </c>
      <c r="H129" s="132" t="e">
        <f t="shared" si="13"/>
        <v>#DIV/0!</v>
      </c>
      <c r="I129" s="148"/>
    </row>
    <row r="130" spans="1:9" ht="12.75" hidden="1">
      <c r="A130" s="19"/>
      <c r="B130" s="27">
        <v>75495</v>
      </c>
      <c r="C130" s="63"/>
      <c r="D130" s="14" t="s">
        <v>5</v>
      </c>
      <c r="E130" s="21">
        <f>SUM(E131:E132)</f>
        <v>0</v>
      </c>
      <c r="F130" s="21">
        <f>SUM(F131:F132)</f>
        <v>0</v>
      </c>
      <c r="G130" s="131" t="e">
        <f t="shared" si="12"/>
        <v>#DIV/0!</v>
      </c>
      <c r="H130" s="131" t="e">
        <f t="shared" si="13"/>
        <v>#DIV/0!</v>
      </c>
      <c r="I130" s="21">
        <f>SUM(I131:I132)</f>
        <v>0</v>
      </c>
    </row>
    <row r="131" spans="1:9" ht="24" customHeight="1" hidden="1">
      <c r="A131" s="22"/>
      <c r="B131" s="29"/>
      <c r="C131" s="30" t="s">
        <v>27</v>
      </c>
      <c r="D131" s="12" t="s">
        <v>217</v>
      </c>
      <c r="E131" s="25"/>
      <c r="F131" s="25"/>
      <c r="G131" s="132" t="e">
        <f t="shared" si="12"/>
        <v>#DIV/0!</v>
      </c>
      <c r="H131" s="132" t="e">
        <f t="shared" si="13"/>
        <v>#DIV/0!</v>
      </c>
      <c r="I131" s="25"/>
    </row>
    <row r="132" spans="1:9" ht="45" hidden="1">
      <c r="A132" s="22"/>
      <c r="B132" s="29"/>
      <c r="C132" s="30" t="s">
        <v>107</v>
      </c>
      <c r="D132" s="86" t="s">
        <v>235</v>
      </c>
      <c r="E132" s="25"/>
      <c r="F132" s="25"/>
      <c r="G132" s="132" t="e">
        <f t="shared" si="12"/>
        <v>#DIV/0!</v>
      </c>
      <c r="H132" s="132" t="e">
        <f t="shared" si="13"/>
        <v>#DIV/0!</v>
      </c>
      <c r="I132" s="25"/>
    </row>
    <row r="133" spans="1:9" ht="52.5" customHeight="1">
      <c r="A133" s="41">
        <v>756</v>
      </c>
      <c r="B133" s="37"/>
      <c r="C133" s="38"/>
      <c r="D133" s="67" t="s">
        <v>199</v>
      </c>
      <c r="E133" s="18">
        <f>E134+E139+E149+E165+E177+E183</f>
        <v>123366958.01</v>
      </c>
      <c r="F133" s="18">
        <f>F134+F139+F149+F165+F177+F183</f>
        <v>125368118.47</v>
      </c>
      <c r="G133" s="130">
        <f t="shared" si="12"/>
        <v>101.6221202924026</v>
      </c>
      <c r="H133" s="130">
        <f t="shared" si="13"/>
        <v>106.52962123945176</v>
      </c>
      <c r="I133" s="18">
        <f>SUM(I134,I137,I139,I149,I165,I177,I183)</f>
        <v>117683811.32999998</v>
      </c>
    </row>
    <row r="134" spans="1:9" ht="13.5" customHeight="1">
      <c r="A134" s="19"/>
      <c r="B134" s="27">
        <v>75601</v>
      </c>
      <c r="C134" s="20"/>
      <c r="D134" s="13" t="s">
        <v>28</v>
      </c>
      <c r="E134" s="21">
        <f>SUM(E135:E136)</f>
        <v>86500</v>
      </c>
      <c r="F134" s="21">
        <f>SUM(F135:F136)</f>
        <v>78215.84999999999</v>
      </c>
      <c r="G134" s="131">
        <f t="shared" si="12"/>
        <v>90.4229479768786</v>
      </c>
      <c r="H134" s="131">
        <f t="shared" si="13"/>
        <v>97.18930080628404</v>
      </c>
      <c r="I134" s="21">
        <f>SUM(I135:I136)</f>
        <v>80477.84000000001</v>
      </c>
    </row>
    <row r="135" spans="1:9" ht="22.5">
      <c r="A135" s="22"/>
      <c r="B135" s="96"/>
      <c r="C135" s="34" t="s">
        <v>29</v>
      </c>
      <c r="D135" s="12" t="s">
        <v>218</v>
      </c>
      <c r="E135" s="25">
        <v>85000</v>
      </c>
      <c r="F135" s="25">
        <v>77009.06</v>
      </c>
      <c r="G135" s="132">
        <f t="shared" si="12"/>
        <v>90.59889411764706</v>
      </c>
      <c r="H135" s="132">
        <f t="shared" si="13"/>
        <v>98.61231658666348</v>
      </c>
      <c r="I135" s="25">
        <v>78092.74</v>
      </c>
    </row>
    <row r="136" spans="1:9" ht="23.25" customHeight="1">
      <c r="A136" s="22"/>
      <c r="B136" s="23"/>
      <c r="C136" s="30" t="s">
        <v>20</v>
      </c>
      <c r="D136" s="12" t="s">
        <v>213</v>
      </c>
      <c r="E136" s="25">
        <v>1500</v>
      </c>
      <c r="F136" s="25">
        <v>1206.79</v>
      </c>
      <c r="G136" s="132">
        <f t="shared" si="12"/>
        <v>80.45266666666667</v>
      </c>
      <c r="H136" s="132">
        <f t="shared" si="13"/>
        <v>50.59703995639596</v>
      </c>
      <c r="I136" s="25">
        <v>2385.1</v>
      </c>
    </row>
    <row r="137" spans="1:9" ht="12.75" customHeight="1" hidden="1">
      <c r="A137" s="22"/>
      <c r="B137" s="27">
        <v>75605</v>
      </c>
      <c r="C137" s="44"/>
      <c r="D137" s="13" t="s">
        <v>131</v>
      </c>
      <c r="E137" s="21">
        <f>E138</f>
        <v>0</v>
      </c>
      <c r="F137" s="21">
        <f>F138</f>
        <v>0</v>
      </c>
      <c r="G137" s="137" t="s">
        <v>122</v>
      </c>
      <c r="H137" s="131" t="e">
        <f t="shared" si="13"/>
        <v>#DIV/0!</v>
      </c>
      <c r="I137" s="21">
        <v>0</v>
      </c>
    </row>
    <row r="138" spans="1:9" ht="3.75" customHeight="1" hidden="1">
      <c r="A138" s="19"/>
      <c r="B138" s="108"/>
      <c r="C138" s="30" t="s">
        <v>43</v>
      </c>
      <c r="D138" s="12" t="s">
        <v>131</v>
      </c>
      <c r="E138" s="25">
        <v>0</v>
      </c>
      <c r="F138" s="25">
        <v>0</v>
      </c>
      <c r="G138" s="144" t="s">
        <v>122</v>
      </c>
      <c r="H138" s="132" t="e">
        <f t="shared" si="13"/>
        <v>#DIV/0!</v>
      </c>
      <c r="I138" s="25">
        <v>0</v>
      </c>
    </row>
    <row r="139" spans="1:9" ht="35.25" customHeight="1">
      <c r="A139" s="19"/>
      <c r="B139" s="27">
        <v>75615</v>
      </c>
      <c r="C139" s="20"/>
      <c r="D139" s="13" t="s">
        <v>99</v>
      </c>
      <c r="E139" s="21">
        <f>SUM(E140:E147)</f>
        <v>32379029.46</v>
      </c>
      <c r="F139" s="21">
        <f>SUM(F140:F147)</f>
        <v>32365881.240000002</v>
      </c>
      <c r="G139" s="131">
        <f t="shared" si="12"/>
        <v>99.95939279150957</v>
      </c>
      <c r="H139" s="131">
        <f t="shared" si="13"/>
        <v>96.87511608553245</v>
      </c>
      <c r="I139" s="21">
        <f>SUM(I140:I148)</f>
        <v>33409901.89</v>
      </c>
    </row>
    <row r="140" spans="1:9" ht="12.75">
      <c r="A140" s="22"/>
      <c r="B140" s="29"/>
      <c r="C140" s="30" t="s">
        <v>30</v>
      </c>
      <c r="D140" s="10" t="s">
        <v>219</v>
      </c>
      <c r="E140" s="25">
        <v>31642895.46</v>
      </c>
      <c r="F140" s="25">
        <v>31568696.23</v>
      </c>
      <c r="G140" s="132">
        <f t="shared" si="12"/>
        <v>99.76551061803495</v>
      </c>
      <c r="H140" s="132">
        <f t="shared" si="13"/>
        <v>101.77259655083668</v>
      </c>
      <c r="I140" s="25">
        <v>31018857.04</v>
      </c>
    </row>
    <row r="141" spans="1:9" ht="12.75">
      <c r="A141" s="22"/>
      <c r="B141" s="29"/>
      <c r="C141" s="30" t="s">
        <v>31</v>
      </c>
      <c r="D141" s="10" t="s">
        <v>220</v>
      </c>
      <c r="E141" s="25">
        <v>2300</v>
      </c>
      <c r="F141" s="25">
        <v>6367.2</v>
      </c>
      <c r="G141" s="132">
        <f t="shared" si="12"/>
        <v>276.83478260869566</v>
      </c>
      <c r="H141" s="132">
        <f t="shared" si="13"/>
        <v>468.245330195617</v>
      </c>
      <c r="I141" s="25">
        <v>1359.8</v>
      </c>
    </row>
    <row r="142" spans="1:9" ht="12.75">
      <c r="A142" s="22"/>
      <c r="B142" s="29"/>
      <c r="C142" s="30" t="s">
        <v>32</v>
      </c>
      <c r="D142" s="10" t="s">
        <v>221</v>
      </c>
      <c r="E142" s="25">
        <v>522660</v>
      </c>
      <c r="F142" s="25">
        <v>522852.93</v>
      </c>
      <c r="G142" s="132">
        <f t="shared" si="12"/>
        <v>100.03691309838136</v>
      </c>
      <c r="H142" s="132">
        <f t="shared" si="13"/>
        <v>108.55737739635667</v>
      </c>
      <c r="I142" s="25">
        <v>481637.4</v>
      </c>
    </row>
    <row r="143" spans="1:9" ht="33.75" hidden="1">
      <c r="A143" s="22"/>
      <c r="B143" s="29"/>
      <c r="C143" s="30" t="s">
        <v>41</v>
      </c>
      <c r="D143" s="12" t="s">
        <v>168</v>
      </c>
      <c r="E143" s="25"/>
      <c r="F143" s="25"/>
      <c r="G143" s="132" t="e">
        <f t="shared" si="12"/>
        <v>#DIV/0!</v>
      </c>
      <c r="H143" s="132" t="e">
        <f t="shared" si="13"/>
        <v>#DIV/0!</v>
      </c>
      <c r="I143" s="43"/>
    </row>
    <row r="144" spans="1:9" ht="12.75">
      <c r="A144" s="22"/>
      <c r="B144" s="29"/>
      <c r="C144" s="30" t="s">
        <v>33</v>
      </c>
      <c r="D144" s="10" t="s">
        <v>222</v>
      </c>
      <c r="E144" s="25">
        <v>170000</v>
      </c>
      <c r="F144" s="25">
        <v>198260.01</v>
      </c>
      <c r="G144" s="132">
        <f t="shared" si="12"/>
        <v>116.62353529411764</v>
      </c>
      <c r="H144" s="132">
        <f t="shared" si="13"/>
        <v>10.95672146084513</v>
      </c>
      <c r="I144" s="25">
        <v>1809482.98</v>
      </c>
    </row>
    <row r="145" spans="1:9" ht="22.5">
      <c r="A145" s="22"/>
      <c r="B145" s="29"/>
      <c r="C145" s="213" t="s">
        <v>258</v>
      </c>
      <c r="D145" s="12" t="s">
        <v>265</v>
      </c>
      <c r="E145" s="25">
        <v>1024</v>
      </c>
      <c r="F145" s="25">
        <v>2376.7</v>
      </c>
      <c r="G145" s="132">
        <f t="shared" si="12"/>
        <v>232.09960937499997</v>
      </c>
      <c r="H145" s="132">
        <f t="shared" si="13"/>
        <v>115.00532275234686</v>
      </c>
      <c r="I145" s="25">
        <v>2066.6</v>
      </c>
    </row>
    <row r="146" spans="1:9" ht="12.75" hidden="1">
      <c r="A146" s="22"/>
      <c r="B146" s="29"/>
      <c r="C146" s="30" t="s">
        <v>17</v>
      </c>
      <c r="D146" s="10" t="s">
        <v>18</v>
      </c>
      <c r="E146" s="25"/>
      <c r="F146" s="25"/>
      <c r="G146" s="132" t="e">
        <f t="shared" si="12"/>
        <v>#DIV/0!</v>
      </c>
      <c r="H146" s="132" t="e">
        <f t="shared" si="13"/>
        <v>#DIV/0!</v>
      </c>
      <c r="I146" s="25"/>
    </row>
    <row r="147" spans="1:9" ht="27" customHeight="1">
      <c r="A147" s="22"/>
      <c r="B147" s="29"/>
      <c r="C147" s="30" t="s">
        <v>20</v>
      </c>
      <c r="D147" s="12" t="s">
        <v>213</v>
      </c>
      <c r="E147" s="25">
        <v>40150</v>
      </c>
      <c r="F147" s="25">
        <v>67328.17</v>
      </c>
      <c r="G147" s="132">
        <f t="shared" si="12"/>
        <v>167.6915815691158</v>
      </c>
      <c r="H147" s="132">
        <f t="shared" si="13"/>
        <v>69.77151978272725</v>
      </c>
      <c r="I147" s="25">
        <v>96498.07</v>
      </c>
    </row>
    <row r="148" spans="1:9" ht="22.5" hidden="1">
      <c r="A148" s="22"/>
      <c r="B148" s="29"/>
      <c r="C148" s="30">
        <v>2680</v>
      </c>
      <c r="D148" s="12" t="s">
        <v>90</v>
      </c>
      <c r="E148" s="25"/>
      <c r="F148" s="25"/>
      <c r="G148" s="132" t="e">
        <f t="shared" si="12"/>
        <v>#DIV/0!</v>
      </c>
      <c r="H148" s="132" t="e">
        <f t="shared" si="13"/>
        <v>#DIV/0!</v>
      </c>
      <c r="I148" s="25"/>
    </row>
    <row r="149" spans="1:9" ht="45">
      <c r="A149" s="19"/>
      <c r="B149" s="27">
        <v>75616</v>
      </c>
      <c r="C149" s="42"/>
      <c r="D149" s="13" t="s">
        <v>188</v>
      </c>
      <c r="E149" s="21">
        <f>SUM(E150:E164)</f>
        <v>15914497</v>
      </c>
      <c r="F149" s="21">
        <f>SUM(F150:F164)</f>
        <v>16018360.290000001</v>
      </c>
      <c r="G149" s="131">
        <f t="shared" si="12"/>
        <v>100.65263319349647</v>
      </c>
      <c r="H149" s="131">
        <f t="shared" si="13"/>
        <v>102.18120139651452</v>
      </c>
      <c r="I149" s="21">
        <f>SUM(I150:I164)</f>
        <v>15676425.869999997</v>
      </c>
    </row>
    <row r="150" spans="1:9" ht="12.75">
      <c r="A150" s="22"/>
      <c r="B150" s="23"/>
      <c r="C150" s="30" t="s">
        <v>30</v>
      </c>
      <c r="D150" s="10" t="s">
        <v>219</v>
      </c>
      <c r="E150" s="25">
        <v>9089380</v>
      </c>
      <c r="F150" s="25">
        <v>9185866.22</v>
      </c>
      <c r="G150" s="132">
        <f t="shared" si="12"/>
        <v>101.06152696883618</v>
      </c>
      <c r="H150" s="132">
        <f aca="true" t="shared" si="14" ref="H150:H169">(F150/I150)*100</f>
        <v>106.369323909348</v>
      </c>
      <c r="I150" s="25">
        <v>8635822.7</v>
      </c>
    </row>
    <row r="151" spans="1:9" ht="12.75">
      <c r="A151" s="22"/>
      <c r="B151" s="23"/>
      <c r="C151" s="30" t="s">
        <v>31</v>
      </c>
      <c r="D151" s="10" t="s">
        <v>220</v>
      </c>
      <c r="E151" s="25">
        <v>81300</v>
      </c>
      <c r="F151" s="25">
        <v>84563.12</v>
      </c>
      <c r="G151" s="132">
        <f t="shared" si="12"/>
        <v>104.01367773677737</v>
      </c>
      <c r="H151" s="132">
        <f t="shared" si="14"/>
        <v>98.16920491334066</v>
      </c>
      <c r="I151" s="25">
        <v>86140.17</v>
      </c>
    </row>
    <row r="152" spans="1:9" ht="12.75">
      <c r="A152" s="22"/>
      <c r="B152" s="23"/>
      <c r="C152" s="30" t="s">
        <v>32</v>
      </c>
      <c r="D152" s="10" t="s">
        <v>221</v>
      </c>
      <c r="E152" s="25">
        <v>699800</v>
      </c>
      <c r="F152" s="25">
        <v>661516.11</v>
      </c>
      <c r="G152" s="132">
        <f t="shared" si="12"/>
        <v>94.5293098028008</v>
      </c>
      <c r="H152" s="132">
        <f t="shared" si="14"/>
        <v>91.13569420328554</v>
      </c>
      <c r="I152" s="25">
        <v>725858.42</v>
      </c>
    </row>
    <row r="153" spans="1:9" ht="12.75">
      <c r="A153" s="22"/>
      <c r="B153" s="23"/>
      <c r="C153" s="35" t="s">
        <v>34</v>
      </c>
      <c r="D153" s="10" t="s">
        <v>223</v>
      </c>
      <c r="E153" s="25">
        <v>477042</v>
      </c>
      <c r="F153" s="25">
        <v>538378.46</v>
      </c>
      <c r="G153" s="132">
        <f t="shared" si="12"/>
        <v>112.85766452429765</v>
      </c>
      <c r="H153" s="132">
        <f t="shared" si="14"/>
        <v>136.26440584241323</v>
      </c>
      <c r="I153" s="25">
        <v>395098.38</v>
      </c>
    </row>
    <row r="154" spans="1:9" ht="12.75">
      <c r="A154" s="22"/>
      <c r="B154" s="23"/>
      <c r="C154" s="35" t="s">
        <v>35</v>
      </c>
      <c r="D154" s="10" t="s">
        <v>224</v>
      </c>
      <c r="E154" s="25">
        <v>103159</v>
      </c>
      <c r="F154" s="25">
        <v>106269.53</v>
      </c>
      <c r="G154" s="132">
        <f t="shared" si="12"/>
        <v>103.01527738733411</v>
      </c>
      <c r="H154" s="132">
        <f t="shared" si="14"/>
        <v>93.73863379857669</v>
      </c>
      <c r="I154" s="25">
        <v>113367.91</v>
      </c>
    </row>
    <row r="155" spans="1:9" ht="22.5">
      <c r="A155" s="22"/>
      <c r="B155" s="23"/>
      <c r="C155" s="30" t="s">
        <v>36</v>
      </c>
      <c r="D155" s="12" t="s">
        <v>169</v>
      </c>
      <c r="E155" s="25">
        <v>2159900</v>
      </c>
      <c r="F155" s="25">
        <v>2139031.4</v>
      </c>
      <c r="G155" s="132">
        <f t="shared" si="12"/>
        <v>99.03381638038798</v>
      </c>
      <c r="H155" s="132">
        <f t="shared" si="14"/>
        <v>99.28144311790582</v>
      </c>
      <c r="I155" s="25">
        <v>2154512.8</v>
      </c>
    </row>
    <row r="156" spans="1:9" ht="12.75">
      <c r="A156" s="22"/>
      <c r="B156" s="23"/>
      <c r="C156" s="35" t="s">
        <v>37</v>
      </c>
      <c r="D156" s="10" t="s">
        <v>38</v>
      </c>
      <c r="E156" s="25">
        <v>83000</v>
      </c>
      <c r="F156" s="25">
        <v>85439.1</v>
      </c>
      <c r="G156" s="132">
        <f t="shared" si="12"/>
        <v>102.93867469879518</v>
      </c>
      <c r="H156" s="132">
        <f t="shared" si="14"/>
        <v>86.96914822471746</v>
      </c>
      <c r="I156" s="25">
        <v>98240.7</v>
      </c>
    </row>
    <row r="157" spans="1:9" ht="33.75" hidden="1">
      <c r="A157" s="22"/>
      <c r="B157" s="23"/>
      <c r="C157" s="35" t="s">
        <v>41</v>
      </c>
      <c r="D157" s="12" t="s">
        <v>168</v>
      </c>
      <c r="E157" s="25"/>
      <c r="F157" s="25"/>
      <c r="G157" s="132" t="e">
        <f t="shared" si="12"/>
        <v>#DIV/0!</v>
      </c>
      <c r="H157" s="132" t="e">
        <f t="shared" si="14"/>
        <v>#DIV/0!</v>
      </c>
      <c r="I157" s="25"/>
    </row>
    <row r="158" spans="1:9" ht="12.75">
      <c r="A158" s="22"/>
      <c r="B158" s="23"/>
      <c r="C158" s="30" t="s">
        <v>33</v>
      </c>
      <c r="D158" s="10" t="s">
        <v>222</v>
      </c>
      <c r="E158" s="25">
        <v>3155756</v>
      </c>
      <c r="F158" s="25">
        <v>3131820.54</v>
      </c>
      <c r="G158" s="132">
        <f t="shared" si="12"/>
        <v>99.24153008027237</v>
      </c>
      <c r="H158" s="132">
        <f t="shared" si="14"/>
        <v>93.69458262660973</v>
      </c>
      <c r="I158" s="25">
        <v>3342584.44</v>
      </c>
    </row>
    <row r="159" spans="1:9" ht="12.75" hidden="1">
      <c r="A159" s="22"/>
      <c r="B159" s="23"/>
      <c r="C159" s="30" t="s">
        <v>121</v>
      </c>
      <c r="D159" s="10" t="s">
        <v>225</v>
      </c>
      <c r="E159" s="25"/>
      <c r="F159" s="25"/>
      <c r="G159" s="132" t="e">
        <f t="shared" si="12"/>
        <v>#DIV/0!</v>
      </c>
      <c r="H159" s="132">
        <f t="shared" si="14"/>
        <v>0</v>
      </c>
      <c r="I159" s="25">
        <v>48</v>
      </c>
    </row>
    <row r="160" spans="1:9" ht="12.75" hidden="1">
      <c r="A160" s="22"/>
      <c r="B160" s="23"/>
      <c r="C160" s="30" t="s">
        <v>27</v>
      </c>
      <c r="D160" s="12" t="s">
        <v>138</v>
      </c>
      <c r="E160" s="25">
        <v>0</v>
      </c>
      <c r="F160" s="25">
        <v>0</v>
      </c>
      <c r="G160" s="144" t="s">
        <v>122</v>
      </c>
      <c r="H160" s="144" t="e">
        <f t="shared" si="14"/>
        <v>#DIV/0!</v>
      </c>
      <c r="I160" s="25">
        <v>0</v>
      </c>
    </row>
    <row r="161" spans="1:9" ht="22.5">
      <c r="A161" s="22"/>
      <c r="B161" s="23"/>
      <c r="C161" s="213" t="s">
        <v>258</v>
      </c>
      <c r="D161" s="12" t="s">
        <v>265</v>
      </c>
      <c r="E161" s="25">
        <v>31510</v>
      </c>
      <c r="F161" s="25">
        <v>39771.97</v>
      </c>
      <c r="G161" s="132">
        <f t="shared" si="12"/>
        <v>126.22015233259283</v>
      </c>
      <c r="H161" s="132">
        <f t="shared" si="14"/>
        <v>91.70577669354448</v>
      </c>
      <c r="I161" s="25">
        <v>43369.1</v>
      </c>
    </row>
    <row r="162" spans="1:9" ht="12.75" hidden="1">
      <c r="A162" s="22"/>
      <c r="B162" s="23"/>
      <c r="C162" s="30" t="s">
        <v>17</v>
      </c>
      <c r="D162" s="10" t="s">
        <v>18</v>
      </c>
      <c r="E162" s="25"/>
      <c r="F162" s="25"/>
      <c r="G162" s="132" t="e">
        <f t="shared" si="12"/>
        <v>#DIV/0!</v>
      </c>
      <c r="H162" s="132" t="e">
        <f t="shared" si="14"/>
        <v>#DIV/0!</v>
      </c>
      <c r="I162" s="25"/>
    </row>
    <row r="163" spans="1:9" ht="23.25" customHeight="1">
      <c r="A163" s="22"/>
      <c r="B163" s="23"/>
      <c r="C163" s="30" t="s">
        <v>20</v>
      </c>
      <c r="D163" s="12" t="s">
        <v>213</v>
      </c>
      <c r="E163" s="25">
        <v>33650</v>
      </c>
      <c r="F163" s="25">
        <v>45703.84</v>
      </c>
      <c r="G163" s="132">
        <f t="shared" si="12"/>
        <v>135.82121842496286</v>
      </c>
      <c r="H163" s="132">
        <f t="shared" si="14"/>
        <v>56.15877960145361</v>
      </c>
      <c r="I163" s="25">
        <v>81383.25</v>
      </c>
    </row>
    <row r="164" spans="1:9" ht="22.5" hidden="1">
      <c r="A164" s="22"/>
      <c r="B164" s="23"/>
      <c r="C164" s="30">
        <v>2680</v>
      </c>
      <c r="D164" s="210" t="s">
        <v>90</v>
      </c>
      <c r="E164" s="25"/>
      <c r="F164" s="25"/>
      <c r="G164" s="132" t="e">
        <f t="shared" si="12"/>
        <v>#DIV/0!</v>
      </c>
      <c r="H164" s="132" t="e">
        <f t="shared" si="14"/>
        <v>#DIV/0!</v>
      </c>
      <c r="I164" s="25"/>
    </row>
    <row r="165" spans="1:9" ht="24.75" customHeight="1">
      <c r="A165" s="19"/>
      <c r="B165" s="27">
        <v>75618</v>
      </c>
      <c r="C165" s="20"/>
      <c r="D165" s="13" t="s">
        <v>100</v>
      </c>
      <c r="E165" s="21">
        <f>SUM(E166:E176)</f>
        <v>4044834.34</v>
      </c>
      <c r="F165" s="21">
        <f>SUM(F166:F176)</f>
        <v>4463371.61</v>
      </c>
      <c r="G165" s="131">
        <f t="shared" si="12"/>
        <v>110.34745146076862</v>
      </c>
      <c r="H165" s="131">
        <f t="shared" si="14"/>
        <v>109.03932228148905</v>
      </c>
      <c r="I165" s="21">
        <f>SUM(I166:I176)</f>
        <v>4093359.64</v>
      </c>
    </row>
    <row r="166" spans="1:9" ht="12.75">
      <c r="A166" s="22"/>
      <c r="B166" s="29"/>
      <c r="C166" s="34" t="s">
        <v>39</v>
      </c>
      <c r="D166" s="10" t="s">
        <v>95</v>
      </c>
      <c r="E166" s="25">
        <v>800000</v>
      </c>
      <c r="F166" s="25">
        <v>836487.04</v>
      </c>
      <c r="G166" s="132">
        <f t="shared" si="12"/>
        <v>104.56088</v>
      </c>
      <c r="H166" s="132">
        <f t="shared" si="14"/>
        <v>107.07008072556367</v>
      </c>
      <c r="I166" s="25">
        <v>781251.9</v>
      </c>
    </row>
    <row r="167" spans="1:9" ht="12.75">
      <c r="A167" s="22"/>
      <c r="B167" s="29"/>
      <c r="C167" s="34" t="s">
        <v>174</v>
      </c>
      <c r="D167" s="10" t="s">
        <v>175</v>
      </c>
      <c r="E167" s="25">
        <v>17400</v>
      </c>
      <c r="F167" s="25">
        <v>17449.21</v>
      </c>
      <c r="G167" s="132">
        <f t="shared" si="12"/>
        <v>100.28281609195402</v>
      </c>
      <c r="H167" s="132">
        <f t="shared" si="14"/>
        <v>138.4944770346712</v>
      </c>
      <c r="I167" s="53">
        <v>12599.21</v>
      </c>
    </row>
    <row r="168" spans="1:9" ht="24" customHeight="1">
      <c r="A168" s="22"/>
      <c r="B168" s="29"/>
      <c r="C168" s="35" t="s">
        <v>40</v>
      </c>
      <c r="D168" s="12" t="s">
        <v>195</v>
      </c>
      <c r="E168" s="25">
        <v>1630000</v>
      </c>
      <c r="F168" s="25">
        <v>1708472.95</v>
      </c>
      <c r="G168" s="132">
        <f t="shared" si="12"/>
        <v>104.81429141104294</v>
      </c>
      <c r="H168" s="132">
        <f t="shared" si="14"/>
        <v>99.29636441804527</v>
      </c>
      <c r="I168" s="25">
        <v>1720579.56</v>
      </c>
    </row>
    <row r="169" spans="1:9" ht="24" customHeight="1">
      <c r="A169" s="22"/>
      <c r="B169" s="29"/>
      <c r="C169" s="35" t="s">
        <v>41</v>
      </c>
      <c r="D169" s="12" t="s">
        <v>168</v>
      </c>
      <c r="E169" s="25">
        <v>1549114.34</v>
      </c>
      <c r="F169" s="25">
        <v>1842502.37</v>
      </c>
      <c r="G169" s="132">
        <f t="shared" si="12"/>
        <v>118.93908166907808</v>
      </c>
      <c r="H169" s="132">
        <f t="shared" si="14"/>
        <v>123.71491473871126</v>
      </c>
      <c r="I169" s="25">
        <v>1489313.05</v>
      </c>
    </row>
    <row r="170" spans="1:9" ht="22.5" customHeight="1" hidden="1">
      <c r="A170" s="22"/>
      <c r="B170" s="29"/>
      <c r="C170" s="30" t="s">
        <v>70</v>
      </c>
      <c r="D170" s="12" t="s">
        <v>84</v>
      </c>
      <c r="E170" s="43"/>
      <c r="F170" s="43"/>
      <c r="G170" s="144" t="s">
        <v>122</v>
      </c>
      <c r="H170" s="144" t="s">
        <v>122</v>
      </c>
      <c r="I170" s="25">
        <v>0</v>
      </c>
    </row>
    <row r="171" spans="1:9" ht="22.5" customHeight="1">
      <c r="A171" s="22"/>
      <c r="B171" s="29"/>
      <c r="C171" s="213" t="s">
        <v>27</v>
      </c>
      <c r="D171" s="12" t="s">
        <v>226</v>
      </c>
      <c r="E171" s="43">
        <v>5200</v>
      </c>
      <c r="F171" s="43">
        <v>5899.2</v>
      </c>
      <c r="G171" s="132">
        <f t="shared" si="12"/>
        <v>113.44615384615385</v>
      </c>
      <c r="H171" s="246">
        <f aca="true" t="shared" si="15" ref="H171:H192">(F171/I171)*100</f>
        <v>9848.414023372286</v>
      </c>
      <c r="I171" s="25">
        <v>59.9</v>
      </c>
    </row>
    <row r="172" spans="1:9" ht="22.5" customHeight="1">
      <c r="A172" s="22"/>
      <c r="B172" s="29"/>
      <c r="C172" s="30" t="s">
        <v>70</v>
      </c>
      <c r="D172" s="12" t="s">
        <v>212</v>
      </c>
      <c r="E172" s="43">
        <v>8468</v>
      </c>
      <c r="F172" s="43">
        <v>9218.84</v>
      </c>
      <c r="G172" s="132">
        <f t="shared" si="12"/>
        <v>108.86679263108172</v>
      </c>
      <c r="H172" s="132">
        <f t="shared" si="15"/>
        <v>25.630244157403958</v>
      </c>
      <c r="I172" s="25">
        <v>35968.6</v>
      </c>
    </row>
    <row r="173" spans="1:9" ht="12.75" customHeight="1">
      <c r="A173" s="22"/>
      <c r="B173" s="29"/>
      <c r="C173" s="30" t="s">
        <v>8</v>
      </c>
      <c r="D173" s="10" t="s">
        <v>9</v>
      </c>
      <c r="E173" s="43">
        <v>8585</v>
      </c>
      <c r="F173" s="43">
        <v>9045</v>
      </c>
      <c r="G173" s="132">
        <f t="shared" si="12"/>
        <v>105.35818287711125</v>
      </c>
      <c r="H173" s="132">
        <f t="shared" si="15"/>
        <v>180.80236672197015</v>
      </c>
      <c r="I173" s="43">
        <v>5002.7</v>
      </c>
    </row>
    <row r="174" spans="1:9" ht="24" customHeight="1">
      <c r="A174" s="22"/>
      <c r="B174" s="29"/>
      <c r="C174" s="213" t="s">
        <v>258</v>
      </c>
      <c r="D174" s="12" t="s">
        <v>265</v>
      </c>
      <c r="E174" s="43">
        <v>18712</v>
      </c>
      <c r="F174" s="43">
        <v>21206.61</v>
      </c>
      <c r="G174" s="132">
        <f t="shared" si="12"/>
        <v>113.33160538691749</v>
      </c>
      <c r="H174" s="132">
        <f t="shared" si="15"/>
        <v>104.79023777993004</v>
      </c>
      <c r="I174" s="43">
        <v>20237.2</v>
      </c>
    </row>
    <row r="175" spans="1:9" ht="12.75">
      <c r="A175" s="22"/>
      <c r="B175" s="29"/>
      <c r="C175" s="30" t="s">
        <v>17</v>
      </c>
      <c r="D175" s="10" t="s">
        <v>18</v>
      </c>
      <c r="E175" s="25">
        <v>1000</v>
      </c>
      <c r="F175" s="25">
        <v>1000</v>
      </c>
      <c r="G175" s="132">
        <f t="shared" si="12"/>
        <v>100</v>
      </c>
      <c r="H175" s="144" t="s">
        <v>122</v>
      </c>
      <c r="I175" s="25"/>
    </row>
    <row r="176" spans="1:9" ht="21.75" customHeight="1">
      <c r="A176" s="22"/>
      <c r="B176" s="29"/>
      <c r="C176" s="28" t="s">
        <v>20</v>
      </c>
      <c r="D176" s="12" t="s">
        <v>213</v>
      </c>
      <c r="E176" s="25">
        <v>6355</v>
      </c>
      <c r="F176" s="25">
        <v>12090.39</v>
      </c>
      <c r="G176" s="132">
        <f t="shared" si="12"/>
        <v>190.25003933910307</v>
      </c>
      <c r="H176" s="132">
        <f t="shared" si="15"/>
        <v>42.65060929492245</v>
      </c>
      <c r="I176" s="25">
        <v>28347.52</v>
      </c>
    </row>
    <row r="177" spans="1:9" ht="12.75">
      <c r="A177" s="19"/>
      <c r="B177" s="27">
        <v>75619</v>
      </c>
      <c r="C177" s="20"/>
      <c r="D177" s="14" t="s">
        <v>42</v>
      </c>
      <c r="E177" s="21">
        <f>SUM(E178:E182)</f>
        <v>2308140</v>
      </c>
      <c r="F177" s="21">
        <f>SUM(F178:F182)</f>
        <v>2309510.18</v>
      </c>
      <c r="G177" s="131">
        <f t="shared" si="12"/>
        <v>100.05936295025433</v>
      </c>
      <c r="H177" s="131">
        <f t="shared" si="15"/>
        <v>197.55046205219907</v>
      </c>
      <c r="I177" s="21">
        <f>SUM(I178:I182)</f>
        <v>1169073.54</v>
      </c>
    </row>
    <row r="178" spans="1:9" ht="25.5" customHeight="1">
      <c r="A178" s="19"/>
      <c r="B178" s="36"/>
      <c r="C178" s="30" t="s">
        <v>27</v>
      </c>
      <c r="D178" s="12" t="s">
        <v>226</v>
      </c>
      <c r="E178" s="25">
        <v>2830</v>
      </c>
      <c r="F178" s="25">
        <v>2830.05</v>
      </c>
      <c r="G178" s="132">
        <f t="shared" si="12"/>
        <v>100.0017667844523</v>
      </c>
      <c r="H178" s="132">
        <f t="shared" si="15"/>
        <v>860.6161050967037</v>
      </c>
      <c r="I178" s="25">
        <v>328.84</v>
      </c>
    </row>
    <row r="179" spans="1:9" ht="22.5">
      <c r="A179" s="19"/>
      <c r="B179" s="36"/>
      <c r="C179" s="30" t="s">
        <v>70</v>
      </c>
      <c r="D179" s="12" t="s">
        <v>212</v>
      </c>
      <c r="E179" s="25">
        <v>1850</v>
      </c>
      <c r="F179" s="25">
        <v>3218.63</v>
      </c>
      <c r="G179" s="132">
        <f t="shared" si="12"/>
        <v>173.98</v>
      </c>
      <c r="H179" s="132">
        <f t="shared" si="15"/>
        <v>32.01412801951107</v>
      </c>
      <c r="I179" s="43">
        <v>10053.78</v>
      </c>
    </row>
    <row r="180" spans="1:9" ht="22.5">
      <c r="A180" s="22"/>
      <c r="B180" s="29"/>
      <c r="C180" s="35" t="s">
        <v>43</v>
      </c>
      <c r="D180" s="12" t="s">
        <v>196</v>
      </c>
      <c r="E180" s="25">
        <v>2300000</v>
      </c>
      <c r="F180" s="25">
        <v>2300000</v>
      </c>
      <c r="G180" s="132">
        <f t="shared" si="12"/>
        <v>100</v>
      </c>
      <c r="H180" s="132">
        <f t="shared" si="15"/>
        <v>200</v>
      </c>
      <c r="I180" s="25">
        <v>1150000</v>
      </c>
    </row>
    <row r="181" spans="1:9" ht="12.75">
      <c r="A181" s="22"/>
      <c r="B181" s="29"/>
      <c r="C181" s="229" t="s">
        <v>257</v>
      </c>
      <c r="D181" s="207" t="s">
        <v>266</v>
      </c>
      <c r="E181" s="25">
        <v>3460</v>
      </c>
      <c r="F181" s="25">
        <v>3461.5</v>
      </c>
      <c r="G181" s="132">
        <f t="shared" si="12"/>
        <v>100.04335260115607</v>
      </c>
      <c r="H181" s="132">
        <f t="shared" si="15"/>
        <v>39.828924900931085</v>
      </c>
      <c r="I181" s="25">
        <v>8690.92</v>
      </c>
    </row>
    <row r="182" spans="1:9" ht="12.75" hidden="1">
      <c r="A182" s="22"/>
      <c r="B182" s="29"/>
      <c r="C182" s="30" t="s">
        <v>11</v>
      </c>
      <c r="D182" s="11" t="s">
        <v>12</v>
      </c>
      <c r="E182" s="25"/>
      <c r="F182" s="25"/>
      <c r="G182" s="132" t="e">
        <f t="shared" si="12"/>
        <v>#DIV/0!</v>
      </c>
      <c r="H182" s="132" t="e">
        <f t="shared" si="15"/>
        <v>#DIV/0!</v>
      </c>
      <c r="I182" s="25"/>
    </row>
    <row r="183" spans="1:9" ht="22.5">
      <c r="A183" s="19"/>
      <c r="B183" s="27">
        <v>75621</v>
      </c>
      <c r="C183" s="20"/>
      <c r="D183" s="13" t="s">
        <v>96</v>
      </c>
      <c r="E183" s="21">
        <f>SUM(E184:E185)</f>
        <v>68633957.21000001</v>
      </c>
      <c r="F183" s="21">
        <f>SUM(F184:F185)</f>
        <v>70132779.3</v>
      </c>
      <c r="G183" s="131">
        <f t="shared" si="12"/>
        <v>102.18379086814713</v>
      </c>
      <c r="H183" s="131">
        <f t="shared" si="15"/>
        <v>110.87384907164312</v>
      </c>
      <c r="I183" s="21">
        <f>SUM(I184:I185)</f>
        <v>63254572.55</v>
      </c>
    </row>
    <row r="184" spans="1:9" ht="12.75">
      <c r="A184" s="22"/>
      <c r="B184" s="29"/>
      <c r="C184" s="34" t="s">
        <v>44</v>
      </c>
      <c r="D184" s="10" t="s">
        <v>227</v>
      </c>
      <c r="E184" s="25">
        <v>65923957.21</v>
      </c>
      <c r="F184" s="25">
        <v>67400640</v>
      </c>
      <c r="G184" s="132">
        <f t="shared" si="12"/>
        <v>102.23997898866423</v>
      </c>
      <c r="H184" s="132">
        <f t="shared" si="15"/>
        <v>110.74531182905449</v>
      </c>
      <c r="I184" s="25">
        <v>60860942</v>
      </c>
    </row>
    <row r="185" spans="1:9" ht="12.75">
      <c r="A185" s="22"/>
      <c r="B185" s="29"/>
      <c r="C185" s="28" t="s">
        <v>45</v>
      </c>
      <c r="D185" s="10" t="s">
        <v>228</v>
      </c>
      <c r="E185" s="25">
        <v>2710000</v>
      </c>
      <c r="F185" s="25">
        <v>2732139.3</v>
      </c>
      <c r="G185" s="132">
        <f t="shared" si="12"/>
        <v>100.81694833948339</v>
      </c>
      <c r="H185" s="132">
        <f t="shared" si="15"/>
        <v>114.14206340239099</v>
      </c>
      <c r="I185" s="25">
        <v>2393630.55</v>
      </c>
    </row>
    <row r="186" spans="1:9" ht="12.75">
      <c r="A186" s="26">
        <v>758</v>
      </c>
      <c r="B186" s="16"/>
      <c r="C186" s="32"/>
      <c r="D186" s="66" t="s">
        <v>46</v>
      </c>
      <c r="E186" s="18">
        <f>E187+E189+E191+E193+E195+E203</f>
        <v>66371858.83</v>
      </c>
      <c r="F186" s="18">
        <f>F187+F189+F191+F193+F195+F203</f>
        <v>66370581.86</v>
      </c>
      <c r="G186" s="130">
        <f t="shared" si="12"/>
        <v>99.9980760370095</v>
      </c>
      <c r="H186" s="130">
        <f t="shared" si="15"/>
        <v>113.44516433739085</v>
      </c>
      <c r="I186" s="18">
        <f>I187+I189+I193+I195+I203</f>
        <v>58504549.09</v>
      </c>
    </row>
    <row r="187" spans="1:9" ht="22.5">
      <c r="A187" s="19"/>
      <c r="B187" s="27">
        <v>75801</v>
      </c>
      <c r="C187" s="20"/>
      <c r="D187" s="13" t="s">
        <v>272</v>
      </c>
      <c r="E187" s="21">
        <f>SUM(E188)</f>
        <v>48675414</v>
      </c>
      <c r="F187" s="21">
        <f>SUM(F188)</f>
        <v>48675414</v>
      </c>
      <c r="G187" s="131">
        <f t="shared" si="12"/>
        <v>100</v>
      </c>
      <c r="H187" s="131">
        <f t="shared" si="15"/>
        <v>105.63551969184508</v>
      </c>
      <c r="I187" s="21">
        <f>SUM(I188)</f>
        <v>46078643</v>
      </c>
    </row>
    <row r="188" spans="1:9" ht="12.75">
      <c r="A188" s="22"/>
      <c r="B188" s="29"/>
      <c r="C188" s="30">
        <v>2920</v>
      </c>
      <c r="D188" s="10" t="s">
        <v>97</v>
      </c>
      <c r="E188" s="25">
        <v>48675414</v>
      </c>
      <c r="F188" s="25">
        <v>48675414</v>
      </c>
      <c r="G188" s="132">
        <f t="shared" si="12"/>
        <v>100</v>
      </c>
      <c r="H188" s="132">
        <f t="shared" si="15"/>
        <v>105.63551969184508</v>
      </c>
      <c r="I188" s="25">
        <v>46078643</v>
      </c>
    </row>
    <row r="189" spans="1:9" ht="45" customHeight="1" hidden="1">
      <c r="A189" s="22"/>
      <c r="B189" s="27">
        <v>75802</v>
      </c>
      <c r="C189" s="44"/>
      <c r="D189" s="13" t="s">
        <v>178</v>
      </c>
      <c r="E189" s="21">
        <f>SUM(E190)</f>
        <v>0</v>
      </c>
      <c r="F189" s="21">
        <f>SUM(F190)</f>
        <v>0</v>
      </c>
      <c r="G189" s="131" t="e">
        <f t="shared" si="12"/>
        <v>#DIV/0!</v>
      </c>
      <c r="H189" s="131" t="e">
        <f t="shared" si="15"/>
        <v>#DIV/0!</v>
      </c>
      <c r="I189" s="21">
        <f>SUM(I190)</f>
        <v>0</v>
      </c>
    </row>
    <row r="190" spans="1:9" ht="12.75" customHeight="1" hidden="1">
      <c r="A190" s="22"/>
      <c r="B190" s="108"/>
      <c r="C190" s="30" t="s">
        <v>161</v>
      </c>
      <c r="D190" s="210" t="s">
        <v>179</v>
      </c>
      <c r="E190" s="25"/>
      <c r="F190" s="25"/>
      <c r="G190" s="132" t="e">
        <f t="shared" si="12"/>
        <v>#DIV/0!</v>
      </c>
      <c r="H190" s="132" t="e">
        <f t="shared" si="15"/>
        <v>#DIV/0!</v>
      </c>
      <c r="I190" s="25"/>
    </row>
    <row r="191" spans="1:9" ht="12.75" customHeight="1" hidden="1">
      <c r="A191" s="22"/>
      <c r="B191" s="27">
        <v>75805</v>
      </c>
      <c r="C191" s="44"/>
      <c r="D191" s="13" t="s">
        <v>183</v>
      </c>
      <c r="E191" s="21">
        <f>SUM(E192)</f>
        <v>0</v>
      </c>
      <c r="F191" s="21">
        <f>SUM(F192)</f>
        <v>0</v>
      </c>
      <c r="G191" s="131" t="e">
        <f t="shared" si="12"/>
        <v>#DIV/0!</v>
      </c>
      <c r="H191" s="131" t="e">
        <f t="shared" si="15"/>
        <v>#DIV/0!</v>
      </c>
      <c r="I191" s="25"/>
    </row>
    <row r="192" spans="1:9" ht="12.75" customHeight="1" hidden="1">
      <c r="A192" s="22"/>
      <c r="B192" s="153"/>
      <c r="C192" s="30" t="s">
        <v>77</v>
      </c>
      <c r="D192" s="10" t="s">
        <v>97</v>
      </c>
      <c r="E192" s="25"/>
      <c r="F192" s="25"/>
      <c r="G192" s="132" t="e">
        <f t="shared" si="12"/>
        <v>#DIV/0!</v>
      </c>
      <c r="H192" s="132" t="e">
        <f t="shared" si="15"/>
        <v>#DIV/0!</v>
      </c>
      <c r="I192" s="25"/>
    </row>
    <row r="193" spans="1:9" ht="12.75">
      <c r="A193" s="19"/>
      <c r="B193" s="27">
        <v>75807</v>
      </c>
      <c r="C193" s="20"/>
      <c r="D193" s="14" t="s">
        <v>81</v>
      </c>
      <c r="E193" s="101">
        <f>SUM(E194)</f>
        <v>8016918</v>
      </c>
      <c r="F193" s="21">
        <f>SUM(F194)</f>
        <v>8016918</v>
      </c>
      <c r="G193" s="131">
        <f t="shared" si="12"/>
        <v>100</v>
      </c>
      <c r="H193" s="131">
        <f aca="true" t="shared" si="16" ref="H193:H199">(F193/I193)*100</f>
        <v>132.3516942576904</v>
      </c>
      <c r="I193" s="21">
        <f>SUM(I194)</f>
        <v>6057284</v>
      </c>
    </row>
    <row r="194" spans="1:9" ht="12.75">
      <c r="A194" s="22"/>
      <c r="B194" s="29"/>
      <c r="C194" s="30" t="s">
        <v>77</v>
      </c>
      <c r="D194" s="10" t="s">
        <v>97</v>
      </c>
      <c r="E194" s="25">
        <v>8016918</v>
      </c>
      <c r="F194" s="25">
        <v>8016918</v>
      </c>
      <c r="G194" s="132">
        <f t="shared" si="12"/>
        <v>100</v>
      </c>
      <c r="H194" s="132">
        <f t="shared" si="16"/>
        <v>132.3516942576904</v>
      </c>
      <c r="I194" s="25">
        <v>6057284</v>
      </c>
    </row>
    <row r="195" spans="1:9" ht="12.75">
      <c r="A195" s="19"/>
      <c r="B195" s="27">
        <v>75814</v>
      </c>
      <c r="C195" s="20"/>
      <c r="D195" s="14" t="s">
        <v>47</v>
      </c>
      <c r="E195" s="21">
        <f>SUM(E196:E202)</f>
        <v>6587664.83</v>
      </c>
      <c r="F195" s="21">
        <f>SUM(F196:F202)</f>
        <v>6586387.859999999</v>
      </c>
      <c r="G195" s="131">
        <f t="shared" si="12"/>
        <v>99.98061574119276</v>
      </c>
      <c r="H195" s="131">
        <f t="shared" si="16"/>
        <v>235.1840332914139</v>
      </c>
      <c r="I195" s="21">
        <f>SUM(I196:I202)</f>
        <v>2800525.09</v>
      </c>
    </row>
    <row r="196" spans="1:9" ht="12.75" hidden="1">
      <c r="A196" s="19"/>
      <c r="B196" s="36"/>
      <c r="C196" s="30" t="s">
        <v>11</v>
      </c>
      <c r="D196" s="10" t="s">
        <v>151</v>
      </c>
      <c r="E196" s="21"/>
      <c r="F196" s="21"/>
      <c r="G196" s="132" t="e">
        <f t="shared" si="12"/>
        <v>#DIV/0!</v>
      </c>
      <c r="H196" s="144" t="e">
        <f t="shared" si="16"/>
        <v>#DIV/0!</v>
      </c>
      <c r="I196" s="25">
        <v>0</v>
      </c>
    </row>
    <row r="197" spans="1:9" ht="12.75" hidden="1">
      <c r="A197" s="19"/>
      <c r="B197" s="36"/>
      <c r="C197" s="30" t="s">
        <v>11</v>
      </c>
      <c r="D197" s="10" t="s">
        <v>12</v>
      </c>
      <c r="E197" s="21"/>
      <c r="F197" s="21"/>
      <c r="G197" s="132" t="e">
        <f t="shared" si="12"/>
        <v>#DIV/0!</v>
      </c>
      <c r="H197" s="144" t="e">
        <f t="shared" si="16"/>
        <v>#DIV/0!</v>
      </c>
      <c r="I197" s="25">
        <v>0</v>
      </c>
    </row>
    <row r="198" spans="1:9" ht="12.75" hidden="1">
      <c r="A198" s="19"/>
      <c r="B198" s="36"/>
      <c r="C198" s="30" t="s">
        <v>51</v>
      </c>
      <c r="D198" s="10" t="s">
        <v>105</v>
      </c>
      <c r="E198" s="21"/>
      <c r="F198" s="21"/>
      <c r="G198" s="132" t="e">
        <f t="shared" si="12"/>
        <v>#DIV/0!</v>
      </c>
      <c r="H198" s="144" t="e">
        <f t="shared" si="16"/>
        <v>#DIV/0!</v>
      </c>
      <c r="I198" s="25">
        <v>0</v>
      </c>
    </row>
    <row r="199" spans="1:9" ht="12.75">
      <c r="A199" s="19"/>
      <c r="B199" s="36"/>
      <c r="C199" s="30" t="s">
        <v>115</v>
      </c>
      <c r="D199" s="10" t="s">
        <v>116</v>
      </c>
      <c r="E199" s="25">
        <v>2172400</v>
      </c>
      <c r="F199" s="25">
        <v>2171106</v>
      </c>
      <c r="G199" s="132">
        <f t="shared" si="12"/>
        <v>99.94043454244154</v>
      </c>
      <c r="H199" s="132">
        <f t="shared" si="16"/>
        <v>113.71070455190375</v>
      </c>
      <c r="I199" s="25">
        <v>1909324.2</v>
      </c>
    </row>
    <row r="200" spans="1:9" ht="12.75" hidden="1">
      <c r="A200" s="22"/>
      <c r="B200" s="29"/>
      <c r="C200" s="30" t="s">
        <v>77</v>
      </c>
      <c r="D200" s="10" t="s">
        <v>97</v>
      </c>
      <c r="E200" s="25"/>
      <c r="F200" s="25">
        <v>0</v>
      </c>
      <c r="G200" s="132" t="e">
        <f t="shared" si="12"/>
        <v>#DIV/0!</v>
      </c>
      <c r="H200" s="144" t="s">
        <v>122</v>
      </c>
      <c r="I200" s="25"/>
    </row>
    <row r="201" spans="1:9" ht="33.75">
      <c r="A201" s="22"/>
      <c r="B201" s="29"/>
      <c r="C201" s="30" t="s">
        <v>132</v>
      </c>
      <c r="D201" s="12" t="s">
        <v>170</v>
      </c>
      <c r="E201" s="25">
        <v>44261.38</v>
      </c>
      <c r="F201" s="25">
        <v>44261.97</v>
      </c>
      <c r="G201" s="132">
        <f t="shared" si="12"/>
        <v>100.00133299052132</v>
      </c>
      <c r="H201" s="132">
        <f aca="true" t="shared" si="17" ref="H201:H240">(F201/I201)*100</f>
        <v>30.543116770467925</v>
      </c>
      <c r="I201" s="25">
        <v>144916.35</v>
      </c>
    </row>
    <row r="202" spans="1:9" ht="33.75">
      <c r="A202" s="22"/>
      <c r="B202" s="29"/>
      <c r="C202" s="30" t="s">
        <v>130</v>
      </c>
      <c r="D202" s="12" t="s">
        <v>170</v>
      </c>
      <c r="E202" s="25">
        <v>4371003.45</v>
      </c>
      <c r="F202" s="25">
        <v>4371019.89</v>
      </c>
      <c r="G202" s="132">
        <f t="shared" si="12"/>
        <v>100.00037611500854</v>
      </c>
      <c r="H202" s="132">
        <f t="shared" si="17"/>
        <v>585.7041993661023</v>
      </c>
      <c r="I202" s="43">
        <v>746284.54</v>
      </c>
    </row>
    <row r="203" spans="1:9" ht="12.75">
      <c r="A203" s="19"/>
      <c r="B203" s="27">
        <v>75831</v>
      </c>
      <c r="C203" s="20"/>
      <c r="D203" s="14" t="s">
        <v>48</v>
      </c>
      <c r="E203" s="101">
        <f>SUM(E204)</f>
        <v>3091862</v>
      </c>
      <c r="F203" s="21">
        <f>SUM(F204)</f>
        <v>3091862</v>
      </c>
      <c r="G203" s="131">
        <f t="shared" si="12"/>
        <v>100</v>
      </c>
      <c r="H203" s="131">
        <f t="shared" si="17"/>
        <v>86.65296935593399</v>
      </c>
      <c r="I203" s="21">
        <f>SUM(I204)</f>
        <v>3568097</v>
      </c>
    </row>
    <row r="204" spans="1:9" ht="12.75">
      <c r="A204" s="22"/>
      <c r="B204" s="29"/>
      <c r="C204" s="30">
        <v>2920</v>
      </c>
      <c r="D204" s="10" t="s">
        <v>97</v>
      </c>
      <c r="E204" s="53">
        <v>3091862</v>
      </c>
      <c r="F204" s="25">
        <v>3091862</v>
      </c>
      <c r="G204" s="132">
        <f aca="true" t="shared" si="18" ref="G204:G334">F204*100/E204</f>
        <v>100</v>
      </c>
      <c r="H204" s="132">
        <f t="shared" si="17"/>
        <v>86.65296935593399</v>
      </c>
      <c r="I204" s="25">
        <v>3568097</v>
      </c>
    </row>
    <row r="205" spans="1:9" ht="12.75">
      <c r="A205" s="26">
        <v>801</v>
      </c>
      <c r="B205" s="149"/>
      <c r="C205" s="150"/>
      <c r="D205" s="66" t="s">
        <v>49</v>
      </c>
      <c r="E205" s="18">
        <f>E206+E226+E231+E242+E255+E258+E261+E263+E266+E269+E271</f>
        <v>5142968.849999999</v>
      </c>
      <c r="F205" s="18">
        <f>SUM(F206,F226,F231,F242,F255,F258,F261,F263,F266,F269,F271,)</f>
        <v>5200423.249999999</v>
      </c>
      <c r="G205" s="130">
        <f t="shared" si="18"/>
        <v>101.1171446235767</v>
      </c>
      <c r="H205" s="130">
        <f t="shared" si="17"/>
        <v>107.74373068918142</v>
      </c>
      <c r="I205" s="18">
        <f>SUM(I206,I226,I231,I242,I255,I261,I263,I266,I271,)</f>
        <v>4826659.720000001</v>
      </c>
    </row>
    <row r="206" spans="1:9" ht="12.75">
      <c r="A206" s="19"/>
      <c r="B206" s="27">
        <v>80101</v>
      </c>
      <c r="C206" s="20"/>
      <c r="D206" s="14" t="s">
        <v>50</v>
      </c>
      <c r="E206" s="21">
        <f>SUM(E207:E225)</f>
        <v>987186.41</v>
      </c>
      <c r="F206" s="21">
        <f>SUM(F207:F225)</f>
        <v>987246.9500000001</v>
      </c>
      <c r="G206" s="131">
        <f t="shared" si="18"/>
        <v>100.0061325803705</v>
      </c>
      <c r="H206" s="131">
        <f t="shared" si="17"/>
        <v>84.20442285385292</v>
      </c>
      <c r="I206" s="21">
        <f>SUM(I208:I225)</f>
        <v>1172440.73</v>
      </c>
    </row>
    <row r="207" spans="1:9" ht="22.5">
      <c r="A207" s="19"/>
      <c r="B207" s="36"/>
      <c r="C207" s="30" t="s">
        <v>27</v>
      </c>
      <c r="D207" s="12" t="s">
        <v>226</v>
      </c>
      <c r="E207" s="25">
        <v>100</v>
      </c>
      <c r="F207" s="25">
        <v>567.08</v>
      </c>
      <c r="G207" s="132">
        <f>F207*100/E207</f>
        <v>567.08</v>
      </c>
      <c r="H207" s="144" t="s">
        <v>122</v>
      </c>
      <c r="I207" s="21"/>
    </row>
    <row r="208" spans="1:9" ht="22.5" hidden="1">
      <c r="A208" s="19"/>
      <c r="B208" s="36"/>
      <c r="C208" s="30" t="s">
        <v>70</v>
      </c>
      <c r="D208" s="12" t="s">
        <v>212</v>
      </c>
      <c r="E208" s="25"/>
      <c r="F208" s="25"/>
      <c r="G208" s="132" t="e">
        <f>F208*100/E208</f>
        <v>#DIV/0!</v>
      </c>
      <c r="H208" s="132" t="e">
        <f t="shared" si="17"/>
        <v>#DIV/0!</v>
      </c>
      <c r="I208" s="43"/>
    </row>
    <row r="209" spans="1:9" ht="33.75">
      <c r="A209" s="19"/>
      <c r="B209" s="36"/>
      <c r="C209" s="30" t="s">
        <v>269</v>
      </c>
      <c r="D209" s="12" t="s">
        <v>270</v>
      </c>
      <c r="E209" s="25">
        <v>496</v>
      </c>
      <c r="F209" s="25">
        <v>418</v>
      </c>
      <c r="G209" s="132">
        <f>F209*100/E209</f>
        <v>84.2741935483871</v>
      </c>
      <c r="H209" s="132">
        <f t="shared" si="17"/>
        <v>200.96153846153845</v>
      </c>
      <c r="I209" s="43">
        <v>208</v>
      </c>
    </row>
    <row r="210" spans="1:9" ht="22.5" hidden="1">
      <c r="A210" s="19"/>
      <c r="B210" s="36"/>
      <c r="C210" s="30" t="s">
        <v>258</v>
      </c>
      <c r="D210" s="12" t="s">
        <v>265</v>
      </c>
      <c r="E210" s="25"/>
      <c r="F210" s="25"/>
      <c r="G210" s="132" t="e">
        <f>F210*100/E210</f>
        <v>#DIV/0!</v>
      </c>
      <c r="H210" s="132" t="e">
        <f t="shared" si="17"/>
        <v>#DIV/0!</v>
      </c>
      <c r="I210" s="43"/>
    </row>
    <row r="211" spans="1:9" ht="12.75">
      <c r="A211" s="19"/>
      <c r="B211" s="36"/>
      <c r="C211" s="213" t="s">
        <v>17</v>
      </c>
      <c r="D211" s="10" t="s">
        <v>18</v>
      </c>
      <c r="E211" s="25">
        <v>1013</v>
      </c>
      <c r="F211" s="25">
        <v>1143.6</v>
      </c>
      <c r="G211" s="132">
        <f>F211*100/E211</f>
        <v>112.89239881539979</v>
      </c>
      <c r="H211" s="132">
        <f t="shared" si="17"/>
        <v>142.77153558052433</v>
      </c>
      <c r="I211" s="43">
        <v>801</v>
      </c>
    </row>
    <row r="212" spans="1:9" ht="12.75">
      <c r="A212" s="19"/>
      <c r="B212" s="36"/>
      <c r="C212" s="30" t="s">
        <v>133</v>
      </c>
      <c r="D212" s="10" t="s">
        <v>134</v>
      </c>
      <c r="E212" s="25">
        <v>408</v>
      </c>
      <c r="F212" s="25">
        <v>408</v>
      </c>
      <c r="G212" s="132">
        <f t="shared" si="18"/>
        <v>100</v>
      </c>
      <c r="H212" s="132">
        <f t="shared" si="17"/>
        <v>80.8080808080808</v>
      </c>
      <c r="I212" s="25">
        <v>504.9</v>
      </c>
    </row>
    <row r="213" spans="1:9" ht="12.75" hidden="1">
      <c r="A213" s="22"/>
      <c r="B213" s="29"/>
      <c r="C213" s="30" t="s">
        <v>25</v>
      </c>
      <c r="D213" s="10" t="s">
        <v>211</v>
      </c>
      <c r="E213" s="25"/>
      <c r="F213" s="25"/>
      <c r="G213" s="132" t="e">
        <f t="shared" si="18"/>
        <v>#DIV/0!</v>
      </c>
      <c r="H213" s="132">
        <f t="shared" si="17"/>
        <v>0</v>
      </c>
      <c r="I213" s="25">
        <v>933.37</v>
      </c>
    </row>
    <row r="214" spans="1:9" ht="12.75">
      <c r="A214" s="22"/>
      <c r="B214" s="29"/>
      <c r="C214" s="28" t="s">
        <v>85</v>
      </c>
      <c r="D214" s="10" t="s">
        <v>26</v>
      </c>
      <c r="E214" s="33">
        <v>4303.93</v>
      </c>
      <c r="F214" s="25">
        <v>3918.07</v>
      </c>
      <c r="G214" s="132">
        <f t="shared" si="18"/>
        <v>91.03470549009857</v>
      </c>
      <c r="H214" s="132">
        <f t="shared" si="17"/>
        <v>270.3478302869721</v>
      </c>
      <c r="I214" s="43">
        <v>1449.27</v>
      </c>
    </row>
    <row r="215" spans="1:9" ht="12.75" hidden="1">
      <c r="A215" s="22"/>
      <c r="B215" s="29"/>
      <c r="C215" s="28" t="s">
        <v>263</v>
      </c>
      <c r="D215" s="207" t="s">
        <v>267</v>
      </c>
      <c r="E215" s="33"/>
      <c r="F215" s="25"/>
      <c r="G215" s="132" t="e">
        <f t="shared" si="18"/>
        <v>#DIV/0!</v>
      </c>
      <c r="H215" s="132">
        <f t="shared" si="17"/>
        <v>0</v>
      </c>
      <c r="I215" s="43">
        <v>1670.41</v>
      </c>
    </row>
    <row r="216" spans="1:9" ht="22.5" hidden="1">
      <c r="A216" s="22"/>
      <c r="B216" s="29"/>
      <c r="C216" s="28" t="s">
        <v>148</v>
      </c>
      <c r="D216" s="12" t="s">
        <v>256</v>
      </c>
      <c r="E216" s="33"/>
      <c r="F216" s="25"/>
      <c r="G216" s="132" t="e">
        <f t="shared" si="18"/>
        <v>#DIV/0!</v>
      </c>
      <c r="H216" s="132" t="e">
        <f t="shared" si="17"/>
        <v>#DIV/0!</v>
      </c>
      <c r="I216" s="43"/>
    </row>
    <row r="217" spans="1:10" ht="12.75">
      <c r="A217" s="22"/>
      <c r="B217" s="29"/>
      <c r="C217" s="30" t="s">
        <v>11</v>
      </c>
      <c r="D217" s="11" t="s">
        <v>12</v>
      </c>
      <c r="E217" s="25">
        <v>13871.24</v>
      </c>
      <c r="F217" s="25">
        <v>13800.96</v>
      </c>
      <c r="G217" s="132">
        <f t="shared" si="18"/>
        <v>99.49334017723001</v>
      </c>
      <c r="H217" s="132">
        <f t="shared" si="17"/>
        <v>50.46291014716593</v>
      </c>
      <c r="I217" s="25">
        <v>27348.72</v>
      </c>
      <c r="J217" s="159"/>
    </row>
    <row r="218" spans="1:9" ht="47.25" customHeight="1" hidden="1">
      <c r="A218" s="22"/>
      <c r="B218" s="29"/>
      <c r="C218" s="30" t="s">
        <v>119</v>
      </c>
      <c r="D218" s="12" t="s">
        <v>251</v>
      </c>
      <c r="E218" s="25"/>
      <c r="F218" s="25"/>
      <c r="G218" s="132" t="e">
        <f t="shared" si="18"/>
        <v>#DIV/0!</v>
      </c>
      <c r="H218" s="132">
        <f t="shared" si="17"/>
        <v>0</v>
      </c>
      <c r="I218" s="43">
        <v>587875.11</v>
      </c>
    </row>
    <row r="219" spans="1:9" ht="33.75" customHeight="1">
      <c r="A219" s="22"/>
      <c r="B219" s="29"/>
      <c r="C219" s="30" t="s">
        <v>51</v>
      </c>
      <c r="D219" s="12" t="s">
        <v>229</v>
      </c>
      <c r="E219" s="25">
        <v>72000</v>
      </c>
      <c r="F219" s="25">
        <v>71997.73</v>
      </c>
      <c r="G219" s="132">
        <f t="shared" si="18"/>
        <v>99.99684722222223</v>
      </c>
      <c r="H219" s="132">
        <f t="shared" si="17"/>
        <v>25.856034090819307</v>
      </c>
      <c r="I219" s="43">
        <v>278456.2</v>
      </c>
    </row>
    <row r="220" spans="1:9" ht="33.75">
      <c r="A220" s="22"/>
      <c r="B220" s="29"/>
      <c r="C220" s="30" t="s">
        <v>154</v>
      </c>
      <c r="D220" s="12" t="s">
        <v>185</v>
      </c>
      <c r="E220" s="25">
        <v>113378.81</v>
      </c>
      <c r="F220" s="25">
        <v>113378.08</v>
      </c>
      <c r="G220" s="132">
        <f t="shared" si="18"/>
        <v>99.99935614071096</v>
      </c>
      <c r="H220" s="132">
        <f t="shared" si="17"/>
        <v>174.27335556901028</v>
      </c>
      <c r="I220" s="43">
        <v>65057.61</v>
      </c>
    </row>
    <row r="221" spans="1:9" ht="45">
      <c r="A221" s="22"/>
      <c r="B221" s="29"/>
      <c r="C221" s="30" t="s">
        <v>82</v>
      </c>
      <c r="D221" s="12" t="s">
        <v>230</v>
      </c>
      <c r="E221" s="25">
        <v>558321.43</v>
      </c>
      <c r="F221" s="25">
        <v>558321.43</v>
      </c>
      <c r="G221" s="132">
        <f t="shared" si="18"/>
        <v>100</v>
      </c>
      <c r="H221" s="132">
        <f t="shared" si="17"/>
        <v>268.24819082356385</v>
      </c>
      <c r="I221" s="25">
        <v>208136.14</v>
      </c>
    </row>
    <row r="222" spans="1:9" ht="45.75" customHeight="1">
      <c r="A222" s="22"/>
      <c r="B222" s="29"/>
      <c r="C222" s="30" t="s">
        <v>285</v>
      </c>
      <c r="D222" s="12" t="s">
        <v>286</v>
      </c>
      <c r="E222" s="25">
        <v>3150</v>
      </c>
      <c r="F222" s="25">
        <v>3150</v>
      </c>
      <c r="G222" s="135">
        <f t="shared" si="18"/>
        <v>100</v>
      </c>
      <c r="H222" s="145" t="s">
        <v>122</v>
      </c>
      <c r="I222" s="25"/>
    </row>
    <row r="223" spans="1:9" ht="46.5" customHeight="1" hidden="1">
      <c r="A223" s="22"/>
      <c r="B223" s="29"/>
      <c r="C223" s="30" t="s">
        <v>189</v>
      </c>
      <c r="D223" s="123" t="s">
        <v>249</v>
      </c>
      <c r="E223" s="25"/>
      <c r="F223" s="25"/>
      <c r="G223" s="135" t="e">
        <f t="shared" si="18"/>
        <v>#DIV/0!</v>
      </c>
      <c r="H223" s="145" t="e">
        <f t="shared" si="17"/>
        <v>#DIV/0!</v>
      </c>
      <c r="I223" s="25"/>
    </row>
    <row r="224" spans="1:9" ht="45.75" customHeight="1" hidden="1">
      <c r="A224" s="22"/>
      <c r="B224" s="96"/>
      <c r="C224" s="44" t="s">
        <v>107</v>
      </c>
      <c r="D224" s="86" t="s">
        <v>235</v>
      </c>
      <c r="E224" s="25"/>
      <c r="F224" s="25"/>
      <c r="G224" s="135" t="e">
        <f t="shared" si="18"/>
        <v>#DIV/0!</v>
      </c>
      <c r="H224" s="145" t="e">
        <f t="shared" si="17"/>
        <v>#DIV/0!</v>
      </c>
      <c r="I224" s="43"/>
    </row>
    <row r="225" spans="1:9" ht="33.75">
      <c r="A225" s="22"/>
      <c r="B225" s="29"/>
      <c r="C225" s="30" t="s">
        <v>79</v>
      </c>
      <c r="D225" s="12" t="s">
        <v>231</v>
      </c>
      <c r="E225" s="25">
        <v>220144</v>
      </c>
      <c r="F225" s="25">
        <v>220144</v>
      </c>
      <c r="G225" s="132">
        <f t="shared" si="18"/>
        <v>100</v>
      </c>
      <c r="H225" s="144" t="s">
        <v>122</v>
      </c>
      <c r="I225" s="43"/>
    </row>
    <row r="226" spans="1:9" ht="12.75">
      <c r="A226" s="22"/>
      <c r="B226" s="27">
        <v>80103</v>
      </c>
      <c r="C226" s="44"/>
      <c r="D226" s="13" t="s">
        <v>176</v>
      </c>
      <c r="E226" s="21">
        <f>SUM(E227:E230)</f>
        <v>138815</v>
      </c>
      <c r="F226" s="21">
        <f>SUM(F227:F230)</f>
        <v>146166.97999999998</v>
      </c>
      <c r="G226" s="131">
        <f t="shared" si="18"/>
        <v>105.29624320138312</v>
      </c>
      <c r="H226" s="131">
        <f t="shared" si="17"/>
        <v>115.76922345814734</v>
      </c>
      <c r="I226" s="40">
        <f>SUM(I227:I230)</f>
        <v>126257.2</v>
      </c>
    </row>
    <row r="227" spans="1:9" ht="12.75" hidden="1">
      <c r="A227" s="22"/>
      <c r="B227" s="118"/>
      <c r="C227" s="30" t="s">
        <v>11</v>
      </c>
      <c r="D227" s="11" t="s">
        <v>12</v>
      </c>
      <c r="E227" s="25"/>
      <c r="F227" s="25"/>
      <c r="G227" s="132" t="e">
        <f t="shared" si="18"/>
        <v>#DIV/0!</v>
      </c>
      <c r="H227" s="132" t="e">
        <f t="shared" si="17"/>
        <v>#DIV/0!</v>
      </c>
      <c r="I227" s="43"/>
    </row>
    <row r="228" spans="1:9" ht="33.75">
      <c r="A228" s="22"/>
      <c r="B228" s="194"/>
      <c r="C228" s="52" t="s">
        <v>51</v>
      </c>
      <c r="D228" s="12" t="s">
        <v>252</v>
      </c>
      <c r="E228" s="25">
        <v>97270</v>
      </c>
      <c r="F228" s="25">
        <v>97270</v>
      </c>
      <c r="G228" s="132">
        <f t="shared" si="18"/>
        <v>100</v>
      </c>
      <c r="H228" s="132">
        <f t="shared" si="17"/>
        <v>100.96952333499418</v>
      </c>
      <c r="I228" s="43">
        <v>96336</v>
      </c>
    </row>
    <row r="229" spans="1:9" ht="33.75">
      <c r="A229" s="22"/>
      <c r="B229" s="36"/>
      <c r="C229" s="52" t="s">
        <v>129</v>
      </c>
      <c r="D229" s="168" t="s">
        <v>207</v>
      </c>
      <c r="E229" s="25">
        <v>17980</v>
      </c>
      <c r="F229" s="25">
        <v>25331.98</v>
      </c>
      <c r="G229" s="132">
        <f t="shared" si="18"/>
        <v>140.88976640711903</v>
      </c>
      <c r="H229" s="132">
        <f t="shared" si="17"/>
        <v>140.56423277792697</v>
      </c>
      <c r="I229" s="43">
        <v>18021.64</v>
      </c>
    </row>
    <row r="230" spans="1:9" ht="33.75">
      <c r="A230" s="22"/>
      <c r="B230" s="193"/>
      <c r="C230" s="52" t="s">
        <v>154</v>
      </c>
      <c r="D230" s="12" t="s">
        <v>185</v>
      </c>
      <c r="E230" s="25">
        <v>23565</v>
      </c>
      <c r="F230" s="25">
        <v>23565</v>
      </c>
      <c r="G230" s="132">
        <f t="shared" si="18"/>
        <v>100</v>
      </c>
      <c r="H230" s="132">
        <f t="shared" si="17"/>
        <v>198.03253229531177</v>
      </c>
      <c r="I230" s="43">
        <v>11899.56</v>
      </c>
    </row>
    <row r="231" spans="1:9" ht="12.75">
      <c r="A231" s="19"/>
      <c r="B231" s="27">
        <v>80104</v>
      </c>
      <c r="C231" s="20"/>
      <c r="D231" s="14" t="s">
        <v>52</v>
      </c>
      <c r="E231" s="21">
        <f>SUM(E232:E241)</f>
        <v>3092067.61</v>
      </c>
      <c r="F231" s="21">
        <f>SUM(F232:F241)</f>
        <v>3147918.11</v>
      </c>
      <c r="G231" s="131">
        <f t="shared" si="18"/>
        <v>101.80625093123369</v>
      </c>
      <c r="H231" s="131">
        <f t="shared" si="17"/>
        <v>106.51335952511292</v>
      </c>
      <c r="I231" s="21">
        <f>SUM(I232:I241)</f>
        <v>2955420.9200000004</v>
      </c>
    </row>
    <row r="232" spans="1:9" ht="22.5" hidden="1">
      <c r="A232" s="19"/>
      <c r="B232" s="36"/>
      <c r="C232" s="30" t="s">
        <v>70</v>
      </c>
      <c r="D232" s="12" t="s">
        <v>212</v>
      </c>
      <c r="E232" s="25"/>
      <c r="F232" s="25"/>
      <c r="G232" s="132" t="e">
        <f t="shared" si="18"/>
        <v>#DIV/0!</v>
      </c>
      <c r="H232" s="132" t="e">
        <f t="shared" si="17"/>
        <v>#DIV/0!</v>
      </c>
      <c r="I232" s="25"/>
    </row>
    <row r="233" spans="1:9" ht="44.25" customHeight="1">
      <c r="A233" s="22"/>
      <c r="B233" s="23"/>
      <c r="C233" s="45" t="s">
        <v>10</v>
      </c>
      <c r="D233" s="86" t="s">
        <v>210</v>
      </c>
      <c r="E233" s="25">
        <v>97200</v>
      </c>
      <c r="F233" s="25">
        <v>97200</v>
      </c>
      <c r="G233" s="132">
        <f t="shared" si="18"/>
        <v>100</v>
      </c>
      <c r="H233" s="132">
        <f t="shared" si="17"/>
        <v>100</v>
      </c>
      <c r="I233" s="25">
        <v>97200</v>
      </c>
    </row>
    <row r="234" spans="1:9" s="114" customFormat="1" ht="51.75" customHeight="1" hidden="1">
      <c r="A234" s="199"/>
      <c r="B234" s="233"/>
      <c r="C234" s="234" t="s">
        <v>78</v>
      </c>
      <c r="D234" s="86" t="s">
        <v>276</v>
      </c>
      <c r="E234" s="155"/>
      <c r="F234" s="155"/>
      <c r="G234" s="132" t="e">
        <f t="shared" si="18"/>
        <v>#DIV/0!</v>
      </c>
      <c r="H234" s="132">
        <f t="shared" si="17"/>
        <v>0</v>
      </c>
      <c r="I234" s="155">
        <v>554.22</v>
      </c>
    </row>
    <row r="235" spans="1:9" ht="12.75" hidden="1">
      <c r="A235" s="22"/>
      <c r="B235" s="23"/>
      <c r="C235" s="35" t="s">
        <v>25</v>
      </c>
      <c r="D235" s="10" t="s">
        <v>211</v>
      </c>
      <c r="E235" s="25"/>
      <c r="F235" s="25"/>
      <c r="G235" s="132" t="e">
        <f t="shared" si="18"/>
        <v>#DIV/0!</v>
      </c>
      <c r="H235" s="132" t="e">
        <f t="shared" si="17"/>
        <v>#DIV/0!</v>
      </c>
      <c r="I235" s="25"/>
    </row>
    <row r="236" spans="1:9" ht="12.75">
      <c r="A236" s="22"/>
      <c r="B236" s="23"/>
      <c r="C236" s="30" t="s">
        <v>11</v>
      </c>
      <c r="D236" s="10" t="s">
        <v>12</v>
      </c>
      <c r="E236" s="25">
        <v>616.65</v>
      </c>
      <c r="F236" s="25">
        <v>616.65</v>
      </c>
      <c r="G236" s="132">
        <f t="shared" si="18"/>
        <v>100</v>
      </c>
      <c r="H236" s="132">
        <f t="shared" si="17"/>
        <v>2.5038187651806574</v>
      </c>
      <c r="I236" s="25">
        <v>24628.38</v>
      </c>
    </row>
    <row r="237" spans="1:9" ht="33.75">
      <c r="A237" s="22"/>
      <c r="B237" s="23"/>
      <c r="C237" s="28" t="s">
        <v>51</v>
      </c>
      <c r="D237" s="12" t="s">
        <v>252</v>
      </c>
      <c r="E237" s="25">
        <v>2131720</v>
      </c>
      <c r="F237" s="25">
        <v>2131720</v>
      </c>
      <c r="G237" s="132">
        <f t="shared" si="18"/>
        <v>100</v>
      </c>
      <c r="H237" s="132">
        <f t="shared" si="17"/>
        <v>101.54326015732697</v>
      </c>
      <c r="I237" s="25">
        <v>2099322</v>
      </c>
    </row>
    <row r="238" spans="1:9" s="177" customFormat="1" ht="36" customHeight="1">
      <c r="A238" s="95"/>
      <c r="B238" s="174"/>
      <c r="C238" s="175">
        <v>2310</v>
      </c>
      <c r="D238" s="168" t="s">
        <v>207</v>
      </c>
      <c r="E238" s="33">
        <v>835200</v>
      </c>
      <c r="F238" s="33">
        <v>891050.5</v>
      </c>
      <c r="G238" s="176">
        <f t="shared" si="18"/>
        <v>106.68708093869732</v>
      </c>
      <c r="H238" s="176">
        <f t="shared" si="17"/>
        <v>126.3870655290149</v>
      </c>
      <c r="I238" s="33">
        <v>705017.16</v>
      </c>
    </row>
    <row r="239" spans="1:9" s="102" customFormat="1" ht="56.25" hidden="1">
      <c r="A239" s="202"/>
      <c r="B239" s="202"/>
      <c r="C239" s="203" t="s">
        <v>67</v>
      </c>
      <c r="D239" s="12" t="s">
        <v>205</v>
      </c>
      <c r="E239" s="155"/>
      <c r="F239" s="155"/>
      <c r="G239" s="201" t="e">
        <f t="shared" si="18"/>
        <v>#DIV/0!</v>
      </c>
      <c r="H239" s="201" t="e">
        <f t="shared" si="17"/>
        <v>#DIV/0!</v>
      </c>
      <c r="I239" s="155"/>
    </row>
    <row r="240" spans="1:9" ht="33.75">
      <c r="A240" s="22"/>
      <c r="B240" s="29"/>
      <c r="C240" s="30" t="s">
        <v>154</v>
      </c>
      <c r="D240" s="12" t="s">
        <v>185</v>
      </c>
      <c r="E240" s="25">
        <v>27330.96</v>
      </c>
      <c r="F240" s="25">
        <v>27330.96</v>
      </c>
      <c r="G240" s="132">
        <f t="shared" si="18"/>
        <v>100</v>
      </c>
      <c r="H240" s="132">
        <f t="shared" si="17"/>
        <v>120.97932711652162</v>
      </c>
      <c r="I240" s="43">
        <v>22591.43</v>
      </c>
    </row>
    <row r="241" spans="1:9" s="114" customFormat="1" ht="57" customHeight="1" hidden="1">
      <c r="A241" s="199"/>
      <c r="B241" s="200"/>
      <c r="C241" s="100" t="s">
        <v>67</v>
      </c>
      <c r="D241" s="12" t="s">
        <v>205</v>
      </c>
      <c r="E241" s="155"/>
      <c r="F241" s="155"/>
      <c r="G241" s="201" t="e">
        <f t="shared" si="18"/>
        <v>#DIV/0!</v>
      </c>
      <c r="H241" s="132">
        <f aca="true" t="shared" si="19" ref="H241:H273">(F241/I241)*100</f>
        <v>0</v>
      </c>
      <c r="I241" s="155">
        <v>6107.73</v>
      </c>
    </row>
    <row r="242" spans="1:11" ht="12.75">
      <c r="A242" s="19"/>
      <c r="B242" s="27">
        <v>80110</v>
      </c>
      <c r="C242" s="20"/>
      <c r="D242" s="14" t="s">
        <v>53</v>
      </c>
      <c r="E242" s="21">
        <f>SUM(E243:E254)</f>
        <v>62357.2</v>
      </c>
      <c r="F242" s="21">
        <f>SUM(F243:F254)</f>
        <v>75095.37</v>
      </c>
      <c r="G242" s="131">
        <f t="shared" si="18"/>
        <v>120.42774531248999</v>
      </c>
      <c r="H242" s="131">
        <f t="shared" si="19"/>
        <v>19.2388005407999</v>
      </c>
      <c r="I242" s="21">
        <f>SUM(I243:I254)</f>
        <v>390332.91000000003</v>
      </c>
      <c r="J242" s="159"/>
      <c r="K242" s="159"/>
    </row>
    <row r="243" spans="1:11" ht="24.75" customHeight="1" hidden="1">
      <c r="A243" s="19"/>
      <c r="B243" s="36"/>
      <c r="C243" s="30" t="s">
        <v>70</v>
      </c>
      <c r="D243" s="12" t="s">
        <v>212</v>
      </c>
      <c r="E243" s="25"/>
      <c r="F243" s="25"/>
      <c r="G243" s="132" t="e">
        <f>F243*100/E243</f>
        <v>#DIV/0!</v>
      </c>
      <c r="H243" s="132">
        <f t="shared" si="19"/>
        <v>0</v>
      </c>
      <c r="I243" s="25">
        <v>19436.76</v>
      </c>
      <c r="J243" s="159"/>
      <c r="K243" s="159"/>
    </row>
    <row r="244" spans="1:11" ht="33.75" hidden="1">
      <c r="A244" s="19"/>
      <c r="B244" s="36"/>
      <c r="C244" s="30" t="s">
        <v>269</v>
      </c>
      <c r="D244" s="12" t="s">
        <v>270</v>
      </c>
      <c r="E244" s="25"/>
      <c r="F244" s="25"/>
      <c r="G244" s="132" t="e">
        <f>F244*100/E244</f>
        <v>#DIV/0!</v>
      </c>
      <c r="H244" s="132">
        <f t="shared" si="19"/>
        <v>0</v>
      </c>
      <c r="I244" s="25">
        <v>26</v>
      </c>
      <c r="J244" s="159"/>
      <c r="K244" s="159"/>
    </row>
    <row r="245" spans="1:11" ht="22.5" customHeight="1" hidden="1">
      <c r="A245" s="19"/>
      <c r="B245" s="36"/>
      <c r="C245" s="30" t="s">
        <v>258</v>
      </c>
      <c r="D245" s="12" t="s">
        <v>265</v>
      </c>
      <c r="E245" s="25"/>
      <c r="F245" s="25"/>
      <c r="G245" s="132" t="e">
        <f>F245*100/E245</f>
        <v>#DIV/0!</v>
      </c>
      <c r="H245" s="132">
        <f t="shared" si="19"/>
        <v>0</v>
      </c>
      <c r="I245" s="25">
        <v>58</v>
      </c>
      <c r="J245" s="159"/>
      <c r="K245" s="159"/>
    </row>
    <row r="246" spans="1:11" ht="12.75">
      <c r="A246" s="19"/>
      <c r="B246" s="36"/>
      <c r="C246" s="213" t="s">
        <v>17</v>
      </c>
      <c r="D246" s="10" t="s">
        <v>18</v>
      </c>
      <c r="E246" s="25">
        <v>77</v>
      </c>
      <c r="F246" s="25">
        <v>0</v>
      </c>
      <c r="G246" s="132">
        <f>F246*100/E246</f>
        <v>0</v>
      </c>
      <c r="H246" s="132">
        <f t="shared" si="19"/>
        <v>0</v>
      </c>
      <c r="I246" s="25">
        <v>262</v>
      </c>
      <c r="J246" s="159"/>
      <c r="K246" s="159"/>
    </row>
    <row r="247" spans="1:11" ht="12.75" hidden="1">
      <c r="A247" s="19"/>
      <c r="B247" s="36"/>
      <c r="C247" s="30" t="s">
        <v>133</v>
      </c>
      <c r="D247" s="10" t="s">
        <v>134</v>
      </c>
      <c r="E247" s="25"/>
      <c r="F247" s="25"/>
      <c r="G247" s="132" t="e">
        <f t="shared" si="18"/>
        <v>#DIV/0!</v>
      </c>
      <c r="H247" s="132" t="e">
        <f t="shared" si="19"/>
        <v>#DIV/0!</v>
      </c>
      <c r="I247" s="25">
        <v>0</v>
      </c>
      <c r="J247" s="159"/>
      <c r="K247" s="159"/>
    </row>
    <row r="248" spans="1:9" ht="12.75" hidden="1">
      <c r="A248" s="22"/>
      <c r="B248" s="29"/>
      <c r="C248" s="34" t="s">
        <v>25</v>
      </c>
      <c r="D248" s="10" t="s">
        <v>211</v>
      </c>
      <c r="E248" s="25"/>
      <c r="F248" s="25"/>
      <c r="G248" s="132" t="e">
        <f t="shared" si="18"/>
        <v>#DIV/0!</v>
      </c>
      <c r="H248" s="132" t="e">
        <f t="shared" si="19"/>
        <v>#DIV/0!</v>
      </c>
      <c r="I248" s="25"/>
    </row>
    <row r="249" spans="1:9" ht="12.75">
      <c r="A249" s="22"/>
      <c r="B249" s="29"/>
      <c r="C249" s="24" t="s">
        <v>85</v>
      </c>
      <c r="D249" s="207" t="s">
        <v>26</v>
      </c>
      <c r="E249" s="25">
        <v>216.08</v>
      </c>
      <c r="F249" s="25">
        <v>341.46</v>
      </c>
      <c r="G249" s="132">
        <f t="shared" si="18"/>
        <v>158.02480562754533</v>
      </c>
      <c r="H249" s="132">
        <f t="shared" si="19"/>
        <v>177.1701343848908</v>
      </c>
      <c r="I249" s="25">
        <v>192.73</v>
      </c>
    </row>
    <row r="250" spans="1:9" ht="12.75">
      <c r="A250" s="22"/>
      <c r="B250" s="29"/>
      <c r="C250" s="28" t="s">
        <v>11</v>
      </c>
      <c r="D250" s="10" t="s">
        <v>12</v>
      </c>
      <c r="E250" s="25">
        <v>550</v>
      </c>
      <c r="F250" s="25">
        <v>539.55</v>
      </c>
      <c r="G250" s="132">
        <f t="shared" si="18"/>
        <v>98.09999999999998</v>
      </c>
      <c r="H250" s="132">
        <f t="shared" si="19"/>
        <v>128.80469813077417</v>
      </c>
      <c r="I250" s="25">
        <v>418.89</v>
      </c>
    </row>
    <row r="251" spans="1:9" ht="45" hidden="1">
      <c r="A251" s="22"/>
      <c r="B251" s="29"/>
      <c r="C251" s="28" t="s">
        <v>119</v>
      </c>
      <c r="D251" s="12" t="s">
        <v>241</v>
      </c>
      <c r="E251" s="25"/>
      <c r="F251" s="25"/>
      <c r="G251" s="132" t="e">
        <f t="shared" si="18"/>
        <v>#DIV/0!</v>
      </c>
      <c r="H251" s="132">
        <f t="shared" si="19"/>
        <v>0</v>
      </c>
      <c r="I251" s="25">
        <v>180380.12</v>
      </c>
    </row>
    <row r="252" spans="1:9" ht="37.5" customHeight="1" hidden="1">
      <c r="A252" s="22"/>
      <c r="B252" s="29"/>
      <c r="C252" s="28" t="s">
        <v>129</v>
      </c>
      <c r="D252" s="86" t="s">
        <v>207</v>
      </c>
      <c r="E252" s="25"/>
      <c r="F252" s="25"/>
      <c r="G252" s="132" t="e">
        <f t="shared" si="18"/>
        <v>#DIV/0!</v>
      </c>
      <c r="H252" s="132" t="e">
        <f t="shared" si="19"/>
        <v>#DIV/0!</v>
      </c>
      <c r="I252" s="25"/>
    </row>
    <row r="253" spans="1:9" ht="33.75">
      <c r="A253" s="22"/>
      <c r="B253" s="29"/>
      <c r="C253" s="30" t="s">
        <v>154</v>
      </c>
      <c r="D253" s="12" t="s">
        <v>185</v>
      </c>
      <c r="E253" s="25">
        <v>21394.87</v>
      </c>
      <c r="F253" s="25">
        <v>21394.87</v>
      </c>
      <c r="G253" s="132">
        <f t="shared" si="18"/>
        <v>100</v>
      </c>
      <c r="H253" s="132">
        <f t="shared" si="19"/>
        <v>13.616839846724174</v>
      </c>
      <c r="I253" s="43">
        <v>157120.67</v>
      </c>
    </row>
    <row r="254" spans="1:9" ht="49.5" customHeight="1">
      <c r="A254" s="22"/>
      <c r="B254" s="29"/>
      <c r="C254" s="30" t="s">
        <v>82</v>
      </c>
      <c r="D254" s="12" t="s">
        <v>232</v>
      </c>
      <c r="E254" s="25">
        <v>40119.25</v>
      </c>
      <c r="F254" s="25">
        <v>52819.49</v>
      </c>
      <c r="G254" s="132">
        <f t="shared" si="18"/>
        <v>131.65622487957776</v>
      </c>
      <c r="H254" s="132">
        <f t="shared" si="19"/>
        <v>162.83344647315133</v>
      </c>
      <c r="I254" s="43">
        <v>32437.74</v>
      </c>
    </row>
    <row r="255" spans="1:9" ht="12.75" hidden="1">
      <c r="A255" s="22"/>
      <c r="B255" s="27">
        <v>80114</v>
      </c>
      <c r="C255" s="97"/>
      <c r="D255" s="14" t="s">
        <v>164</v>
      </c>
      <c r="E255" s="21">
        <f>SUM(E256:E257)</f>
        <v>0</v>
      </c>
      <c r="F255" s="21">
        <f>SUM(F256:F257)</f>
        <v>0</v>
      </c>
      <c r="G255" s="131" t="e">
        <f t="shared" si="18"/>
        <v>#DIV/0!</v>
      </c>
      <c r="H255" s="131" t="e">
        <f t="shared" si="19"/>
        <v>#DIV/0!</v>
      </c>
      <c r="I255" s="21">
        <f>SUM(I256:I257)</f>
        <v>0</v>
      </c>
    </row>
    <row r="256" spans="1:9" ht="12.75" hidden="1">
      <c r="A256" s="22"/>
      <c r="B256" s="36"/>
      <c r="C256" s="30" t="s">
        <v>25</v>
      </c>
      <c r="D256" s="10" t="s">
        <v>211</v>
      </c>
      <c r="E256" s="25"/>
      <c r="F256" s="25"/>
      <c r="G256" s="132" t="e">
        <f t="shared" si="18"/>
        <v>#DIV/0!</v>
      </c>
      <c r="H256" s="132" t="e">
        <f t="shared" si="19"/>
        <v>#DIV/0!</v>
      </c>
      <c r="I256" s="43"/>
    </row>
    <row r="257" spans="1:9" ht="12.75" hidden="1">
      <c r="A257" s="22"/>
      <c r="B257" s="36"/>
      <c r="C257" s="30" t="s">
        <v>11</v>
      </c>
      <c r="D257" s="10" t="s">
        <v>12</v>
      </c>
      <c r="E257" s="25"/>
      <c r="F257" s="25"/>
      <c r="G257" s="132" t="e">
        <f t="shared" si="18"/>
        <v>#DIV/0!</v>
      </c>
      <c r="H257" s="132" t="e">
        <f t="shared" si="19"/>
        <v>#DIV/0!</v>
      </c>
      <c r="I257" s="43"/>
    </row>
    <row r="258" spans="1:9" ht="12.75">
      <c r="A258" s="22"/>
      <c r="B258" s="27">
        <v>80146</v>
      </c>
      <c r="C258" s="44"/>
      <c r="D258" s="14" t="s">
        <v>283</v>
      </c>
      <c r="E258" s="21">
        <f>SUM(E259:E260)</f>
        <v>5244.02</v>
      </c>
      <c r="F258" s="21">
        <f>SUM(F259:F260)</f>
        <v>5244.02</v>
      </c>
      <c r="G258" s="131">
        <f>F258*100/E258</f>
        <v>99.99999999999999</v>
      </c>
      <c r="H258" s="137" t="s">
        <v>122</v>
      </c>
      <c r="I258" s="43"/>
    </row>
    <row r="259" spans="1:9" ht="12.75">
      <c r="A259" s="22"/>
      <c r="B259" s="104"/>
      <c r="C259" s="30" t="s">
        <v>25</v>
      </c>
      <c r="D259" s="10" t="s">
        <v>211</v>
      </c>
      <c r="E259" s="25">
        <v>139.02</v>
      </c>
      <c r="F259" s="25">
        <v>139.02</v>
      </c>
      <c r="G259" s="132">
        <f t="shared" si="18"/>
        <v>100</v>
      </c>
      <c r="H259" s="144" t="s">
        <v>122</v>
      </c>
      <c r="I259" s="43"/>
    </row>
    <row r="260" spans="1:9" ht="12.75">
      <c r="A260" s="22"/>
      <c r="B260" s="167"/>
      <c r="C260" s="30" t="s">
        <v>263</v>
      </c>
      <c r="D260" s="207" t="s">
        <v>267</v>
      </c>
      <c r="E260" s="25">
        <v>5105</v>
      </c>
      <c r="F260" s="25">
        <v>5105</v>
      </c>
      <c r="G260" s="132">
        <f t="shared" si="18"/>
        <v>100</v>
      </c>
      <c r="H260" s="144" t="s">
        <v>122</v>
      </c>
      <c r="I260" s="43"/>
    </row>
    <row r="261" spans="1:9" ht="12.75">
      <c r="A261" s="22"/>
      <c r="B261" s="27">
        <v>80148</v>
      </c>
      <c r="C261" s="44"/>
      <c r="D261" s="14" t="s">
        <v>204</v>
      </c>
      <c r="E261" s="21">
        <f>SUM(E262:E262)</f>
        <v>80721.47</v>
      </c>
      <c r="F261" s="21">
        <f>SUM(F262:F262)</f>
        <v>80721.47</v>
      </c>
      <c r="G261" s="131">
        <f>F261*100/E261</f>
        <v>100</v>
      </c>
      <c r="H261" s="131">
        <f t="shared" si="19"/>
        <v>114.73513750767185</v>
      </c>
      <c r="I261" s="40">
        <f>SUM(I262)</f>
        <v>70354.62</v>
      </c>
    </row>
    <row r="262" spans="1:9" ht="33.75">
      <c r="A262" s="22"/>
      <c r="B262" s="36"/>
      <c r="C262" s="30" t="s">
        <v>154</v>
      </c>
      <c r="D262" s="12" t="s">
        <v>185</v>
      </c>
      <c r="E262" s="25">
        <v>80721.47</v>
      </c>
      <c r="F262" s="25">
        <v>80721.47</v>
      </c>
      <c r="G262" s="132">
        <f t="shared" si="18"/>
        <v>100</v>
      </c>
      <c r="H262" s="132">
        <f t="shared" si="19"/>
        <v>114.73513750767185</v>
      </c>
      <c r="I262" s="43">
        <v>70354.62</v>
      </c>
    </row>
    <row r="263" spans="1:9" ht="56.25">
      <c r="A263" s="22"/>
      <c r="B263" s="186">
        <v>80149</v>
      </c>
      <c r="C263" s="44"/>
      <c r="D263" s="13" t="s">
        <v>203</v>
      </c>
      <c r="E263" s="21">
        <f>SUM(E264:E265)</f>
        <v>100010</v>
      </c>
      <c r="F263" s="21">
        <f>SUM(F264:F265)</f>
        <v>100010</v>
      </c>
      <c r="G263" s="131">
        <f>F263*100/E263</f>
        <v>100</v>
      </c>
      <c r="H263" s="131">
        <f t="shared" si="19"/>
        <v>177.96640330272618</v>
      </c>
      <c r="I263" s="40">
        <f>SUM(I265:I265)</f>
        <v>56196</v>
      </c>
    </row>
    <row r="264" spans="1:9" ht="12.75" hidden="1">
      <c r="A264" s="22"/>
      <c r="B264" s="118"/>
      <c r="C264" s="30" t="s">
        <v>11</v>
      </c>
      <c r="D264" s="10" t="s">
        <v>12</v>
      </c>
      <c r="E264" s="25"/>
      <c r="F264" s="25"/>
      <c r="G264" s="132" t="e">
        <f t="shared" si="18"/>
        <v>#DIV/0!</v>
      </c>
      <c r="H264" s="132" t="e">
        <f t="shared" si="19"/>
        <v>#DIV/0!</v>
      </c>
      <c r="I264" s="43"/>
    </row>
    <row r="265" spans="1:9" ht="33.75">
      <c r="A265" s="22"/>
      <c r="B265" s="36"/>
      <c r="C265" s="30" t="s">
        <v>51</v>
      </c>
      <c r="D265" s="12" t="s">
        <v>252</v>
      </c>
      <c r="E265" s="25">
        <v>100010</v>
      </c>
      <c r="F265" s="25">
        <v>100010</v>
      </c>
      <c r="G265" s="132">
        <f t="shared" si="18"/>
        <v>100</v>
      </c>
      <c r="H265" s="132">
        <f t="shared" si="19"/>
        <v>177.96640330272618</v>
      </c>
      <c r="I265" s="43">
        <v>56196</v>
      </c>
    </row>
    <row r="266" spans="1:9" ht="56.25" hidden="1">
      <c r="A266" s="22"/>
      <c r="B266" s="186">
        <v>80150</v>
      </c>
      <c r="C266" s="44"/>
      <c r="D266" s="13" t="s">
        <v>198</v>
      </c>
      <c r="E266" s="21">
        <f>SUM(E267:E268)</f>
        <v>0</v>
      </c>
      <c r="F266" s="21">
        <f>SUM(F267:F268)</f>
        <v>0</v>
      </c>
      <c r="G266" s="131" t="e">
        <f t="shared" si="18"/>
        <v>#DIV/0!</v>
      </c>
      <c r="H266" s="131">
        <f t="shared" si="19"/>
        <v>0</v>
      </c>
      <c r="I266" s="40">
        <f>SUM(I268)</f>
        <v>55068.34</v>
      </c>
    </row>
    <row r="267" spans="1:9" ht="12.75" hidden="1">
      <c r="A267" s="22"/>
      <c r="B267" s="104"/>
      <c r="C267" s="44" t="s">
        <v>11</v>
      </c>
      <c r="D267" s="10" t="s">
        <v>12</v>
      </c>
      <c r="E267" s="25"/>
      <c r="F267" s="25"/>
      <c r="G267" s="132" t="e">
        <f t="shared" si="18"/>
        <v>#DIV/0!</v>
      </c>
      <c r="H267" s="132" t="e">
        <f t="shared" si="19"/>
        <v>#DIV/0!</v>
      </c>
      <c r="I267" s="40"/>
    </row>
    <row r="268" spans="1:9" ht="45" hidden="1">
      <c r="A268" s="22"/>
      <c r="B268" s="194"/>
      <c r="C268" s="44" t="s">
        <v>119</v>
      </c>
      <c r="D268" s="12" t="s">
        <v>241</v>
      </c>
      <c r="E268" s="25"/>
      <c r="F268" s="25"/>
      <c r="G268" s="132" t="e">
        <f t="shared" si="18"/>
        <v>#DIV/0!</v>
      </c>
      <c r="H268" s="132">
        <f t="shared" si="19"/>
        <v>0</v>
      </c>
      <c r="I268" s="43">
        <v>55068.34</v>
      </c>
    </row>
    <row r="269" spans="1:9" ht="33.75">
      <c r="A269" s="22"/>
      <c r="B269" s="27">
        <v>80153</v>
      </c>
      <c r="C269" s="44"/>
      <c r="D269" s="13" t="s">
        <v>287</v>
      </c>
      <c r="E269" s="21">
        <f>SUM(E270)</f>
        <v>676055.14</v>
      </c>
      <c r="F269" s="21">
        <f>SUM(F270)</f>
        <v>657537.55</v>
      </c>
      <c r="G269" s="131">
        <f>F269*100/E269</f>
        <v>97.2609349586485</v>
      </c>
      <c r="H269" s="137" t="s">
        <v>122</v>
      </c>
      <c r="I269" s="43"/>
    </row>
    <row r="270" spans="1:9" ht="45">
      <c r="A270" s="22"/>
      <c r="B270" s="108"/>
      <c r="C270" s="30" t="s">
        <v>119</v>
      </c>
      <c r="D270" s="12" t="s">
        <v>241</v>
      </c>
      <c r="E270" s="25">
        <v>676055.14</v>
      </c>
      <c r="F270" s="25">
        <v>657537.55</v>
      </c>
      <c r="G270" s="132">
        <f t="shared" si="18"/>
        <v>97.2609349586485</v>
      </c>
      <c r="H270" s="144" t="s">
        <v>122</v>
      </c>
      <c r="I270" s="43"/>
    </row>
    <row r="271" spans="1:9" ht="12.75">
      <c r="A271" s="22"/>
      <c r="B271" s="27">
        <v>80195</v>
      </c>
      <c r="C271" s="44"/>
      <c r="D271" s="13" t="s">
        <v>5</v>
      </c>
      <c r="E271" s="21">
        <f>SUM(E272:E274)</f>
        <v>512</v>
      </c>
      <c r="F271" s="21">
        <f>SUM(F272:F274)</f>
        <v>482.8</v>
      </c>
      <c r="G271" s="131">
        <f t="shared" si="18"/>
        <v>94.296875</v>
      </c>
      <c r="H271" s="131">
        <f t="shared" si="19"/>
        <v>81.96943972835314</v>
      </c>
      <c r="I271" s="40">
        <f>SUM(I272:I274)</f>
        <v>589</v>
      </c>
    </row>
    <row r="272" spans="1:9" ht="22.5">
      <c r="A272" s="22"/>
      <c r="B272" s="104"/>
      <c r="C272" s="30" t="s">
        <v>27</v>
      </c>
      <c r="D272" s="12" t="s">
        <v>226</v>
      </c>
      <c r="E272" s="25">
        <v>500</v>
      </c>
      <c r="F272" s="25">
        <v>448</v>
      </c>
      <c r="G272" s="132">
        <f t="shared" si="18"/>
        <v>89.6</v>
      </c>
      <c r="H272" s="132">
        <f t="shared" si="19"/>
        <v>83.92656425627577</v>
      </c>
      <c r="I272" s="43">
        <v>533.8</v>
      </c>
    </row>
    <row r="273" spans="1:9" ht="22.5">
      <c r="A273" s="22"/>
      <c r="B273" s="194"/>
      <c r="C273" s="30" t="s">
        <v>258</v>
      </c>
      <c r="D273" s="12" t="s">
        <v>265</v>
      </c>
      <c r="E273" s="25">
        <v>12</v>
      </c>
      <c r="F273" s="25">
        <v>34.8</v>
      </c>
      <c r="G273" s="132">
        <f t="shared" si="18"/>
        <v>289.99999999999994</v>
      </c>
      <c r="H273" s="132">
        <f t="shared" si="19"/>
        <v>63.043478260869556</v>
      </c>
      <c r="I273" s="43">
        <v>55.2</v>
      </c>
    </row>
    <row r="274" spans="1:9" ht="12.75" hidden="1">
      <c r="A274" s="22"/>
      <c r="B274" s="194"/>
      <c r="C274" s="30" t="s">
        <v>17</v>
      </c>
      <c r="D274" s="12" t="s">
        <v>18</v>
      </c>
      <c r="E274" s="25"/>
      <c r="F274" s="25"/>
      <c r="G274" s="132"/>
      <c r="H274" s="132"/>
      <c r="I274" s="43"/>
    </row>
    <row r="275" spans="1:9" ht="12.75">
      <c r="A275" s="26">
        <v>851</v>
      </c>
      <c r="B275" s="16"/>
      <c r="C275" s="32"/>
      <c r="D275" s="66" t="s">
        <v>54</v>
      </c>
      <c r="E275" s="18">
        <f>E276+E279+E281+E283+E289</f>
        <v>19931.86</v>
      </c>
      <c r="F275" s="18">
        <f>SUM(F276,F279,F281,F283,F289)</f>
        <v>19617.13</v>
      </c>
      <c r="G275" s="130">
        <f t="shared" si="18"/>
        <v>98.42097024562685</v>
      </c>
      <c r="H275" s="130">
        <f aca="true" t="shared" si="20" ref="H275:H310">(F275/I275)*100</f>
        <v>48.813742108285815</v>
      </c>
      <c r="I275" s="18">
        <f>SUM(I276,I279,I281,I283,I289,)</f>
        <v>40187.72</v>
      </c>
    </row>
    <row r="276" spans="1:9" ht="12.75" hidden="1">
      <c r="A276" s="46"/>
      <c r="B276" s="27">
        <v>85141</v>
      </c>
      <c r="C276" s="20"/>
      <c r="D276" s="68" t="s">
        <v>55</v>
      </c>
      <c r="E276" s="21">
        <f>SUM(E277:E278)</f>
        <v>0</v>
      </c>
      <c r="F276" s="21">
        <f>SUM(F277:F278)</f>
        <v>0</v>
      </c>
      <c r="G276" s="137" t="e">
        <f>F276*100/E276</f>
        <v>#DIV/0!</v>
      </c>
      <c r="H276" s="131">
        <f t="shared" si="20"/>
        <v>0</v>
      </c>
      <c r="I276" s="21">
        <f>I278+I277</f>
        <v>11000</v>
      </c>
    </row>
    <row r="277" spans="1:9" ht="12.75" hidden="1">
      <c r="A277" s="22"/>
      <c r="B277" s="29"/>
      <c r="C277" s="34" t="s">
        <v>11</v>
      </c>
      <c r="D277" s="11" t="s">
        <v>12</v>
      </c>
      <c r="E277" s="25"/>
      <c r="F277" s="25"/>
      <c r="G277" s="132" t="e">
        <f t="shared" si="18"/>
        <v>#DIV/0!</v>
      </c>
      <c r="H277" s="132">
        <f t="shared" si="20"/>
        <v>0</v>
      </c>
      <c r="I277" s="25">
        <v>11000</v>
      </c>
    </row>
    <row r="278" spans="1:9" ht="33.75" hidden="1">
      <c r="A278" s="46"/>
      <c r="B278" s="36"/>
      <c r="C278" s="30">
        <v>2320</v>
      </c>
      <c r="D278" s="12" t="s">
        <v>186</v>
      </c>
      <c r="E278" s="25"/>
      <c r="F278" s="25"/>
      <c r="G278" s="132" t="e">
        <f t="shared" si="18"/>
        <v>#DIV/0!</v>
      </c>
      <c r="H278" s="132" t="e">
        <f t="shared" si="20"/>
        <v>#DIV/0!</v>
      </c>
      <c r="I278" s="25"/>
    </row>
    <row r="279" spans="1:9" s="114" customFormat="1" ht="12.75">
      <c r="A279" s="112"/>
      <c r="B279" s="124">
        <v>85154</v>
      </c>
      <c r="C279" s="113"/>
      <c r="D279" s="13" t="s">
        <v>159</v>
      </c>
      <c r="E279" s="101">
        <f>SUM(E280:E280)</f>
        <v>473.06</v>
      </c>
      <c r="F279" s="101">
        <f>SUM(F280:F280)</f>
        <v>473.06</v>
      </c>
      <c r="G279" s="138">
        <f t="shared" si="18"/>
        <v>100</v>
      </c>
      <c r="H279" s="137">
        <f t="shared" si="20"/>
        <v>11.8265</v>
      </c>
      <c r="I279" s="21">
        <f>I281+I280</f>
        <v>4000</v>
      </c>
    </row>
    <row r="280" spans="1:9" ht="12.75">
      <c r="A280" s="46"/>
      <c r="B280" s="108"/>
      <c r="C280" s="30" t="s">
        <v>11</v>
      </c>
      <c r="D280" s="11" t="s">
        <v>12</v>
      </c>
      <c r="E280" s="25">
        <v>473.06</v>
      </c>
      <c r="F280" s="25">
        <v>473.06</v>
      </c>
      <c r="G280" s="132">
        <f t="shared" si="18"/>
        <v>100</v>
      </c>
      <c r="H280" s="144">
        <f t="shared" si="20"/>
        <v>11.8265</v>
      </c>
      <c r="I280" s="25">
        <v>4000</v>
      </c>
    </row>
    <row r="281" spans="1:9" ht="12.75" hidden="1">
      <c r="A281" s="46"/>
      <c r="B281" s="27">
        <v>85154</v>
      </c>
      <c r="C281" s="44"/>
      <c r="D281" s="70" t="s">
        <v>159</v>
      </c>
      <c r="E281" s="21">
        <f>SUM(E282)</f>
        <v>0</v>
      </c>
      <c r="F281" s="21">
        <f>F282</f>
        <v>0</v>
      </c>
      <c r="G281" s="144" t="e">
        <f>F281*100/E281</f>
        <v>#DIV/0!</v>
      </c>
      <c r="H281" s="144" t="e">
        <f t="shared" si="20"/>
        <v>#DIV/0!</v>
      </c>
      <c r="I281" s="43">
        <f>SUM(I282:I282)</f>
        <v>0</v>
      </c>
    </row>
    <row r="282" spans="1:9" ht="12.75" hidden="1">
      <c r="A282" s="46"/>
      <c r="B282" s="153"/>
      <c r="C282" s="30" t="s">
        <v>11</v>
      </c>
      <c r="D282" s="11" t="s">
        <v>12</v>
      </c>
      <c r="E282" s="25"/>
      <c r="F282" s="25"/>
      <c r="G282" s="144" t="e">
        <f>F282*100/E282</f>
        <v>#DIV/0!</v>
      </c>
      <c r="H282" s="144" t="e">
        <f t="shared" si="20"/>
        <v>#DIV/0!</v>
      </c>
      <c r="I282" s="43"/>
    </row>
    <row r="283" spans="1:9" ht="12.75">
      <c r="A283" s="19"/>
      <c r="B283" s="27">
        <v>85158</v>
      </c>
      <c r="C283" s="20"/>
      <c r="D283" s="14" t="s">
        <v>193</v>
      </c>
      <c r="E283" s="21">
        <f>SUM(E284:E288)</f>
        <v>2008.8</v>
      </c>
      <c r="F283" s="21">
        <f>SUM(F284:F288)</f>
        <v>1700.07</v>
      </c>
      <c r="G283" s="131">
        <f t="shared" si="18"/>
        <v>84.63112305854241</v>
      </c>
      <c r="H283" s="131">
        <f t="shared" si="20"/>
        <v>16.350411436353355</v>
      </c>
      <c r="I283" s="21">
        <f>SUM(I284:I288)</f>
        <v>10397.72</v>
      </c>
    </row>
    <row r="284" spans="1:9" ht="22.5">
      <c r="A284" s="19"/>
      <c r="B284" s="36"/>
      <c r="C284" s="30" t="s">
        <v>258</v>
      </c>
      <c r="D284" s="12" t="s">
        <v>265</v>
      </c>
      <c r="E284" s="25">
        <v>8.8</v>
      </c>
      <c r="F284" s="25">
        <v>8.8</v>
      </c>
      <c r="G284" s="132">
        <f t="shared" si="18"/>
        <v>100</v>
      </c>
      <c r="H284" s="132">
        <f t="shared" si="20"/>
        <v>20.46511627906977</v>
      </c>
      <c r="I284" s="25">
        <v>43</v>
      </c>
    </row>
    <row r="285" spans="1:9" ht="12.75" hidden="1">
      <c r="A285" s="19"/>
      <c r="B285" s="36"/>
      <c r="C285" s="30" t="s">
        <v>17</v>
      </c>
      <c r="D285" s="12" t="s">
        <v>18</v>
      </c>
      <c r="E285" s="25"/>
      <c r="F285" s="25"/>
      <c r="G285" s="140" t="e">
        <f t="shared" si="18"/>
        <v>#DIV/0!</v>
      </c>
      <c r="H285" s="132" t="e">
        <f t="shared" si="20"/>
        <v>#DIV/0!</v>
      </c>
      <c r="I285" s="43"/>
    </row>
    <row r="286" spans="1:9" ht="12.75">
      <c r="A286" s="22"/>
      <c r="B286" s="29"/>
      <c r="C286" s="34" t="s">
        <v>56</v>
      </c>
      <c r="D286" s="10" t="s">
        <v>57</v>
      </c>
      <c r="E286" s="25">
        <v>2000</v>
      </c>
      <c r="F286" s="25">
        <v>1691.27</v>
      </c>
      <c r="G286" s="132">
        <f t="shared" si="18"/>
        <v>84.5635</v>
      </c>
      <c r="H286" s="132">
        <f t="shared" si="20"/>
        <v>16.33332431973052</v>
      </c>
      <c r="I286" s="25">
        <v>10354.72</v>
      </c>
    </row>
    <row r="287" spans="1:9" ht="12.75" hidden="1">
      <c r="A287" s="22"/>
      <c r="B287" s="29"/>
      <c r="C287" s="35" t="s">
        <v>25</v>
      </c>
      <c r="D287" s="10" t="s">
        <v>211</v>
      </c>
      <c r="E287" s="25"/>
      <c r="F287" s="25"/>
      <c r="G287" s="132" t="e">
        <f t="shared" si="18"/>
        <v>#DIV/0!</v>
      </c>
      <c r="H287" s="132" t="e">
        <f t="shared" si="20"/>
        <v>#DIV/0!</v>
      </c>
      <c r="I287" s="25"/>
    </row>
    <row r="288" spans="1:9" ht="12.75" hidden="1">
      <c r="A288" s="22"/>
      <c r="B288" s="29"/>
      <c r="C288" s="28" t="s">
        <v>11</v>
      </c>
      <c r="D288" s="10" t="s">
        <v>12</v>
      </c>
      <c r="E288" s="25"/>
      <c r="F288" s="25"/>
      <c r="G288" s="132" t="e">
        <f t="shared" si="18"/>
        <v>#DIV/0!</v>
      </c>
      <c r="H288" s="132" t="e">
        <f t="shared" si="20"/>
        <v>#DIV/0!</v>
      </c>
      <c r="I288" s="25"/>
    </row>
    <row r="289" spans="1:9" ht="12.75">
      <c r="A289" s="19"/>
      <c r="B289" s="27">
        <v>85195</v>
      </c>
      <c r="C289" s="20"/>
      <c r="D289" s="69" t="s">
        <v>5</v>
      </c>
      <c r="E289" s="21">
        <f>SUM(E290:E293)</f>
        <v>17450</v>
      </c>
      <c r="F289" s="21">
        <f>SUM(F290:F293)</f>
        <v>17444</v>
      </c>
      <c r="G289" s="131">
        <f t="shared" si="18"/>
        <v>99.96561604584527</v>
      </c>
      <c r="H289" s="131">
        <f t="shared" si="20"/>
        <v>117.94455713319812</v>
      </c>
      <c r="I289" s="50">
        <f>SUM(I290:I293)</f>
        <v>14790</v>
      </c>
    </row>
    <row r="290" spans="1:9" ht="12.75" hidden="1">
      <c r="A290" s="19"/>
      <c r="B290" s="36"/>
      <c r="C290" s="30" t="s">
        <v>25</v>
      </c>
      <c r="D290" s="10" t="s">
        <v>211</v>
      </c>
      <c r="E290" s="25"/>
      <c r="F290" s="25"/>
      <c r="G290" s="132" t="e">
        <f t="shared" si="18"/>
        <v>#DIV/0!</v>
      </c>
      <c r="H290" s="132">
        <f t="shared" si="20"/>
        <v>0</v>
      </c>
      <c r="I290" s="43">
        <v>148</v>
      </c>
    </row>
    <row r="291" spans="1:9" ht="12.75" hidden="1">
      <c r="A291" s="19"/>
      <c r="B291" s="36"/>
      <c r="C291" s="30" t="s">
        <v>11</v>
      </c>
      <c r="D291" s="10" t="s">
        <v>12</v>
      </c>
      <c r="E291" s="25"/>
      <c r="F291" s="25"/>
      <c r="G291" s="132" t="e">
        <f t="shared" si="18"/>
        <v>#DIV/0!</v>
      </c>
      <c r="H291" s="132" t="e">
        <f t="shared" si="20"/>
        <v>#DIV/0!</v>
      </c>
      <c r="I291" s="43"/>
    </row>
    <row r="292" spans="1:9" ht="45">
      <c r="A292" s="22"/>
      <c r="B292" s="29"/>
      <c r="C292" s="30">
        <v>2010</v>
      </c>
      <c r="D292" s="12" t="s">
        <v>241</v>
      </c>
      <c r="E292" s="25">
        <v>17450</v>
      </c>
      <c r="F292" s="25">
        <v>17444</v>
      </c>
      <c r="G292" s="132">
        <f t="shared" si="18"/>
        <v>99.96561604584527</v>
      </c>
      <c r="H292" s="132">
        <f t="shared" si="20"/>
        <v>137.984496124031</v>
      </c>
      <c r="I292" s="53">
        <v>12642</v>
      </c>
    </row>
    <row r="293" spans="1:9" ht="59.25" customHeight="1" hidden="1">
      <c r="A293" s="22"/>
      <c r="B293" s="29"/>
      <c r="C293" s="30" t="s">
        <v>67</v>
      </c>
      <c r="D293" s="12" t="s">
        <v>205</v>
      </c>
      <c r="E293" s="25"/>
      <c r="F293" s="25"/>
      <c r="G293" s="132" t="e">
        <f t="shared" si="18"/>
        <v>#DIV/0!</v>
      </c>
      <c r="H293" s="132">
        <f t="shared" si="20"/>
        <v>0</v>
      </c>
      <c r="I293" s="53">
        <v>2000</v>
      </c>
    </row>
    <row r="294" spans="1:9" ht="15.75" customHeight="1" hidden="1">
      <c r="A294" s="22"/>
      <c r="B294" s="29"/>
      <c r="C294" s="30" t="s">
        <v>25</v>
      </c>
      <c r="D294" s="10" t="s">
        <v>211</v>
      </c>
      <c r="E294" s="25"/>
      <c r="F294" s="25"/>
      <c r="G294" s="132"/>
      <c r="H294" s="132"/>
      <c r="I294" s="53"/>
    </row>
    <row r="295" spans="1:9" ht="12.75">
      <c r="A295" s="26">
        <v>852</v>
      </c>
      <c r="B295" s="16"/>
      <c r="C295" s="32"/>
      <c r="D295" s="66" t="s">
        <v>58</v>
      </c>
      <c r="E295" s="18">
        <f>SUM(E296,E298,E305,E307,E311,E319,E324,E331,E335,E341,E348,E350,E356,E359,E365,E368)</f>
        <v>11976569.48</v>
      </c>
      <c r="F295" s="18">
        <f>SUM(F296,F298,F305,F307,F311,F319,F324,F331,F335,F341,F348,F350,F356,F359,F361,F365,F368)</f>
        <v>11999888.49</v>
      </c>
      <c r="G295" s="130">
        <f t="shared" si="18"/>
        <v>100.19470525377857</v>
      </c>
      <c r="H295" s="130">
        <f t="shared" si="20"/>
        <v>108.2312436774497</v>
      </c>
      <c r="I295" s="18">
        <f>SUM(I296,I298,I311,I305,I307,I319,I324,I331,I335,I341,I348,I350,I356,I359,I361,I363,I368)</f>
        <v>11087268.409999998</v>
      </c>
    </row>
    <row r="296" spans="1:9" ht="12.75">
      <c r="A296" s="47"/>
      <c r="B296" s="48">
        <v>85202</v>
      </c>
      <c r="C296" s="49"/>
      <c r="D296" s="70" t="s">
        <v>59</v>
      </c>
      <c r="E296" s="50">
        <f>SUM(E297:E297)</f>
        <v>20200</v>
      </c>
      <c r="F296" s="50">
        <f>SUM(F297)</f>
        <v>28968.11</v>
      </c>
      <c r="G296" s="139">
        <f t="shared" si="18"/>
        <v>143.40648514851486</v>
      </c>
      <c r="H296" s="139">
        <f t="shared" si="20"/>
        <v>252.704163304473</v>
      </c>
      <c r="I296" s="50">
        <f>SUM(I297)</f>
        <v>11463.25</v>
      </c>
    </row>
    <row r="297" spans="1:9" ht="12.75">
      <c r="A297" s="47"/>
      <c r="B297" s="51"/>
      <c r="C297" s="52" t="s">
        <v>56</v>
      </c>
      <c r="D297" s="10" t="s">
        <v>57</v>
      </c>
      <c r="E297" s="53">
        <v>20200</v>
      </c>
      <c r="F297" s="53">
        <v>28968.11</v>
      </c>
      <c r="G297" s="135">
        <f t="shared" si="18"/>
        <v>143.40648514851486</v>
      </c>
      <c r="H297" s="135">
        <f t="shared" si="20"/>
        <v>252.704163304473</v>
      </c>
      <c r="I297" s="53">
        <v>11463.25</v>
      </c>
    </row>
    <row r="298" spans="1:9" ht="12.75">
      <c r="A298" s="47"/>
      <c r="B298" s="48">
        <v>85203</v>
      </c>
      <c r="C298" s="49"/>
      <c r="D298" s="70" t="s">
        <v>60</v>
      </c>
      <c r="E298" s="21">
        <f>SUM(E299:E304)</f>
        <v>945054</v>
      </c>
      <c r="F298" s="21">
        <f>SUM(F299:F304)</f>
        <v>951054.8800000001</v>
      </c>
      <c r="G298" s="131">
        <f t="shared" si="18"/>
        <v>100.63497747218679</v>
      </c>
      <c r="H298" s="131">
        <f t="shared" si="20"/>
        <v>116.80747316389557</v>
      </c>
      <c r="I298" s="21">
        <f>SUM(I299:I304)</f>
        <v>814207.22</v>
      </c>
    </row>
    <row r="299" spans="1:9" ht="12.75">
      <c r="A299" s="47"/>
      <c r="B299" s="51"/>
      <c r="C299" s="52" t="s">
        <v>56</v>
      </c>
      <c r="D299" s="10" t="s">
        <v>57</v>
      </c>
      <c r="E299" s="25">
        <v>87935</v>
      </c>
      <c r="F299" s="25">
        <v>93662.47</v>
      </c>
      <c r="G299" s="132">
        <f t="shared" si="18"/>
        <v>106.51329959629271</v>
      </c>
      <c r="H299" s="132">
        <f t="shared" si="20"/>
        <v>101.07256464815353</v>
      </c>
      <c r="I299" s="43">
        <v>92668.54</v>
      </c>
    </row>
    <row r="300" spans="1:9" ht="12.75" hidden="1">
      <c r="A300" s="54"/>
      <c r="B300" s="55"/>
      <c r="C300" s="52" t="s">
        <v>25</v>
      </c>
      <c r="D300" s="10" t="s">
        <v>211</v>
      </c>
      <c r="E300" s="53"/>
      <c r="F300" s="53"/>
      <c r="G300" s="132" t="e">
        <f t="shared" si="18"/>
        <v>#DIV/0!</v>
      </c>
      <c r="H300" s="132" t="e">
        <f t="shared" si="20"/>
        <v>#DIV/0!</v>
      </c>
      <c r="I300" s="25"/>
    </row>
    <row r="301" spans="1:9" ht="12.75">
      <c r="A301" s="54"/>
      <c r="B301" s="55"/>
      <c r="C301" s="56" t="s">
        <v>11</v>
      </c>
      <c r="D301" s="11" t="s">
        <v>12</v>
      </c>
      <c r="E301" s="53">
        <v>3395</v>
      </c>
      <c r="F301" s="53">
        <v>3441.08</v>
      </c>
      <c r="G301" s="132">
        <f t="shared" si="18"/>
        <v>101.35729013254786</v>
      </c>
      <c r="H301" s="132">
        <f t="shared" si="20"/>
        <v>331.4116208068881</v>
      </c>
      <c r="I301" s="43">
        <v>1038.31</v>
      </c>
    </row>
    <row r="302" spans="1:9" s="114" customFormat="1" ht="45">
      <c r="A302" s="115"/>
      <c r="B302" s="116"/>
      <c r="C302" s="100">
        <v>2010</v>
      </c>
      <c r="D302" s="12" t="s">
        <v>241</v>
      </c>
      <c r="E302" s="117">
        <v>853524</v>
      </c>
      <c r="F302" s="117">
        <v>853517.4</v>
      </c>
      <c r="G302" s="132">
        <f t="shared" si="18"/>
        <v>99.99922673527634</v>
      </c>
      <c r="H302" s="132">
        <f t="shared" si="20"/>
        <v>119.64300768231224</v>
      </c>
      <c r="I302" s="43">
        <v>713386.78</v>
      </c>
    </row>
    <row r="303" spans="1:9" s="114" customFormat="1" ht="33.75">
      <c r="A303" s="115"/>
      <c r="B303" s="116"/>
      <c r="C303" s="100" t="s">
        <v>76</v>
      </c>
      <c r="D303" s="12" t="s">
        <v>172</v>
      </c>
      <c r="E303" s="117">
        <v>200</v>
      </c>
      <c r="F303" s="117">
        <v>433.93</v>
      </c>
      <c r="G303" s="140">
        <f t="shared" si="18"/>
        <v>216.965</v>
      </c>
      <c r="H303" s="140">
        <f t="shared" si="20"/>
        <v>138.3705357142857</v>
      </c>
      <c r="I303" s="43">
        <v>313.6</v>
      </c>
    </row>
    <row r="304" spans="1:9" ht="33.75" hidden="1">
      <c r="A304" s="54"/>
      <c r="B304" s="59"/>
      <c r="C304" s="30" t="s">
        <v>137</v>
      </c>
      <c r="D304" s="208" t="s">
        <v>244</v>
      </c>
      <c r="E304" s="53"/>
      <c r="F304" s="53"/>
      <c r="G304" s="132" t="e">
        <f t="shared" si="18"/>
        <v>#DIV/0!</v>
      </c>
      <c r="H304" s="132">
        <f t="shared" si="20"/>
        <v>0</v>
      </c>
      <c r="I304" s="43">
        <v>6799.99</v>
      </c>
    </row>
    <row r="305" spans="1:9" ht="13.5" customHeight="1" hidden="1">
      <c r="A305" s="54"/>
      <c r="B305" s="48">
        <v>85206</v>
      </c>
      <c r="C305" s="44"/>
      <c r="D305" s="13" t="s">
        <v>173</v>
      </c>
      <c r="E305" s="50">
        <f>SUM(E306:E306)</f>
        <v>0</v>
      </c>
      <c r="F305" s="50">
        <f>SUM(F306:F306)</f>
        <v>0</v>
      </c>
      <c r="G305" s="137" t="e">
        <f t="shared" si="18"/>
        <v>#DIV/0!</v>
      </c>
      <c r="H305" s="137" t="e">
        <f t="shared" si="20"/>
        <v>#DIV/0!</v>
      </c>
      <c r="I305" s="40">
        <f>SUM(I306)</f>
        <v>0</v>
      </c>
    </row>
    <row r="306" spans="1:9" ht="33.75" hidden="1">
      <c r="A306" s="54"/>
      <c r="B306" s="110"/>
      <c r="C306" s="30" t="s">
        <v>51</v>
      </c>
      <c r="D306" s="12" t="s">
        <v>252</v>
      </c>
      <c r="E306" s="53"/>
      <c r="F306" s="53"/>
      <c r="G306" s="132" t="e">
        <f t="shared" si="18"/>
        <v>#DIV/0!</v>
      </c>
      <c r="H306" s="132" t="e">
        <f t="shared" si="20"/>
        <v>#DIV/0!</v>
      </c>
      <c r="I306" s="43"/>
    </row>
    <row r="307" spans="1:9" ht="12.75" hidden="1">
      <c r="A307" s="54"/>
      <c r="B307" s="48">
        <v>85211</v>
      </c>
      <c r="C307" s="44"/>
      <c r="D307" s="13" t="s">
        <v>238</v>
      </c>
      <c r="E307" s="50">
        <f>SUM(E308:E310)</f>
        <v>0</v>
      </c>
      <c r="F307" s="50">
        <f>SUM(F308:F310)</f>
        <v>0</v>
      </c>
      <c r="G307" s="131" t="e">
        <f t="shared" si="18"/>
        <v>#DIV/0!</v>
      </c>
      <c r="H307" s="131" t="e">
        <f t="shared" si="20"/>
        <v>#DIV/0!</v>
      </c>
      <c r="I307" s="40">
        <f>SUM(I308:I310)</f>
        <v>0</v>
      </c>
    </row>
    <row r="308" spans="1:9" ht="12.75" hidden="1">
      <c r="A308" s="54"/>
      <c r="B308" s="51"/>
      <c r="C308" s="30" t="s">
        <v>25</v>
      </c>
      <c r="D308" s="12" t="s">
        <v>26</v>
      </c>
      <c r="E308" s="53"/>
      <c r="F308" s="53"/>
      <c r="G308" s="132" t="e">
        <f>F308*100/E308</f>
        <v>#DIV/0!</v>
      </c>
      <c r="H308" s="132" t="e">
        <f t="shared" si="20"/>
        <v>#DIV/0!</v>
      </c>
      <c r="I308" s="43"/>
    </row>
    <row r="309" spans="1:9" ht="50.25" customHeight="1" hidden="1">
      <c r="A309" s="54"/>
      <c r="B309" s="58"/>
      <c r="C309" s="30" t="s">
        <v>237</v>
      </c>
      <c r="D309" s="12" t="s">
        <v>236</v>
      </c>
      <c r="E309" s="53"/>
      <c r="F309" s="53"/>
      <c r="G309" s="132" t="e">
        <f t="shared" si="18"/>
        <v>#DIV/0!</v>
      </c>
      <c r="H309" s="132" t="e">
        <f>(F309/I309)*100</f>
        <v>#DIV/0!</v>
      </c>
      <c r="I309" s="43"/>
    </row>
    <row r="310" spans="1:9" ht="73.5" customHeight="1" hidden="1">
      <c r="A310" s="54"/>
      <c r="B310" s="206"/>
      <c r="C310" s="30" t="s">
        <v>239</v>
      </c>
      <c r="D310" s="12" t="s">
        <v>245</v>
      </c>
      <c r="E310" s="53"/>
      <c r="F310" s="53"/>
      <c r="G310" s="132" t="e">
        <f t="shared" si="18"/>
        <v>#DIV/0!</v>
      </c>
      <c r="H310" s="132" t="e">
        <f t="shared" si="20"/>
        <v>#DIV/0!</v>
      </c>
      <c r="I310" s="43"/>
    </row>
    <row r="311" spans="1:9" ht="35.25" customHeight="1" hidden="1">
      <c r="A311" s="19"/>
      <c r="B311" s="62">
        <v>85212</v>
      </c>
      <c r="C311" s="20"/>
      <c r="D311" s="71" t="s">
        <v>101</v>
      </c>
      <c r="E311" s="40">
        <f>SUM(E313:E318)</f>
        <v>0</v>
      </c>
      <c r="F311" s="40">
        <f>SUM(F313:F318)</f>
        <v>0</v>
      </c>
      <c r="G311" s="137" t="e">
        <f t="shared" si="18"/>
        <v>#DIV/0!</v>
      </c>
      <c r="H311" s="137" t="e">
        <f aca="true" t="shared" si="21" ref="H311:H343">(F311/I311)*100</f>
        <v>#DIV/0!</v>
      </c>
      <c r="I311" s="40">
        <f>SUM(I312:I318)</f>
        <v>0</v>
      </c>
    </row>
    <row r="312" spans="1:9" ht="12.75" hidden="1">
      <c r="A312" s="19"/>
      <c r="B312" s="36"/>
      <c r="C312" s="52" t="s">
        <v>70</v>
      </c>
      <c r="D312" s="10" t="s">
        <v>144</v>
      </c>
      <c r="E312" s="103" t="s">
        <v>147</v>
      </c>
      <c r="F312" s="103" t="s">
        <v>147</v>
      </c>
      <c r="G312" s="140" t="s">
        <v>122</v>
      </c>
      <c r="H312" s="140" t="e">
        <f t="shared" si="21"/>
        <v>#VALUE!</v>
      </c>
      <c r="I312" s="43" t="s">
        <v>122</v>
      </c>
    </row>
    <row r="313" spans="1:9" s="102" customFormat="1" ht="12.75" customHeight="1" hidden="1">
      <c r="A313" s="98"/>
      <c r="B313" s="99"/>
      <c r="C313" s="100" t="s">
        <v>17</v>
      </c>
      <c r="D313" s="12" t="s">
        <v>18</v>
      </c>
      <c r="E313" s="103"/>
      <c r="F313" s="103"/>
      <c r="G313" s="140" t="e">
        <f t="shared" si="18"/>
        <v>#DIV/0!</v>
      </c>
      <c r="H313" s="140" t="e">
        <f t="shared" si="21"/>
        <v>#DIV/0!</v>
      </c>
      <c r="I313" s="103"/>
    </row>
    <row r="314" spans="1:9" ht="36.75" customHeight="1" hidden="1">
      <c r="A314" s="19"/>
      <c r="B314" s="36"/>
      <c r="C314" s="52" t="s">
        <v>78</v>
      </c>
      <c r="D314" s="12" t="s">
        <v>234</v>
      </c>
      <c r="E314" s="25"/>
      <c r="F314" s="25"/>
      <c r="G314" s="140" t="e">
        <f t="shared" si="18"/>
        <v>#DIV/0!</v>
      </c>
      <c r="H314" s="140" t="e">
        <f t="shared" si="21"/>
        <v>#DIV/0!</v>
      </c>
      <c r="I314" s="103"/>
    </row>
    <row r="315" spans="1:9" ht="24" customHeight="1" hidden="1">
      <c r="A315" s="19"/>
      <c r="B315" s="36"/>
      <c r="C315" s="52" t="s">
        <v>25</v>
      </c>
      <c r="D315" s="10" t="s">
        <v>211</v>
      </c>
      <c r="E315" s="25"/>
      <c r="F315" s="25"/>
      <c r="G315" s="132" t="e">
        <f t="shared" si="18"/>
        <v>#DIV/0!</v>
      </c>
      <c r="H315" s="132" t="e">
        <f t="shared" si="21"/>
        <v>#DIV/0!</v>
      </c>
      <c r="I315" s="103"/>
    </row>
    <row r="316" spans="1:9" ht="45" hidden="1">
      <c r="A316" s="22"/>
      <c r="B316" s="23"/>
      <c r="C316" s="178">
        <v>2010</v>
      </c>
      <c r="D316" s="168" t="s">
        <v>241</v>
      </c>
      <c r="E316" s="33"/>
      <c r="F316" s="33"/>
      <c r="G316" s="169" t="e">
        <f t="shared" si="18"/>
        <v>#DIV/0!</v>
      </c>
      <c r="H316" s="169" t="e">
        <f t="shared" si="21"/>
        <v>#DIV/0!</v>
      </c>
      <c r="I316" s="170"/>
    </row>
    <row r="317" spans="1:9" ht="33.75" hidden="1">
      <c r="A317" s="22"/>
      <c r="B317" s="23"/>
      <c r="C317" s="30">
        <v>2360</v>
      </c>
      <c r="D317" s="12" t="s">
        <v>172</v>
      </c>
      <c r="E317" s="25"/>
      <c r="F317" s="25"/>
      <c r="G317" s="140" t="e">
        <f t="shared" si="18"/>
        <v>#DIV/0!</v>
      </c>
      <c r="H317" s="140" t="e">
        <f t="shared" si="21"/>
        <v>#DIV/0!</v>
      </c>
      <c r="I317" s="103"/>
    </row>
    <row r="318" spans="1:9" ht="56.25" hidden="1">
      <c r="A318" s="22"/>
      <c r="B318" s="23"/>
      <c r="C318" s="52" t="s">
        <v>67</v>
      </c>
      <c r="D318" s="12" t="s">
        <v>200</v>
      </c>
      <c r="E318" s="25"/>
      <c r="F318" s="25"/>
      <c r="G318" s="140" t="e">
        <f t="shared" si="18"/>
        <v>#DIV/0!</v>
      </c>
      <c r="H318" s="140" t="e">
        <f t="shared" si="21"/>
        <v>#DIV/0!</v>
      </c>
      <c r="I318" s="103"/>
    </row>
    <row r="319" spans="1:9" ht="57.75" customHeight="1">
      <c r="A319" s="19"/>
      <c r="B319" s="27">
        <v>85213</v>
      </c>
      <c r="C319" s="20"/>
      <c r="D319" s="13" t="s">
        <v>165</v>
      </c>
      <c r="E319" s="21">
        <f>SUM(E320:E323)</f>
        <v>424718</v>
      </c>
      <c r="F319" s="21">
        <f>SUM(F320:F323)</f>
        <v>422358.16000000003</v>
      </c>
      <c r="G319" s="131">
        <f t="shared" si="18"/>
        <v>99.44437485578666</v>
      </c>
      <c r="H319" s="131">
        <f t="shared" si="21"/>
        <v>101.66424046821983</v>
      </c>
      <c r="I319" s="21">
        <f>SUM(I320:I323)</f>
        <v>415444.17000000004</v>
      </c>
    </row>
    <row r="320" spans="1:9" ht="12.75" hidden="1">
      <c r="A320" s="19"/>
      <c r="B320" s="36"/>
      <c r="C320" s="30" t="s">
        <v>11</v>
      </c>
      <c r="D320" s="10" t="s">
        <v>12</v>
      </c>
      <c r="E320" s="25"/>
      <c r="F320" s="25"/>
      <c r="G320" s="132" t="e">
        <f t="shared" si="18"/>
        <v>#DIV/0!</v>
      </c>
      <c r="H320" s="140" t="e">
        <f t="shared" si="21"/>
        <v>#DIV/0!</v>
      </c>
      <c r="I320" s="43"/>
    </row>
    <row r="321" spans="1:9" ht="45">
      <c r="A321" s="22"/>
      <c r="B321" s="29"/>
      <c r="C321" s="30">
        <v>2010</v>
      </c>
      <c r="D321" s="12" t="s">
        <v>241</v>
      </c>
      <c r="E321" s="25">
        <v>228016</v>
      </c>
      <c r="F321" s="25">
        <v>225750.96</v>
      </c>
      <c r="G321" s="132">
        <f t="shared" si="18"/>
        <v>99.00663111360606</v>
      </c>
      <c r="H321" s="132">
        <f t="shared" si="21"/>
        <v>106.21834106994797</v>
      </c>
      <c r="I321" s="25">
        <v>212534.82</v>
      </c>
    </row>
    <row r="322" spans="1:9" ht="33.75">
      <c r="A322" s="22"/>
      <c r="B322" s="29"/>
      <c r="C322" s="30" t="s">
        <v>51</v>
      </c>
      <c r="D322" s="12" t="s">
        <v>252</v>
      </c>
      <c r="E322" s="25">
        <v>196702</v>
      </c>
      <c r="F322" s="25">
        <v>196607.2</v>
      </c>
      <c r="G322" s="132">
        <f t="shared" si="18"/>
        <v>99.9518052688839</v>
      </c>
      <c r="H322" s="132">
        <f t="shared" si="21"/>
        <v>96.89410566836865</v>
      </c>
      <c r="I322" s="25">
        <v>202909.35</v>
      </c>
    </row>
    <row r="323" spans="1:9" s="102" customFormat="1" ht="56.25" hidden="1">
      <c r="A323" s="202"/>
      <c r="B323" s="202"/>
      <c r="C323" s="204" t="s">
        <v>67</v>
      </c>
      <c r="D323" s="12" t="s">
        <v>200</v>
      </c>
      <c r="E323" s="155"/>
      <c r="F323" s="155"/>
      <c r="G323" s="201" t="e">
        <f t="shared" si="18"/>
        <v>#DIV/0!</v>
      </c>
      <c r="H323" s="201" t="e">
        <f t="shared" si="21"/>
        <v>#DIV/0!</v>
      </c>
      <c r="I323" s="155"/>
    </row>
    <row r="324" spans="1:9" ht="22.5">
      <c r="A324" s="19"/>
      <c r="B324" s="27">
        <v>85214</v>
      </c>
      <c r="C324" s="20"/>
      <c r="D324" s="13" t="s">
        <v>102</v>
      </c>
      <c r="E324" s="21">
        <f>SUM(E325:E330)</f>
        <v>2190279</v>
      </c>
      <c r="F324" s="21">
        <f>SUM(F325:F330)</f>
        <v>2185031.28</v>
      </c>
      <c r="G324" s="131">
        <f t="shared" si="18"/>
        <v>99.76040860547901</v>
      </c>
      <c r="H324" s="131">
        <f t="shared" si="21"/>
        <v>83.96471577243885</v>
      </c>
      <c r="I324" s="21">
        <f>SUM(I325:I330)</f>
        <v>2602320.82</v>
      </c>
    </row>
    <row r="325" spans="1:9" ht="42" customHeight="1" hidden="1">
      <c r="A325" s="22"/>
      <c r="B325" s="23"/>
      <c r="C325" s="57" t="s">
        <v>78</v>
      </c>
      <c r="D325" s="12" t="s">
        <v>234</v>
      </c>
      <c r="E325" s="25"/>
      <c r="F325" s="25"/>
      <c r="G325" s="132" t="e">
        <f t="shared" si="18"/>
        <v>#DIV/0!</v>
      </c>
      <c r="H325" s="132" t="e">
        <f t="shared" si="21"/>
        <v>#DIV/0!</v>
      </c>
      <c r="I325" s="25"/>
    </row>
    <row r="326" spans="1:9" ht="12.75" hidden="1">
      <c r="A326" s="22"/>
      <c r="B326" s="23"/>
      <c r="C326" s="57" t="s">
        <v>25</v>
      </c>
      <c r="D326" s="12" t="s">
        <v>211</v>
      </c>
      <c r="E326" s="25"/>
      <c r="F326" s="25"/>
      <c r="G326" s="132" t="e">
        <f t="shared" si="18"/>
        <v>#DIV/0!</v>
      </c>
      <c r="H326" s="132" t="e">
        <f t="shared" si="21"/>
        <v>#DIV/0!</v>
      </c>
      <c r="I326" s="43"/>
    </row>
    <row r="327" spans="1:9" ht="12.75">
      <c r="A327" s="22"/>
      <c r="B327" s="29"/>
      <c r="C327" s="30" t="s">
        <v>11</v>
      </c>
      <c r="D327" s="11" t="s">
        <v>12</v>
      </c>
      <c r="E327" s="25">
        <v>12130</v>
      </c>
      <c r="F327" s="25">
        <v>11573.19</v>
      </c>
      <c r="G327" s="132">
        <f t="shared" si="18"/>
        <v>95.40964550700743</v>
      </c>
      <c r="H327" s="132">
        <f t="shared" si="21"/>
        <v>58.56172181690666</v>
      </c>
      <c r="I327" s="25">
        <v>19762.38</v>
      </c>
    </row>
    <row r="328" spans="1:9" ht="12.75" hidden="1">
      <c r="A328" s="22"/>
      <c r="B328" s="29"/>
      <c r="C328" s="30" t="s">
        <v>119</v>
      </c>
      <c r="D328" s="11" t="s">
        <v>105</v>
      </c>
      <c r="E328" s="25"/>
      <c r="F328" s="25"/>
      <c r="G328" s="132" t="e">
        <f t="shared" si="18"/>
        <v>#DIV/0!</v>
      </c>
      <c r="H328" s="132" t="e">
        <f t="shared" si="21"/>
        <v>#DIV/0!</v>
      </c>
      <c r="I328" s="25">
        <v>0</v>
      </c>
    </row>
    <row r="329" spans="1:9" ht="33.75">
      <c r="A329" s="22"/>
      <c r="B329" s="29"/>
      <c r="C329" s="30">
        <v>2030</v>
      </c>
      <c r="D329" s="12" t="s">
        <v>252</v>
      </c>
      <c r="E329" s="25">
        <v>2178149</v>
      </c>
      <c r="F329" s="25">
        <v>2173458.09</v>
      </c>
      <c r="G329" s="132">
        <f t="shared" si="18"/>
        <v>99.78463778189646</v>
      </c>
      <c r="H329" s="132">
        <f t="shared" si="21"/>
        <v>84.15910580517202</v>
      </c>
      <c r="I329" s="25">
        <v>2582558.44</v>
      </c>
    </row>
    <row r="330" spans="1:9" s="102" customFormat="1" ht="57" customHeight="1" hidden="1">
      <c r="A330" s="202"/>
      <c r="B330" s="202"/>
      <c r="C330" s="204" t="s">
        <v>67</v>
      </c>
      <c r="D330" s="12" t="s">
        <v>200</v>
      </c>
      <c r="E330" s="155"/>
      <c r="F330" s="155"/>
      <c r="G330" s="201" t="e">
        <f t="shared" si="18"/>
        <v>#DIV/0!</v>
      </c>
      <c r="H330" s="201" t="e">
        <f t="shared" si="21"/>
        <v>#DIV/0!</v>
      </c>
      <c r="I330" s="155"/>
    </row>
    <row r="331" spans="1:9" ht="12.75">
      <c r="A331" s="19"/>
      <c r="B331" s="27">
        <v>85215</v>
      </c>
      <c r="C331" s="20"/>
      <c r="D331" s="14" t="s">
        <v>61</v>
      </c>
      <c r="E331" s="21">
        <f>SUM(E332:E334)</f>
        <v>98611.48</v>
      </c>
      <c r="F331" s="21">
        <f>SUM(F332:F334)</f>
        <v>97699.62999999999</v>
      </c>
      <c r="G331" s="131">
        <f t="shared" si="18"/>
        <v>99.07531050137366</v>
      </c>
      <c r="H331" s="131">
        <f t="shared" si="21"/>
        <v>97.21195649902697</v>
      </c>
      <c r="I331" s="21">
        <f>SUM(I332:I334)</f>
        <v>100501.66</v>
      </c>
    </row>
    <row r="332" spans="1:9" ht="12.75">
      <c r="A332" s="19"/>
      <c r="B332" s="36"/>
      <c r="C332" s="57" t="s">
        <v>25</v>
      </c>
      <c r="D332" s="10" t="s">
        <v>211</v>
      </c>
      <c r="E332" s="25">
        <v>300</v>
      </c>
      <c r="F332" s="25">
        <v>457.8</v>
      </c>
      <c r="G332" s="132">
        <f t="shared" si="18"/>
        <v>152.6</v>
      </c>
      <c r="H332" s="132">
        <f t="shared" si="21"/>
        <v>155.5449850502854</v>
      </c>
      <c r="I332" s="25">
        <v>294.32</v>
      </c>
    </row>
    <row r="333" spans="1:9" ht="12.75">
      <c r="A333" s="22"/>
      <c r="B333" s="29"/>
      <c r="C333" s="28" t="s">
        <v>11</v>
      </c>
      <c r="D333" s="11" t="s">
        <v>12</v>
      </c>
      <c r="E333" s="25">
        <v>2000</v>
      </c>
      <c r="F333" s="25">
        <v>3495.74</v>
      </c>
      <c r="G333" s="132">
        <f t="shared" si="18"/>
        <v>174.787</v>
      </c>
      <c r="H333" s="132">
        <f t="shared" si="21"/>
        <v>143.8120430974547</v>
      </c>
      <c r="I333" s="25">
        <v>2430.77</v>
      </c>
    </row>
    <row r="334" spans="1:9" ht="45">
      <c r="A334" s="22"/>
      <c r="B334" s="29"/>
      <c r="C334" s="30" t="s">
        <v>119</v>
      </c>
      <c r="D334" s="12" t="s">
        <v>241</v>
      </c>
      <c r="E334" s="25">
        <v>96311.48</v>
      </c>
      <c r="F334" s="25">
        <v>93746.09</v>
      </c>
      <c r="G334" s="132">
        <f t="shared" si="18"/>
        <v>97.3363611482245</v>
      </c>
      <c r="H334" s="132">
        <f t="shared" si="21"/>
        <v>95.87786726411039</v>
      </c>
      <c r="I334" s="25">
        <v>97776.57</v>
      </c>
    </row>
    <row r="335" spans="1:9" s="85" customFormat="1" ht="12.75">
      <c r="A335" s="19"/>
      <c r="B335" s="27">
        <v>85216</v>
      </c>
      <c r="C335" s="20"/>
      <c r="D335" s="72" t="s">
        <v>110</v>
      </c>
      <c r="E335" s="21">
        <f>SUM(E336:E340)</f>
        <v>2377899</v>
      </c>
      <c r="F335" s="21">
        <f>SUM(F336:F340)</f>
        <v>2366468.82</v>
      </c>
      <c r="G335" s="131">
        <f aca="true" t="shared" si="22" ref="G335:G364">F335*100/E335</f>
        <v>99.51931600122629</v>
      </c>
      <c r="H335" s="131">
        <f t="shared" si="21"/>
        <v>96.67887332678285</v>
      </c>
      <c r="I335" s="21">
        <f>SUM(I336:I340)</f>
        <v>2447762.1</v>
      </c>
    </row>
    <row r="336" spans="1:9" s="1" customFormat="1" ht="45.75" customHeight="1" hidden="1">
      <c r="A336" s="22"/>
      <c r="B336" s="29"/>
      <c r="C336" s="30" t="s">
        <v>78</v>
      </c>
      <c r="D336" s="12" t="s">
        <v>276</v>
      </c>
      <c r="E336" s="25"/>
      <c r="F336" s="25"/>
      <c r="G336" s="132" t="e">
        <f t="shared" si="22"/>
        <v>#DIV/0!</v>
      </c>
      <c r="H336" s="132" t="e">
        <f t="shared" si="21"/>
        <v>#DIV/0!</v>
      </c>
      <c r="I336" s="43"/>
    </row>
    <row r="337" spans="1:9" s="1" customFormat="1" ht="12.75" hidden="1">
      <c r="A337" s="22"/>
      <c r="B337" s="29"/>
      <c r="C337" s="30" t="s">
        <v>25</v>
      </c>
      <c r="D337" s="12" t="s">
        <v>211</v>
      </c>
      <c r="E337" s="25"/>
      <c r="F337" s="25"/>
      <c r="G337" s="132" t="e">
        <f t="shared" si="22"/>
        <v>#DIV/0!</v>
      </c>
      <c r="H337" s="132" t="e">
        <f t="shared" si="21"/>
        <v>#DIV/0!</v>
      </c>
      <c r="I337" s="43"/>
    </row>
    <row r="338" spans="1:9" s="1" customFormat="1" ht="12.75">
      <c r="A338" s="22"/>
      <c r="B338" s="29"/>
      <c r="C338" s="30" t="s">
        <v>11</v>
      </c>
      <c r="D338" s="12" t="s">
        <v>12</v>
      </c>
      <c r="E338" s="25">
        <v>3000</v>
      </c>
      <c r="F338" s="25">
        <v>6745.05</v>
      </c>
      <c r="G338" s="132">
        <f t="shared" si="22"/>
        <v>224.835</v>
      </c>
      <c r="H338" s="132">
        <f t="shared" si="21"/>
        <v>16.53115063308078</v>
      </c>
      <c r="I338" s="43">
        <v>40802.06</v>
      </c>
    </row>
    <row r="339" spans="1:9" s="1" customFormat="1" ht="33.75">
      <c r="A339" s="22"/>
      <c r="B339" s="29"/>
      <c r="C339" s="30" t="s">
        <v>51</v>
      </c>
      <c r="D339" s="12" t="s">
        <v>252</v>
      </c>
      <c r="E339" s="25">
        <v>2374899</v>
      </c>
      <c r="F339" s="25">
        <v>2359723.77</v>
      </c>
      <c r="G339" s="132">
        <f t="shared" si="22"/>
        <v>99.36101577372342</v>
      </c>
      <c r="H339" s="132">
        <f t="shared" si="21"/>
        <v>98.037513327392</v>
      </c>
      <c r="I339" s="25">
        <v>2406960.04</v>
      </c>
    </row>
    <row r="340" spans="1:9" s="1" customFormat="1" ht="59.25" customHeight="1" hidden="1">
      <c r="A340" s="22"/>
      <c r="B340" s="29"/>
      <c r="C340" s="30" t="s">
        <v>67</v>
      </c>
      <c r="D340" s="12" t="s">
        <v>200</v>
      </c>
      <c r="E340" s="25"/>
      <c r="F340" s="25"/>
      <c r="G340" s="132" t="e">
        <f t="shared" si="22"/>
        <v>#DIV/0!</v>
      </c>
      <c r="H340" s="132" t="e">
        <f t="shared" si="21"/>
        <v>#DIV/0!</v>
      </c>
      <c r="I340" s="43"/>
    </row>
    <row r="341" spans="1:9" ht="12.75">
      <c r="A341" s="19"/>
      <c r="B341" s="27">
        <v>85219</v>
      </c>
      <c r="C341" s="20"/>
      <c r="D341" s="14" t="s">
        <v>103</v>
      </c>
      <c r="E341" s="21">
        <f>SUM(E342:E347)</f>
        <v>2961679</v>
      </c>
      <c r="F341" s="21">
        <f>SUM(F342:F347)</f>
        <v>2962237.5</v>
      </c>
      <c r="G341" s="131">
        <f t="shared" si="22"/>
        <v>100.01885754668214</v>
      </c>
      <c r="H341" s="131">
        <f t="shared" si="21"/>
        <v>170.50766555564098</v>
      </c>
      <c r="I341" s="21">
        <f>SUM(I342:I347)</f>
        <v>1737304.59</v>
      </c>
    </row>
    <row r="342" spans="1:9" ht="22.5">
      <c r="A342" s="19"/>
      <c r="B342" s="36"/>
      <c r="C342" s="213" t="s">
        <v>258</v>
      </c>
      <c r="D342" s="12" t="s">
        <v>265</v>
      </c>
      <c r="E342" s="25">
        <v>30</v>
      </c>
      <c r="F342" s="25">
        <v>162.4</v>
      </c>
      <c r="G342" s="132">
        <f t="shared" si="22"/>
        <v>541.3333333333334</v>
      </c>
      <c r="H342" s="132">
        <f t="shared" si="21"/>
        <v>368.6719636776391</v>
      </c>
      <c r="I342" s="25">
        <v>44.05</v>
      </c>
    </row>
    <row r="343" spans="1:9" ht="12.75" hidden="1">
      <c r="A343" s="19"/>
      <c r="B343" s="36"/>
      <c r="C343" s="34" t="s">
        <v>25</v>
      </c>
      <c r="D343" s="10" t="s">
        <v>211</v>
      </c>
      <c r="E343" s="25"/>
      <c r="F343" s="25"/>
      <c r="G343" s="132" t="e">
        <f t="shared" si="22"/>
        <v>#DIV/0!</v>
      </c>
      <c r="H343" s="132" t="e">
        <f t="shared" si="21"/>
        <v>#DIV/0!</v>
      </c>
      <c r="I343" s="25"/>
    </row>
    <row r="344" spans="1:9" ht="12.75">
      <c r="A344" s="19"/>
      <c r="B344" s="36"/>
      <c r="C344" s="34" t="s">
        <v>257</v>
      </c>
      <c r="D344" s="10" t="s">
        <v>266</v>
      </c>
      <c r="E344" s="25">
        <v>216</v>
      </c>
      <c r="F344" s="25">
        <v>285.45</v>
      </c>
      <c r="G344" s="132">
        <f t="shared" si="22"/>
        <v>132.15277777777777</v>
      </c>
      <c r="H344" s="144" t="s">
        <v>122</v>
      </c>
      <c r="I344" s="25"/>
    </row>
    <row r="345" spans="1:9" ht="12.75">
      <c r="A345" s="22"/>
      <c r="B345" s="29"/>
      <c r="C345" s="30" t="s">
        <v>11</v>
      </c>
      <c r="D345" s="11" t="s">
        <v>12</v>
      </c>
      <c r="E345" s="25">
        <v>3000</v>
      </c>
      <c r="F345" s="25">
        <v>3668.97</v>
      </c>
      <c r="G345" s="132">
        <f t="shared" si="22"/>
        <v>122.299</v>
      </c>
      <c r="H345" s="132">
        <f aca="true" t="shared" si="23" ref="H345:H360">(F345/I345)*100</f>
        <v>108.69379738172897</v>
      </c>
      <c r="I345" s="25">
        <v>3375.51</v>
      </c>
    </row>
    <row r="346" spans="1:9" ht="45">
      <c r="A346" s="22"/>
      <c r="B346" s="29"/>
      <c r="C346" s="30" t="s">
        <v>119</v>
      </c>
      <c r="D346" s="12" t="s">
        <v>241</v>
      </c>
      <c r="E346" s="25">
        <v>44569</v>
      </c>
      <c r="F346" s="25">
        <v>44516.44</v>
      </c>
      <c r="G346" s="132">
        <f t="shared" si="22"/>
        <v>99.88207049743095</v>
      </c>
      <c r="H346" s="132">
        <f t="shared" si="23"/>
        <v>129.91799511046688</v>
      </c>
      <c r="I346" s="25">
        <v>34265.03</v>
      </c>
    </row>
    <row r="347" spans="1:9" ht="33.75">
      <c r="A347" s="22"/>
      <c r="B347" s="96"/>
      <c r="C347" s="30">
        <v>2030</v>
      </c>
      <c r="D347" s="12" t="s">
        <v>252</v>
      </c>
      <c r="E347" s="25">
        <v>2913864</v>
      </c>
      <c r="F347" s="25">
        <v>2913604.24</v>
      </c>
      <c r="G347" s="132">
        <f t="shared" si="22"/>
        <v>99.99108537666824</v>
      </c>
      <c r="H347" s="132">
        <f t="shared" si="23"/>
        <v>171.42680363846037</v>
      </c>
      <c r="I347" s="25">
        <v>1699620</v>
      </c>
    </row>
    <row r="348" spans="1:9" ht="33.75">
      <c r="A348" s="22"/>
      <c r="B348" s="27">
        <v>85220</v>
      </c>
      <c r="C348" s="161"/>
      <c r="D348" s="13" t="s">
        <v>150</v>
      </c>
      <c r="E348" s="21">
        <f>SUM(E349:E349)</f>
        <v>40000</v>
      </c>
      <c r="F348" s="21">
        <f>SUM(F349:F349)</f>
        <v>33031.13</v>
      </c>
      <c r="G348" s="131">
        <f t="shared" si="22"/>
        <v>82.57782499999999</v>
      </c>
      <c r="H348" s="131">
        <f t="shared" si="23"/>
        <v>91.253147683871</v>
      </c>
      <c r="I348" s="21">
        <f>SUM(I349:I349)</f>
        <v>36197.25</v>
      </c>
    </row>
    <row r="349" spans="1:9" ht="12.75">
      <c r="A349" s="22"/>
      <c r="B349" s="104"/>
      <c r="C349" s="30" t="s">
        <v>11</v>
      </c>
      <c r="D349" s="11" t="s">
        <v>12</v>
      </c>
      <c r="E349" s="25">
        <v>40000</v>
      </c>
      <c r="F349" s="25">
        <v>33031.13</v>
      </c>
      <c r="G349" s="132">
        <f t="shared" si="22"/>
        <v>82.57782499999999</v>
      </c>
      <c r="H349" s="132">
        <f t="shared" si="23"/>
        <v>91.253147683871</v>
      </c>
      <c r="I349" s="25">
        <v>36197.25</v>
      </c>
    </row>
    <row r="350" spans="1:9" ht="13.5" customHeight="1">
      <c r="A350" s="19"/>
      <c r="B350" s="27">
        <v>85228</v>
      </c>
      <c r="C350" s="20"/>
      <c r="D350" s="13" t="s">
        <v>62</v>
      </c>
      <c r="E350" s="21">
        <f>SUM(E351:E355)</f>
        <v>635377</v>
      </c>
      <c r="F350" s="21">
        <f>SUM(F351:F355)</f>
        <v>668441.6</v>
      </c>
      <c r="G350" s="131">
        <f>F350*100/E350</f>
        <v>105.20393404230875</v>
      </c>
      <c r="H350" s="131">
        <f t="shared" si="23"/>
        <v>112.59530926544454</v>
      </c>
      <c r="I350" s="21">
        <f>SUM(I351:I355)</f>
        <v>593667.36</v>
      </c>
    </row>
    <row r="351" spans="1:9" ht="12.75">
      <c r="A351" s="22"/>
      <c r="B351" s="29"/>
      <c r="C351" s="34" t="s">
        <v>56</v>
      </c>
      <c r="D351" s="10" t="s">
        <v>57</v>
      </c>
      <c r="E351" s="25">
        <v>405000</v>
      </c>
      <c r="F351" s="25">
        <v>443347.22</v>
      </c>
      <c r="G351" s="132">
        <f t="shared" si="22"/>
        <v>109.46844938271605</v>
      </c>
      <c r="H351" s="132">
        <f t="shared" si="23"/>
        <v>107.69370760436996</v>
      </c>
      <c r="I351" s="25">
        <v>411674.21</v>
      </c>
    </row>
    <row r="352" spans="1:9" ht="12.75" hidden="1">
      <c r="A352" s="22"/>
      <c r="B352" s="29"/>
      <c r="C352" s="30" t="s">
        <v>25</v>
      </c>
      <c r="D352" s="10" t="s">
        <v>211</v>
      </c>
      <c r="E352" s="25"/>
      <c r="F352" s="25"/>
      <c r="G352" s="132" t="e">
        <f t="shared" si="22"/>
        <v>#DIV/0!</v>
      </c>
      <c r="H352" s="132" t="e">
        <f t="shared" si="23"/>
        <v>#DIV/0!</v>
      </c>
      <c r="I352" s="25"/>
    </row>
    <row r="353" spans="1:9" ht="12.75">
      <c r="A353" s="22"/>
      <c r="B353" s="29"/>
      <c r="C353" s="28" t="s">
        <v>11</v>
      </c>
      <c r="D353" s="11" t="s">
        <v>12</v>
      </c>
      <c r="E353" s="25">
        <v>241</v>
      </c>
      <c r="F353" s="25">
        <v>150</v>
      </c>
      <c r="G353" s="132">
        <f t="shared" si="22"/>
        <v>62.24066390041494</v>
      </c>
      <c r="H353" s="132">
        <f t="shared" si="23"/>
        <v>300</v>
      </c>
      <c r="I353" s="25">
        <v>50</v>
      </c>
    </row>
    <row r="354" spans="1:9" ht="45">
      <c r="A354" s="22"/>
      <c r="B354" s="29"/>
      <c r="C354" s="30" t="s">
        <v>119</v>
      </c>
      <c r="D354" s="12" t="s">
        <v>241</v>
      </c>
      <c r="E354" s="80">
        <v>228536</v>
      </c>
      <c r="F354" s="80">
        <v>220572</v>
      </c>
      <c r="G354" s="142">
        <f t="shared" si="22"/>
        <v>96.51520985752792</v>
      </c>
      <c r="H354" s="132">
        <f t="shared" si="23"/>
        <v>124.15400202634245</v>
      </c>
      <c r="I354" s="151">
        <v>177660</v>
      </c>
    </row>
    <row r="355" spans="1:9" ht="33.75">
      <c r="A355" s="22"/>
      <c r="B355" s="29"/>
      <c r="C355" s="30" t="s">
        <v>76</v>
      </c>
      <c r="D355" s="12" t="s">
        <v>172</v>
      </c>
      <c r="E355" s="80">
        <v>1600</v>
      </c>
      <c r="F355" s="80">
        <v>4372.38</v>
      </c>
      <c r="G355" s="140">
        <f t="shared" si="22"/>
        <v>273.27375</v>
      </c>
      <c r="H355" s="132">
        <f t="shared" si="23"/>
        <v>102.08327982909775</v>
      </c>
      <c r="I355" s="151">
        <v>4283.15</v>
      </c>
    </row>
    <row r="356" spans="1:9" ht="12.75">
      <c r="A356" s="22"/>
      <c r="B356" s="27">
        <v>85230</v>
      </c>
      <c r="C356" s="44"/>
      <c r="D356" s="122" t="s">
        <v>259</v>
      </c>
      <c r="E356" s="88">
        <f>SUM(E357+E358)</f>
        <v>2280352</v>
      </c>
      <c r="F356" s="88">
        <f>SUM(F357+F358)</f>
        <v>2282198.71</v>
      </c>
      <c r="G356" s="131">
        <f>F356*100/E356</f>
        <v>100.08098354990808</v>
      </c>
      <c r="H356" s="131">
        <f t="shared" si="23"/>
        <v>98.10934223160037</v>
      </c>
      <c r="I356" s="236">
        <f>SUM(I357:I360)</f>
        <v>2326178.7899999996</v>
      </c>
    </row>
    <row r="357" spans="1:9" ht="12.75">
      <c r="A357" s="22"/>
      <c r="B357" s="29"/>
      <c r="C357" s="235" t="s">
        <v>11</v>
      </c>
      <c r="D357" s="121" t="s">
        <v>12</v>
      </c>
      <c r="E357" s="80">
        <v>4608</v>
      </c>
      <c r="F357" s="80">
        <v>6458.39</v>
      </c>
      <c r="G357" s="132">
        <f>F357*100/E357</f>
        <v>140.15603298611111</v>
      </c>
      <c r="H357" s="144">
        <f>(F357/I357)*100</f>
        <v>124.63651486554814</v>
      </c>
      <c r="I357" s="151">
        <v>5181.78</v>
      </c>
    </row>
    <row r="358" spans="1:9" ht="33.75">
      <c r="A358" s="22"/>
      <c r="B358" s="29"/>
      <c r="C358" s="30" t="s">
        <v>51</v>
      </c>
      <c r="D358" s="121" t="s">
        <v>252</v>
      </c>
      <c r="E358" s="80">
        <v>2275744</v>
      </c>
      <c r="F358" s="80">
        <v>2275740.32</v>
      </c>
      <c r="G358" s="132">
        <f>F358*100/E358</f>
        <v>99.99983829464121</v>
      </c>
      <c r="H358" s="144">
        <f>(F358/I358)*100</f>
        <v>98.05011855659393</v>
      </c>
      <c r="I358" s="151">
        <v>2320997.01</v>
      </c>
    </row>
    <row r="359" spans="1:9" ht="12.75" hidden="1">
      <c r="A359" s="22"/>
      <c r="B359" s="27">
        <v>85231</v>
      </c>
      <c r="C359" s="42"/>
      <c r="D359" s="87" t="s">
        <v>128</v>
      </c>
      <c r="E359" s="88">
        <f>SUM(E360)</f>
        <v>0</v>
      </c>
      <c r="F359" s="88">
        <f>SUM(F360)</f>
        <v>0</v>
      </c>
      <c r="G359" s="141" t="e">
        <f t="shared" si="22"/>
        <v>#DIV/0!</v>
      </c>
      <c r="H359" s="131" t="e">
        <f t="shared" si="23"/>
        <v>#DIV/0!</v>
      </c>
      <c r="I359" s="88">
        <f>SUM(I360)</f>
        <v>0</v>
      </c>
    </row>
    <row r="360" spans="1:9" ht="45" hidden="1">
      <c r="A360" s="22"/>
      <c r="B360" s="29"/>
      <c r="C360" s="30" t="s">
        <v>119</v>
      </c>
      <c r="D360" s="12" t="s">
        <v>149</v>
      </c>
      <c r="E360" s="80"/>
      <c r="F360" s="80"/>
      <c r="G360" s="142" t="e">
        <f t="shared" si="22"/>
        <v>#DIV/0!</v>
      </c>
      <c r="H360" s="132" t="e">
        <f t="shared" si="23"/>
        <v>#DIV/0!</v>
      </c>
      <c r="I360" s="43"/>
    </row>
    <row r="361" spans="1:9" ht="22.5" hidden="1">
      <c r="A361" s="22"/>
      <c r="B361" s="27">
        <v>85278</v>
      </c>
      <c r="C361" s="97"/>
      <c r="D361" s="122" t="s">
        <v>143</v>
      </c>
      <c r="E361" s="88">
        <f>SUM(E362)</f>
        <v>0</v>
      </c>
      <c r="F361" s="88">
        <f>SUM(F362)</f>
        <v>0</v>
      </c>
      <c r="G361" s="141" t="e">
        <f t="shared" si="22"/>
        <v>#DIV/0!</v>
      </c>
      <c r="H361" s="146" t="s">
        <v>122</v>
      </c>
      <c r="I361" s="88">
        <f>SUM(I362)</f>
        <v>0</v>
      </c>
    </row>
    <row r="362" spans="1:9" ht="12.75" hidden="1">
      <c r="A362" s="22"/>
      <c r="B362" s="108"/>
      <c r="C362" s="30" t="s">
        <v>119</v>
      </c>
      <c r="D362" s="121" t="s">
        <v>105</v>
      </c>
      <c r="E362" s="80"/>
      <c r="F362" s="80"/>
      <c r="G362" s="142" t="e">
        <f t="shared" si="22"/>
        <v>#DIV/0!</v>
      </c>
      <c r="H362" s="147" t="s">
        <v>122</v>
      </c>
      <c r="I362" s="144" t="s">
        <v>122</v>
      </c>
    </row>
    <row r="363" spans="1:9" ht="22.5" hidden="1">
      <c r="A363" s="22"/>
      <c r="B363" s="27">
        <v>85278</v>
      </c>
      <c r="C363" s="44"/>
      <c r="D363" s="122" t="s">
        <v>160</v>
      </c>
      <c r="E363" s="88">
        <f>SUM(E364)</f>
        <v>0</v>
      </c>
      <c r="F363" s="88">
        <f>SUM(F364)</f>
        <v>0</v>
      </c>
      <c r="G363" s="141" t="e">
        <f t="shared" si="22"/>
        <v>#DIV/0!</v>
      </c>
      <c r="H363" s="131" t="e">
        <f aca="true" t="shared" si="24" ref="H363:H425">(F363/I363)*100</f>
        <v>#DIV/0!</v>
      </c>
      <c r="I363" s="88">
        <f>SUM(I364)</f>
        <v>0</v>
      </c>
    </row>
    <row r="364" spans="1:9" ht="12.75" hidden="1">
      <c r="A364" s="22"/>
      <c r="B364" s="27"/>
      <c r="C364" s="30" t="s">
        <v>119</v>
      </c>
      <c r="D364" s="12" t="s">
        <v>105</v>
      </c>
      <c r="E364" s="80"/>
      <c r="F364" s="80"/>
      <c r="G364" s="142" t="e">
        <f t="shared" si="22"/>
        <v>#DIV/0!</v>
      </c>
      <c r="H364" s="132" t="e">
        <f t="shared" si="24"/>
        <v>#DIV/0!</v>
      </c>
      <c r="I364" s="151"/>
    </row>
    <row r="365" spans="1:9" ht="12.75" hidden="1">
      <c r="A365" s="22"/>
      <c r="B365" s="27">
        <v>85230</v>
      </c>
      <c r="C365" s="44"/>
      <c r="D365" s="89" t="s">
        <v>259</v>
      </c>
      <c r="E365" s="88">
        <f>SUM(E366:E367)</f>
        <v>0</v>
      </c>
      <c r="F365" s="88">
        <f>SUM(F366:F367)</f>
        <v>0</v>
      </c>
      <c r="G365" s="131" t="e">
        <f>F365*100/E365</f>
        <v>#DIV/0!</v>
      </c>
      <c r="H365" s="131">
        <f>(F365/I365)*100</f>
        <v>0</v>
      </c>
      <c r="I365" s="236">
        <f>SUM(I366)</f>
        <v>5181.78</v>
      </c>
    </row>
    <row r="366" spans="1:9" ht="12.75" hidden="1">
      <c r="A366" s="22"/>
      <c r="B366" s="118"/>
      <c r="C366" s="30" t="s">
        <v>11</v>
      </c>
      <c r="D366" s="94" t="s">
        <v>12</v>
      </c>
      <c r="E366" s="80"/>
      <c r="F366" s="80"/>
      <c r="G366" s="140" t="e">
        <f>F366*100/E366</f>
        <v>#DIV/0!</v>
      </c>
      <c r="H366" s="132">
        <f>(F366/I366)*100</f>
        <v>0</v>
      </c>
      <c r="I366" s="151">
        <v>5181.78</v>
      </c>
    </row>
    <row r="367" spans="1:9" ht="33.75" hidden="1">
      <c r="A367" s="22"/>
      <c r="B367" s="167"/>
      <c r="C367" s="44" t="s">
        <v>51</v>
      </c>
      <c r="D367" s="12" t="s">
        <v>252</v>
      </c>
      <c r="E367" s="80"/>
      <c r="F367" s="80"/>
      <c r="G367" s="140" t="e">
        <f>F367*100/E367</f>
        <v>#DIV/0!</v>
      </c>
      <c r="H367" s="132" t="e">
        <f>(F367/I367)*100</f>
        <v>#DIV/0!</v>
      </c>
      <c r="I367" s="151"/>
    </row>
    <row r="368" spans="1:9" ht="12.75">
      <c r="A368" s="19"/>
      <c r="B368" s="27">
        <v>85295</v>
      </c>
      <c r="C368" s="20"/>
      <c r="D368" s="14" t="s">
        <v>5</v>
      </c>
      <c r="E368" s="21">
        <f>SUM(E369:E376)</f>
        <v>2400</v>
      </c>
      <c r="F368" s="21">
        <f>SUM(F369:F376)</f>
        <v>2398.67</v>
      </c>
      <c r="G368" s="131">
        <f>F368*100/E368</f>
        <v>99.94458333333333</v>
      </c>
      <c r="H368" s="131">
        <f>(F368/I368)*100</f>
        <v>107.98982531964705</v>
      </c>
      <c r="I368" s="88">
        <f>SUM(I370:I375)</f>
        <v>2221.2</v>
      </c>
    </row>
    <row r="369" spans="1:9" ht="12.75" hidden="1">
      <c r="A369" s="19"/>
      <c r="B369" s="36"/>
      <c r="C369" s="30" t="s">
        <v>17</v>
      </c>
      <c r="D369" s="12" t="s">
        <v>18</v>
      </c>
      <c r="E369" s="80"/>
      <c r="F369" s="80"/>
      <c r="G369" s="140" t="e">
        <f aca="true" t="shared" si="25" ref="G369:G405">F369*100/E369</f>
        <v>#DIV/0!</v>
      </c>
      <c r="H369" s="132" t="e">
        <f t="shared" si="24"/>
        <v>#DIV/0!</v>
      </c>
      <c r="I369" s="80"/>
    </row>
    <row r="370" spans="1:9" ht="12.75" hidden="1">
      <c r="A370" s="19"/>
      <c r="B370" s="36"/>
      <c r="C370" s="28" t="s">
        <v>25</v>
      </c>
      <c r="D370" s="94" t="s">
        <v>211</v>
      </c>
      <c r="E370" s="80"/>
      <c r="F370" s="80"/>
      <c r="G370" s="142" t="e">
        <f t="shared" si="25"/>
        <v>#DIV/0!</v>
      </c>
      <c r="H370" s="132" t="e">
        <f t="shared" si="24"/>
        <v>#DIV/0!</v>
      </c>
      <c r="I370" s="80"/>
    </row>
    <row r="371" spans="1:9" s="1" customFormat="1" ht="14.25" customHeight="1">
      <c r="A371" s="22"/>
      <c r="B371" s="23"/>
      <c r="C371" s="28" t="s">
        <v>11</v>
      </c>
      <c r="D371" s="94" t="s">
        <v>12</v>
      </c>
      <c r="E371" s="80">
        <v>2400</v>
      </c>
      <c r="F371" s="80">
        <v>2398.67</v>
      </c>
      <c r="G371" s="142">
        <f t="shared" si="25"/>
        <v>99.94458333333333</v>
      </c>
      <c r="H371" s="132">
        <f t="shared" si="24"/>
        <v>107.98982531964705</v>
      </c>
      <c r="I371" s="80">
        <v>2221.2</v>
      </c>
    </row>
    <row r="372" spans="1:11" s="1" customFormat="1" ht="45" hidden="1">
      <c r="A372" s="22"/>
      <c r="B372" s="23"/>
      <c r="C372" s="30" t="s">
        <v>119</v>
      </c>
      <c r="D372" s="12" t="s">
        <v>241</v>
      </c>
      <c r="E372" s="25"/>
      <c r="F372" s="25"/>
      <c r="G372" s="132" t="e">
        <f t="shared" si="25"/>
        <v>#DIV/0!</v>
      </c>
      <c r="H372" s="132" t="e">
        <f t="shared" si="24"/>
        <v>#DIV/0!</v>
      </c>
      <c r="I372" s="43"/>
      <c r="K372" s="185"/>
    </row>
    <row r="373" spans="1:9" ht="33.75" hidden="1">
      <c r="A373" s="22"/>
      <c r="B373" s="29"/>
      <c r="C373" s="30">
        <v>2030</v>
      </c>
      <c r="D373" s="12" t="s">
        <v>252</v>
      </c>
      <c r="E373" s="25"/>
      <c r="F373" s="25"/>
      <c r="G373" s="132" t="e">
        <f t="shared" si="25"/>
        <v>#DIV/0!</v>
      </c>
      <c r="H373" s="132" t="e">
        <f t="shared" si="24"/>
        <v>#DIV/0!</v>
      </c>
      <c r="I373" s="43"/>
    </row>
    <row r="374" spans="1:9" ht="33.75" hidden="1">
      <c r="A374" s="22"/>
      <c r="B374" s="29"/>
      <c r="C374" s="30" t="s">
        <v>76</v>
      </c>
      <c r="D374" s="12" t="s">
        <v>172</v>
      </c>
      <c r="E374" s="81"/>
      <c r="F374" s="81"/>
      <c r="G374" s="132" t="e">
        <f t="shared" si="25"/>
        <v>#DIV/0!</v>
      </c>
      <c r="H374" s="132" t="e">
        <f t="shared" si="24"/>
        <v>#DIV/0!</v>
      </c>
      <c r="I374" s="154"/>
    </row>
    <row r="375" spans="1:9" ht="56.25" hidden="1">
      <c r="A375" s="22"/>
      <c r="B375" s="29"/>
      <c r="C375" s="30" t="s">
        <v>67</v>
      </c>
      <c r="D375" s="12" t="s">
        <v>200</v>
      </c>
      <c r="E375" s="163"/>
      <c r="F375" s="81"/>
      <c r="G375" s="142" t="e">
        <f t="shared" si="25"/>
        <v>#DIV/0!</v>
      </c>
      <c r="H375" s="132" t="e">
        <f t="shared" si="24"/>
        <v>#DIV/0!</v>
      </c>
      <c r="I375" s="154"/>
    </row>
    <row r="376" spans="1:9" ht="40.5" customHeight="1" hidden="1">
      <c r="A376" s="22"/>
      <c r="B376" s="29"/>
      <c r="C376" s="30" t="s">
        <v>137</v>
      </c>
      <c r="D376" s="86" t="s">
        <v>240</v>
      </c>
      <c r="E376" s="163"/>
      <c r="F376" s="81"/>
      <c r="G376" s="142" t="e">
        <f t="shared" si="25"/>
        <v>#DIV/0!</v>
      </c>
      <c r="H376" s="134" t="e">
        <f t="shared" si="24"/>
        <v>#DIV/0!</v>
      </c>
      <c r="I376" s="154"/>
    </row>
    <row r="377" spans="1:9" ht="22.5">
      <c r="A377" s="26">
        <v>853</v>
      </c>
      <c r="B377" s="37"/>
      <c r="C377" s="38"/>
      <c r="D377" s="67" t="s">
        <v>94</v>
      </c>
      <c r="E377" s="18">
        <f>E378+E384</f>
        <v>697585.28</v>
      </c>
      <c r="F377" s="18">
        <f>F378+F384</f>
        <v>690594.23</v>
      </c>
      <c r="G377" s="130">
        <f t="shared" si="25"/>
        <v>98.9978214563243</v>
      </c>
      <c r="H377" s="130">
        <f t="shared" si="24"/>
        <v>1676.7795414676193</v>
      </c>
      <c r="I377" s="18">
        <f>I378+I384</f>
        <v>41185.75</v>
      </c>
    </row>
    <row r="378" spans="1:9" ht="12.75" hidden="1">
      <c r="A378" s="47"/>
      <c r="B378" s="48">
        <v>85305</v>
      </c>
      <c r="C378" s="20"/>
      <c r="D378" s="14" t="s">
        <v>63</v>
      </c>
      <c r="E378" s="21">
        <f>SUM(E379:E382)</f>
        <v>0</v>
      </c>
      <c r="F378" s="21">
        <f>SUM(F379:F382)</f>
        <v>0</v>
      </c>
      <c r="G378" s="131" t="e">
        <f t="shared" si="25"/>
        <v>#DIV/0!</v>
      </c>
      <c r="H378" s="131" t="e">
        <f t="shared" si="24"/>
        <v>#DIV/0!</v>
      </c>
      <c r="I378" s="21">
        <f>SUM(I379:I382)</f>
        <v>0</v>
      </c>
    </row>
    <row r="379" spans="1:9" ht="12.75" hidden="1">
      <c r="A379" s="47"/>
      <c r="B379" s="51"/>
      <c r="C379" s="30" t="s">
        <v>56</v>
      </c>
      <c r="D379" s="10" t="s">
        <v>57</v>
      </c>
      <c r="E379" s="25"/>
      <c r="F379" s="25"/>
      <c r="G379" s="132" t="e">
        <f t="shared" si="25"/>
        <v>#DIV/0!</v>
      </c>
      <c r="H379" s="132" t="e">
        <f t="shared" si="24"/>
        <v>#DIV/0!</v>
      </c>
      <c r="I379" s="43"/>
    </row>
    <row r="380" spans="1:9" ht="12.75" hidden="1">
      <c r="A380" s="47"/>
      <c r="B380" s="51"/>
      <c r="C380" s="34" t="s">
        <v>25</v>
      </c>
      <c r="D380" s="10" t="s">
        <v>211</v>
      </c>
      <c r="E380" s="25"/>
      <c r="F380" s="25"/>
      <c r="G380" s="132" t="e">
        <f t="shared" si="25"/>
        <v>#DIV/0!</v>
      </c>
      <c r="H380" s="132" t="e">
        <f t="shared" si="24"/>
        <v>#DIV/0!</v>
      </c>
      <c r="I380" s="25"/>
    </row>
    <row r="381" spans="1:9" ht="12.75" hidden="1">
      <c r="A381" s="47"/>
      <c r="B381" s="58"/>
      <c r="C381" s="30" t="s">
        <v>11</v>
      </c>
      <c r="D381" s="10" t="s">
        <v>12</v>
      </c>
      <c r="E381" s="25"/>
      <c r="F381" s="25"/>
      <c r="G381" s="132" t="e">
        <f t="shared" si="25"/>
        <v>#DIV/0!</v>
      </c>
      <c r="H381" s="132" t="e">
        <f t="shared" si="24"/>
        <v>#DIV/0!</v>
      </c>
      <c r="I381" s="25"/>
    </row>
    <row r="382" spans="1:9" ht="33.75" hidden="1">
      <c r="A382" s="47"/>
      <c r="B382" s="51"/>
      <c r="C382" s="30" t="s">
        <v>51</v>
      </c>
      <c r="D382" s="12" t="s">
        <v>252</v>
      </c>
      <c r="E382" s="80"/>
      <c r="F382" s="80"/>
      <c r="G382" s="132" t="e">
        <f t="shared" si="25"/>
        <v>#DIV/0!</v>
      </c>
      <c r="H382" s="132" t="e">
        <f t="shared" si="24"/>
        <v>#DIV/0!</v>
      </c>
      <c r="I382" s="80"/>
    </row>
    <row r="383" spans="1:9" ht="45" hidden="1">
      <c r="A383" s="47"/>
      <c r="B383" s="51"/>
      <c r="C383" s="30" t="s">
        <v>107</v>
      </c>
      <c r="D383" s="86" t="s">
        <v>235</v>
      </c>
      <c r="E383" s="80"/>
      <c r="F383" s="80"/>
      <c r="G383" s="132" t="e">
        <f t="shared" si="25"/>
        <v>#DIV/0!</v>
      </c>
      <c r="H383" s="132" t="e">
        <f t="shared" si="24"/>
        <v>#DIV/0!</v>
      </c>
      <c r="I383" s="80"/>
    </row>
    <row r="384" spans="1:9" ht="12.75">
      <c r="A384" s="47"/>
      <c r="B384" s="48">
        <v>85395</v>
      </c>
      <c r="C384" s="20"/>
      <c r="D384" s="14" t="s">
        <v>5</v>
      </c>
      <c r="E384" s="88">
        <f>SUM(E385:E391)</f>
        <v>697585.28</v>
      </c>
      <c r="F384" s="88">
        <f>SUM(F385:F391)</f>
        <v>690594.23</v>
      </c>
      <c r="G384" s="141">
        <f t="shared" si="25"/>
        <v>98.9978214563243</v>
      </c>
      <c r="H384" s="131">
        <f t="shared" si="24"/>
        <v>1676.7795414676193</v>
      </c>
      <c r="I384" s="88">
        <f>SUM(I385:I391)</f>
        <v>41185.75</v>
      </c>
    </row>
    <row r="385" spans="1:9" ht="12.75" hidden="1">
      <c r="A385" s="54"/>
      <c r="B385" s="59"/>
      <c r="C385" s="30" t="s">
        <v>25</v>
      </c>
      <c r="D385" s="10" t="s">
        <v>211</v>
      </c>
      <c r="E385" s="25"/>
      <c r="F385" s="25"/>
      <c r="G385" s="132" t="e">
        <f t="shared" si="25"/>
        <v>#DIV/0!</v>
      </c>
      <c r="H385" s="132" t="e">
        <f t="shared" si="24"/>
        <v>#DIV/0!</v>
      </c>
      <c r="I385" s="25"/>
    </row>
    <row r="386" spans="1:9" ht="45" hidden="1">
      <c r="A386" s="54"/>
      <c r="B386" s="59"/>
      <c r="C386" s="34" t="s">
        <v>124</v>
      </c>
      <c r="D386" s="86" t="s">
        <v>171</v>
      </c>
      <c r="E386" s="25"/>
      <c r="F386" s="25"/>
      <c r="G386" s="132" t="e">
        <f t="shared" si="25"/>
        <v>#DIV/0!</v>
      </c>
      <c r="H386" s="132" t="e">
        <f t="shared" si="24"/>
        <v>#DIV/0!</v>
      </c>
      <c r="I386" s="43"/>
    </row>
    <row r="387" spans="1:9" ht="45" hidden="1">
      <c r="A387" s="54"/>
      <c r="B387" s="59"/>
      <c r="C387" s="34" t="s">
        <v>125</v>
      </c>
      <c r="D387" s="86" t="s">
        <v>171</v>
      </c>
      <c r="E387" s="25"/>
      <c r="F387" s="25"/>
      <c r="G387" s="132" t="e">
        <f t="shared" si="25"/>
        <v>#DIV/0!</v>
      </c>
      <c r="H387" s="132" t="e">
        <f t="shared" si="24"/>
        <v>#DIV/0!</v>
      </c>
      <c r="I387" s="43"/>
    </row>
    <row r="388" spans="1:9" ht="33.75" hidden="1">
      <c r="A388" s="54"/>
      <c r="B388" s="59"/>
      <c r="C388" s="34" t="s">
        <v>117</v>
      </c>
      <c r="D388" s="86" t="s">
        <v>118</v>
      </c>
      <c r="E388" s="25"/>
      <c r="F388" s="25"/>
      <c r="G388" s="132" t="e">
        <f t="shared" si="25"/>
        <v>#DIV/0!</v>
      </c>
      <c r="H388" s="132" t="e">
        <f t="shared" si="24"/>
        <v>#DIV/0!</v>
      </c>
      <c r="I388" s="43"/>
    </row>
    <row r="389" spans="1:9" ht="45">
      <c r="A389" s="54"/>
      <c r="B389" s="59"/>
      <c r="C389" s="34" t="s">
        <v>271</v>
      </c>
      <c r="D389" s="86" t="s">
        <v>288</v>
      </c>
      <c r="E389" s="25">
        <v>380790.63</v>
      </c>
      <c r="F389" s="25">
        <v>373799.91</v>
      </c>
      <c r="G389" s="132">
        <f t="shared" si="25"/>
        <v>98.1641565077376</v>
      </c>
      <c r="H389" s="132">
        <f t="shared" si="24"/>
        <v>907.595248356531</v>
      </c>
      <c r="I389" s="43">
        <v>41185.75</v>
      </c>
    </row>
    <row r="390" spans="1:9" ht="48.75" customHeight="1">
      <c r="A390" s="54"/>
      <c r="B390" s="59"/>
      <c r="C390" s="34" t="s">
        <v>284</v>
      </c>
      <c r="D390" s="86" t="s">
        <v>288</v>
      </c>
      <c r="E390" s="43">
        <v>22557.65</v>
      </c>
      <c r="F390" s="25">
        <v>22557.65</v>
      </c>
      <c r="G390" s="132">
        <f t="shared" si="25"/>
        <v>100</v>
      </c>
      <c r="H390" s="144" t="s">
        <v>122</v>
      </c>
      <c r="I390" s="43"/>
    </row>
    <row r="391" spans="1:9" ht="45">
      <c r="A391" s="47"/>
      <c r="B391" s="51"/>
      <c r="C391" s="34" t="s">
        <v>107</v>
      </c>
      <c r="D391" s="86" t="s">
        <v>235</v>
      </c>
      <c r="E391" s="33">
        <v>294237</v>
      </c>
      <c r="F391" s="33">
        <v>294236.67</v>
      </c>
      <c r="G391" s="132">
        <f t="shared" si="25"/>
        <v>99.99988784551229</v>
      </c>
      <c r="H391" s="144" t="s">
        <v>122</v>
      </c>
      <c r="I391" s="43"/>
    </row>
    <row r="392" spans="1:9" ht="12.75">
      <c r="A392" s="26">
        <v>854</v>
      </c>
      <c r="B392" s="16"/>
      <c r="C392" s="32"/>
      <c r="D392" s="66" t="s">
        <v>64</v>
      </c>
      <c r="E392" s="18">
        <f>E393+E397</f>
        <v>635165.24</v>
      </c>
      <c r="F392" s="18">
        <f>F393+F397</f>
        <v>465313.55000000005</v>
      </c>
      <c r="G392" s="130">
        <f t="shared" si="25"/>
        <v>73.25866100607143</v>
      </c>
      <c r="H392" s="143">
        <f t="shared" si="24"/>
        <v>93.27838454962027</v>
      </c>
      <c r="I392" s="18">
        <f>I393</f>
        <v>498843.92</v>
      </c>
    </row>
    <row r="393" spans="1:9" ht="12.75">
      <c r="A393" s="47"/>
      <c r="B393" s="48">
        <v>85415</v>
      </c>
      <c r="C393" s="20"/>
      <c r="D393" s="14" t="s">
        <v>282</v>
      </c>
      <c r="E393" s="21">
        <f>SUM(E394:E396)</f>
        <v>635165.24</v>
      </c>
      <c r="F393" s="21">
        <f>SUM(F394:F396)</f>
        <v>465313.55000000005</v>
      </c>
      <c r="G393" s="131">
        <f t="shared" si="25"/>
        <v>73.25866100607143</v>
      </c>
      <c r="H393" s="131">
        <f t="shared" si="24"/>
        <v>93.27838454962027</v>
      </c>
      <c r="I393" s="21">
        <f>SUM(I395:I396)</f>
        <v>498843.92</v>
      </c>
    </row>
    <row r="394" spans="1:9" ht="12.75" hidden="1">
      <c r="A394" s="47"/>
      <c r="B394" s="51"/>
      <c r="C394" s="30" t="s">
        <v>11</v>
      </c>
      <c r="D394" s="10" t="s">
        <v>12</v>
      </c>
      <c r="E394" s="25"/>
      <c r="F394" s="25"/>
      <c r="G394" s="132" t="e">
        <f t="shared" si="25"/>
        <v>#DIV/0!</v>
      </c>
      <c r="H394" s="132" t="e">
        <f t="shared" si="24"/>
        <v>#DIV/0!</v>
      </c>
      <c r="I394" s="25"/>
    </row>
    <row r="395" spans="1:9" ht="33.75">
      <c r="A395" s="47"/>
      <c r="B395" s="51"/>
      <c r="C395" s="30" t="s">
        <v>51</v>
      </c>
      <c r="D395" s="12" t="s">
        <v>252</v>
      </c>
      <c r="E395" s="25">
        <v>604132</v>
      </c>
      <c r="F395" s="25">
        <v>455206.4</v>
      </c>
      <c r="G395" s="132">
        <f t="shared" si="25"/>
        <v>75.34883105016785</v>
      </c>
      <c r="H395" s="132">
        <f t="shared" si="24"/>
        <v>94.89476668556753</v>
      </c>
      <c r="I395" s="25">
        <v>479696</v>
      </c>
    </row>
    <row r="396" spans="1:9" ht="16.5" customHeight="1">
      <c r="A396" s="47"/>
      <c r="B396" s="51"/>
      <c r="C396" s="30" t="s">
        <v>177</v>
      </c>
      <c r="D396" s="123" t="s">
        <v>65</v>
      </c>
      <c r="E396" s="25">
        <v>31033.24</v>
      </c>
      <c r="F396" s="25">
        <v>10107.15</v>
      </c>
      <c r="G396" s="132">
        <f t="shared" si="25"/>
        <v>32.568787532336295</v>
      </c>
      <c r="H396" s="132">
        <f t="shared" si="24"/>
        <v>52.7845844352807</v>
      </c>
      <c r="I396" s="25">
        <v>19147.92</v>
      </c>
    </row>
    <row r="397" spans="1:9" ht="15" customHeight="1" hidden="1">
      <c r="A397" s="47"/>
      <c r="B397" s="48">
        <v>85495</v>
      </c>
      <c r="C397" s="44"/>
      <c r="D397" s="157" t="s">
        <v>5</v>
      </c>
      <c r="E397" s="21">
        <f>SUM(E398:E398)</f>
        <v>0</v>
      </c>
      <c r="F397" s="21">
        <f>SUM(F398:F398)</f>
        <v>0</v>
      </c>
      <c r="G397" s="131" t="e">
        <f t="shared" si="25"/>
        <v>#DIV/0!</v>
      </c>
      <c r="H397" s="131" t="e">
        <f t="shared" si="24"/>
        <v>#DIV/0!</v>
      </c>
      <c r="I397" s="25"/>
    </row>
    <row r="398" spans="1:9" ht="46.5" customHeight="1" hidden="1">
      <c r="A398" s="47"/>
      <c r="B398" s="51"/>
      <c r="C398" s="30" t="s">
        <v>107</v>
      </c>
      <c r="D398" s="86" t="s">
        <v>235</v>
      </c>
      <c r="E398" s="25"/>
      <c r="F398" s="25"/>
      <c r="G398" s="132" t="e">
        <f t="shared" si="25"/>
        <v>#DIV/0!</v>
      </c>
      <c r="H398" s="132" t="e">
        <f t="shared" si="24"/>
        <v>#DIV/0!</v>
      </c>
      <c r="I398" s="25"/>
    </row>
    <row r="399" spans="1:9" ht="12.75" customHeight="1">
      <c r="A399" s="219">
        <v>855</v>
      </c>
      <c r="B399" s="220"/>
      <c r="C399" s="221"/>
      <c r="D399" s="222" t="s">
        <v>260</v>
      </c>
      <c r="E399" s="223">
        <f>E400+E404+E409+E412+E416+E422</f>
        <v>66935317.16</v>
      </c>
      <c r="F399" s="223">
        <f>F400+F404+F409+F412+F416+F422</f>
        <v>66591368.68</v>
      </c>
      <c r="G399" s="130">
        <f t="shared" si="25"/>
        <v>99.48614797898419</v>
      </c>
      <c r="H399" s="143">
        <f t="shared" si="24"/>
        <v>100.71429861525148</v>
      </c>
      <c r="I399" s="238">
        <f>SUM(I400,I404,I409,I412,I416,I422)</f>
        <v>66119080.99999999</v>
      </c>
    </row>
    <row r="400" spans="1:9" ht="14.25" customHeight="1">
      <c r="A400" s="231"/>
      <c r="B400" s="214">
        <v>85501</v>
      </c>
      <c r="C400" s="44"/>
      <c r="D400" s="157" t="s">
        <v>238</v>
      </c>
      <c r="E400" s="21">
        <f>SUM(E401:E403)</f>
        <v>36321309</v>
      </c>
      <c r="F400" s="21">
        <f>SUM(F401:F403)</f>
        <v>36281254.230000004</v>
      </c>
      <c r="G400" s="131">
        <f t="shared" si="25"/>
        <v>99.88972101748867</v>
      </c>
      <c r="H400" s="131">
        <f t="shared" si="24"/>
        <v>95.17139954502778</v>
      </c>
      <c r="I400" s="21">
        <f>SUM(I401:I403)</f>
        <v>38122013.97</v>
      </c>
    </row>
    <row r="401" spans="1:9" ht="14.25" customHeight="1">
      <c r="A401" s="47"/>
      <c r="B401" s="162"/>
      <c r="C401" s="30" t="s">
        <v>25</v>
      </c>
      <c r="D401" s="10" t="s">
        <v>211</v>
      </c>
      <c r="E401" s="25">
        <v>5000</v>
      </c>
      <c r="F401" s="25">
        <v>2624.71</v>
      </c>
      <c r="G401" s="132">
        <f t="shared" si="25"/>
        <v>52.4942</v>
      </c>
      <c r="H401" s="132">
        <f t="shared" si="24"/>
        <v>255.92445250492406</v>
      </c>
      <c r="I401" s="25">
        <v>1025.58</v>
      </c>
    </row>
    <row r="402" spans="1:9" ht="14.25" customHeight="1">
      <c r="A402" s="47"/>
      <c r="B402" s="51"/>
      <c r="C402" s="30" t="s">
        <v>11</v>
      </c>
      <c r="D402" s="10" t="s">
        <v>12</v>
      </c>
      <c r="E402" s="25">
        <v>100000</v>
      </c>
      <c r="F402" s="25">
        <v>71007.5</v>
      </c>
      <c r="G402" s="132">
        <f t="shared" si="25"/>
        <v>71.0075</v>
      </c>
      <c r="H402" s="132">
        <f t="shared" si="24"/>
        <v>258.20909090909095</v>
      </c>
      <c r="I402" s="25">
        <v>27500</v>
      </c>
    </row>
    <row r="403" spans="1:9" ht="45.75" customHeight="1">
      <c r="A403" s="47"/>
      <c r="B403" s="160"/>
      <c r="C403" s="30" t="s">
        <v>237</v>
      </c>
      <c r="D403" s="12" t="s">
        <v>236</v>
      </c>
      <c r="E403" s="25">
        <v>36216309</v>
      </c>
      <c r="F403" s="25">
        <v>36207622.02</v>
      </c>
      <c r="G403" s="132">
        <f t="shared" si="25"/>
        <v>99.97601362413825</v>
      </c>
      <c r="H403" s="132">
        <f>(F403/I403)*100</f>
        <v>95.04937339764594</v>
      </c>
      <c r="I403" s="25">
        <v>38093488.39</v>
      </c>
    </row>
    <row r="404" spans="1:9" ht="36" customHeight="1">
      <c r="A404" s="218"/>
      <c r="B404" s="51">
        <v>85502</v>
      </c>
      <c r="C404" s="44"/>
      <c r="D404" s="13" t="s">
        <v>101</v>
      </c>
      <c r="E404" s="21">
        <f>SUM(E405:E408)</f>
        <v>27830874</v>
      </c>
      <c r="F404" s="21">
        <f>SUM(F405:F408)</f>
        <v>27496862.830000002</v>
      </c>
      <c r="G404" s="224">
        <f t="shared" si="25"/>
        <v>98.79985382420976</v>
      </c>
      <c r="H404" s="225">
        <f t="shared" si="24"/>
        <v>100.18433948484886</v>
      </c>
      <c r="I404" s="21">
        <f>SUM(I405:I408)</f>
        <v>27446268.52</v>
      </c>
    </row>
    <row r="405" spans="1:9" ht="12.75" customHeight="1">
      <c r="A405" s="47"/>
      <c r="B405" s="162"/>
      <c r="C405" s="30" t="s">
        <v>25</v>
      </c>
      <c r="D405" s="10" t="s">
        <v>211</v>
      </c>
      <c r="E405" s="25">
        <v>24700</v>
      </c>
      <c r="F405" s="25">
        <v>17623.78</v>
      </c>
      <c r="G405" s="132">
        <f t="shared" si="25"/>
        <v>71.35133603238866</v>
      </c>
      <c r="H405" s="132">
        <f t="shared" si="24"/>
        <v>81.33330318216368</v>
      </c>
      <c r="I405" s="25">
        <v>21668.59</v>
      </c>
    </row>
    <row r="406" spans="1:9" ht="45" customHeight="1">
      <c r="A406" s="47"/>
      <c r="B406" s="58"/>
      <c r="C406" s="30" t="s">
        <v>119</v>
      </c>
      <c r="D406" s="12" t="s">
        <v>241</v>
      </c>
      <c r="E406" s="25">
        <v>27396388</v>
      </c>
      <c r="F406" s="25">
        <v>27095819.39</v>
      </c>
      <c r="G406" s="132">
        <f aca="true" t="shared" si="26" ref="G406:G425">F406*100/E406</f>
        <v>98.90288964370048</v>
      </c>
      <c r="H406" s="132">
        <f t="shared" si="24"/>
        <v>100.05656837864656</v>
      </c>
      <c r="I406" s="25">
        <v>27080500.39</v>
      </c>
    </row>
    <row r="407" spans="1:9" ht="41.25" customHeight="1">
      <c r="A407" s="47"/>
      <c r="B407" s="58"/>
      <c r="C407" s="30" t="s">
        <v>76</v>
      </c>
      <c r="D407" s="12" t="s">
        <v>172</v>
      </c>
      <c r="E407" s="25">
        <v>283786</v>
      </c>
      <c r="F407" s="25">
        <v>270326.74</v>
      </c>
      <c r="G407" s="132">
        <f t="shared" si="26"/>
        <v>95.25725018147477</v>
      </c>
      <c r="H407" s="132">
        <f t="shared" si="24"/>
        <v>132.02596439382904</v>
      </c>
      <c r="I407" s="25">
        <v>204752.71</v>
      </c>
    </row>
    <row r="408" spans="1:9" ht="57.75" customHeight="1">
      <c r="A408" s="47"/>
      <c r="B408" s="206"/>
      <c r="C408" s="30" t="s">
        <v>67</v>
      </c>
      <c r="D408" s="12" t="s">
        <v>200</v>
      </c>
      <c r="E408" s="25">
        <v>126000</v>
      </c>
      <c r="F408" s="25">
        <v>113092.92</v>
      </c>
      <c r="G408" s="132">
        <f t="shared" si="26"/>
        <v>89.75628571428571</v>
      </c>
      <c r="H408" s="132">
        <f t="shared" si="24"/>
        <v>81.15930588446109</v>
      </c>
      <c r="I408" s="25">
        <v>139346.83</v>
      </c>
    </row>
    <row r="409" spans="1:9" ht="12.75" customHeight="1">
      <c r="A409" s="47"/>
      <c r="B409" s="48">
        <v>85503</v>
      </c>
      <c r="C409" s="44"/>
      <c r="D409" s="13" t="s">
        <v>261</v>
      </c>
      <c r="E409" s="21">
        <f>SUM(E410:E411)</f>
        <v>782.16</v>
      </c>
      <c r="F409" s="21">
        <f>SUM(F410:F411)</f>
        <v>718</v>
      </c>
      <c r="G409" s="224">
        <f t="shared" si="26"/>
        <v>91.79707476731105</v>
      </c>
      <c r="H409" s="225">
        <f t="shared" si="24"/>
        <v>90.50115962488657</v>
      </c>
      <c r="I409" s="21">
        <f>SUM(I410:I411)</f>
        <v>793.36</v>
      </c>
    </row>
    <row r="410" spans="1:9" ht="45" customHeight="1">
      <c r="A410" s="47"/>
      <c r="B410" s="51"/>
      <c r="C410" s="30" t="s">
        <v>119</v>
      </c>
      <c r="D410" s="12" t="s">
        <v>241</v>
      </c>
      <c r="E410" s="25">
        <v>782.16</v>
      </c>
      <c r="F410" s="25">
        <v>715.18</v>
      </c>
      <c r="G410" s="132">
        <f t="shared" si="26"/>
        <v>91.43653472435308</v>
      </c>
      <c r="H410" s="132">
        <f t="shared" si="24"/>
        <v>90.46040981533012</v>
      </c>
      <c r="I410" s="25">
        <v>790.6</v>
      </c>
    </row>
    <row r="411" spans="1:9" ht="39" customHeight="1">
      <c r="A411" s="47"/>
      <c r="B411" s="206"/>
      <c r="C411" s="30" t="s">
        <v>76</v>
      </c>
      <c r="D411" s="12" t="s">
        <v>172</v>
      </c>
      <c r="E411" s="25">
        <v>0</v>
      </c>
      <c r="F411" s="25">
        <v>2.82</v>
      </c>
      <c r="G411" s="144" t="s">
        <v>122</v>
      </c>
      <c r="H411" s="132">
        <f t="shared" si="24"/>
        <v>102.17391304347827</v>
      </c>
      <c r="I411" s="25">
        <v>2.76</v>
      </c>
    </row>
    <row r="412" spans="1:9" ht="15.75" customHeight="1">
      <c r="A412" s="47"/>
      <c r="B412" s="48">
        <v>85504</v>
      </c>
      <c r="C412" s="44"/>
      <c r="D412" s="13" t="s">
        <v>277</v>
      </c>
      <c r="E412" s="21">
        <f>SUM(E413:E415)</f>
        <v>2300268</v>
      </c>
      <c r="F412" s="21">
        <f>SUM(F413:F415)</f>
        <v>2299948</v>
      </c>
      <c r="G412" s="131">
        <f>F412*100/E412</f>
        <v>99.98608857750489</v>
      </c>
      <c r="H412" s="131">
        <f>(F412/I412)*100</f>
        <v>6311.884971803074</v>
      </c>
      <c r="I412" s="21">
        <f>SUM(I414)</f>
        <v>36438.37</v>
      </c>
    </row>
    <row r="413" spans="1:9" ht="45.75" customHeight="1">
      <c r="A413" s="47"/>
      <c r="B413" s="158"/>
      <c r="C413" s="44" t="s">
        <v>119</v>
      </c>
      <c r="D413" s="12" t="s">
        <v>241</v>
      </c>
      <c r="E413" s="25">
        <v>2167530</v>
      </c>
      <c r="F413" s="25">
        <v>2167210</v>
      </c>
      <c r="G413" s="132">
        <f t="shared" si="26"/>
        <v>99.98523665185718</v>
      </c>
      <c r="H413" s="144" t="s">
        <v>122</v>
      </c>
      <c r="I413" s="21"/>
    </row>
    <row r="414" spans="1:9" ht="39" customHeight="1">
      <c r="A414" s="47"/>
      <c r="B414" s="58"/>
      <c r="C414" s="30" t="s">
        <v>51</v>
      </c>
      <c r="D414" s="12" t="s">
        <v>252</v>
      </c>
      <c r="E414" s="25">
        <v>95270</v>
      </c>
      <c r="F414" s="25">
        <v>95270</v>
      </c>
      <c r="G414" s="132">
        <f t="shared" si="26"/>
        <v>100</v>
      </c>
      <c r="H414" s="132">
        <f t="shared" si="24"/>
        <v>261.45516388356555</v>
      </c>
      <c r="I414" s="25">
        <v>36438.37</v>
      </c>
    </row>
    <row r="415" spans="1:9" ht="39" customHeight="1">
      <c r="A415" s="47"/>
      <c r="B415" s="160"/>
      <c r="C415" s="30" t="s">
        <v>273</v>
      </c>
      <c r="D415" s="12" t="s">
        <v>274</v>
      </c>
      <c r="E415" s="25">
        <v>37468</v>
      </c>
      <c r="F415" s="25">
        <v>37468</v>
      </c>
      <c r="G415" s="132">
        <f t="shared" si="26"/>
        <v>100</v>
      </c>
      <c r="H415" s="144" t="s">
        <v>122</v>
      </c>
      <c r="I415" s="25"/>
    </row>
    <row r="416" spans="1:9" ht="14.25" customHeight="1">
      <c r="A416" s="218"/>
      <c r="B416" s="48">
        <v>85505</v>
      </c>
      <c r="C416" s="44"/>
      <c r="D416" s="13" t="s">
        <v>262</v>
      </c>
      <c r="E416" s="21">
        <f>SUM(E417:E421)</f>
        <v>482084</v>
      </c>
      <c r="F416" s="21">
        <f>SUM(F417:F421)</f>
        <v>512585.62</v>
      </c>
      <c r="G416" s="131">
        <f t="shared" si="26"/>
        <v>106.32703429277885</v>
      </c>
      <c r="H416" s="131">
        <f t="shared" si="24"/>
        <v>103.97974889910431</v>
      </c>
      <c r="I416" s="21">
        <f>SUM(I417:I421)</f>
        <v>492966.78</v>
      </c>
    </row>
    <row r="417" spans="1:9" ht="14.25" customHeight="1">
      <c r="A417" s="47"/>
      <c r="B417" s="51"/>
      <c r="C417" s="30" t="s">
        <v>56</v>
      </c>
      <c r="D417" s="10" t="s">
        <v>57</v>
      </c>
      <c r="E417" s="25">
        <v>123100</v>
      </c>
      <c r="F417" s="25">
        <v>135169.4</v>
      </c>
      <c r="G417" s="132">
        <f t="shared" si="26"/>
        <v>109.80454914703493</v>
      </c>
      <c r="H417" s="132">
        <f t="shared" si="24"/>
        <v>107.59770363813514</v>
      </c>
      <c r="I417" s="25">
        <v>125624.8</v>
      </c>
    </row>
    <row r="418" spans="1:9" ht="14.25" customHeight="1">
      <c r="A418" s="47"/>
      <c r="B418" s="58"/>
      <c r="C418" s="30" t="s">
        <v>25</v>
      </c>
      <c r="D418" s="10" t="s">
        <v>211</v>
      </c>
      <c r="E418" s="25">
        <v>115</v>
      </c>
      <c r="F418" s="25">
        <v>68.45</v>
      </c>
      <c r="G418" s="132">
        <f t="shared" si="26"/>
        <v>59.52173913043478</v>
      </c>
      <c r="H418" s="132">
        <f t="shared" si="24"/>
        <v>94.72737337392748</v>
      </c>
      <c r="I418" s="25">
        <v>72.26</v>
      </c>
    </row>
    <row r="419" spans="1:9" ht="14.25" customHeight="1">
      <c r="A419" s="47"/>
      <c r="B419" s="51"/>
      <c r="C419" s="213" t="s">
        <v>263</v>
      </c>
      <c r="D419" s="207" t="s">
        <v>267</v>
      </c>
      <c r="E419" s="25">
        <v>2000</v>
      </c>
      <c r="F419" s="25">
        <v>1557.33</v>
      </c>
      <c r="G419" s="132">
        <f t="shared" si="26"/>
        <v>77.8665</v>
      </c>
      <c r="H419" s="132">
        <f t="shared" si="24"/>
        <v>92.55552451874787</v>
      </c>
      <c r="I419" s="25">
        <v>1682.59</v>
      </c>
    </row>
    <row r="420" spans="1:9" ht="14.25" customHeight="1">
      <c r="A420" s="47"/>
      <c r="B420" s="58"/>
      <c r="C420" s="213" t="s">
        <v>257</v>
      </c>
      <c r="D420" s="207" t="s">
        <v>266</v>
      </c>
      <c r="E420" s="25">
        <v>1000</v>
      </c>
      <c r="F420" s="25">
        <v>0</v>
      </c>
      <c r="G420" s="132">
        <f t="shared" si="26"/>
        <v>0</v>
      </c>
      <c r="H420" s="132">
        <f t="shared" si="24"/>
        <v>0</v>
      </c>
      <c r="I420" s="25">
        <v>3148.94</v>
      </c>
    </row>
    <row r="421" spans="1:9" ht="14.25" customHeight="1">
      <c r="A421" s="47"/>
      <c r="B421" s="58"/>
      <c r="C421" s="213" t="s">
        <v>11</v>
      </c>
      <c r="D421" s="10" t="s">
        <v>12</v>
      </c>
      <c r="E421" s="25">
        <v>355869</v>
      </c>
      <c r="F421" s="25">
        <v>375790.44</v>
      </c>
      <c r="G421" s="132">
        <f t="shared" si="26"/>
        <v>105.59797003953702</v>
      </c>
      <c r="H421" s="132">
        <f t="shared" si="24"/>
        <v>103.68400747172919</v>
      </c>
      <c r="I421" s="25">
        <v>362438.19</v>
      </c>
    </row>
    <row r="422" spans="1:9" ht="14.25" customHeight="1" hidden="1">
      <c r="A422" s="47"/>
      <c r="B422" s="48">
        <v>85595</v>
      </c>
      <c r="C422" s="230"/>
      <c r="D422" s="14" t="s">
        <v>5</v>
      </c>
      <c r="E422" s="21">
        <f>SUM(E423:E423)</f>
        <v>0</v>
      </c>
      <c r="F422" s="21">
        <f>SUM(F423:F423)</f>
        <v>0</v>
      </c>
      <c r="G422" s="131" t="e">
        <f t="shared" si="26"/>
        <v>#DIV/0!</v>
      </c>
      <c r="H422" s="131">
        <f t="shared" si="24"/>
        <v>0</v>
      </c>
      <c r="I422" s="21">
        <f>SUM(I423)</f>
        <v>20600</v>
      </c>
    </row>
    <row r="423" spans="1:9" ht="47.25" customHeight="1" hidden="1">
      <c r="A423" s="216"/>
      <c r="B423" s="160"/>
      <c r="C423" s="213" t="s">
        <v>119</v>
      </c>
      <c r="D423" s="12" t="s">
        <v>241</v>
      </c>
      <c r="E423" s="25"/>
      <c r="F423" s="25"/>
      <c r="G423" s="132" t="e">
        <f t="shared" si="26"/>
        <v>#DIV/0!</v>
      </c>
      <c r="H423" s="132">
        <f t="shared" si="24"/>
        <v>0</v>
      </c>
      <c r="I423" s="25">
        <v>20600</v>
      </c>
    </row>
    <row r="424" spans="1:9" ht="15" customHeight="1">
      <c r="A424" s="215">
        <v>900</v>
      </c>
      <c r="B424" s="217"/>
      <c r="C424" s="38"/>
      <c r="D424" s="67" t="s">
        <v>89</v>
      </c>
      <c r="E424" s="18">
        <f>SUM(E425,E428,E437,E439,E445,E447,E451,E458,E462,E464)</f>
        <v>14992119.280000001</v>
      </c>
      <c r="F424" s="18">
        <f>SUM(F425,F428,F437,F439,F445,F447,F451,F458,F462,F464,)</f>
        <v>14963089.109999998</v>
      </c>
      <c r="G424" s="130">
        <f t="shared" si="26"/>
        <v>99.80636380048863</v>
      </c>
      <c r="H424" s="130">
        <f t="shared" si="24"/>
        <v>118.81126179127949</v>
      </c>
      <c r="I424" s="18">
        <f>SUM(I425,I428,I437,I439,I445,I447,I451,I458,I462,I464,)</f>
        <v>12593998.990000002</v>
      </c>
    </row>
    <row r="425" spans="1:9" ht="21.75" customHeight="1" hidden="1">
      <c r="A425" s="19"/>
      <c r="B425" s="27">
        <v>90001</v>
      </c>
      <c r="C425" s="108"/>
      <c r="D425" s="72" t="s">
        <v>152</v>
      </c>
      <c r="E425" s="21">
        <f>SUM(E426:E427)</f>
        <v>0</v>
      </c>
      <c r="F425" s="21">
        <f>SUM(F426:F427)</f>
        <v>0</v>
      </c>
      <c r="G425" s="21" t="e">
        <f t="shared" si="26"/>
        <v>#DIV/0!</v>
      </c>
      <c r="H425" s="131" t="e">
        <f t="shared" si="24"/>
        <v>#DIV/0!</v>
      </c>
      <c r="I425" s="40">
        <f>SUM(I426:I427)</f>
        <v>0</v>
      </c>
    </row>
    <row r="426" spans="1:9" ht="21.75" customHeight="1" hidden="1">
      <c r="A426" s="19"/>
      <c r="B426" s="36"/>
      <c r="C426" s="30" t="s">
        <v>11</v>
      </c>
      <c r="D426" s="11" t="s">
        <v>12</v>
      </c>
      <c r="E426" s="25"/>
      <c r="F426" s="25"/>
      <c r="G426" s="25" t="e">
        <f>F426/E426*100</f>
        <v>#DIV/0!</v>
      </c>
      <c r="H426" s="132" t="e">
        <f aca="true" t="shared" si="27" ref="H426:H446">(F426/I426)*100</f>
        <v>#DIV/0!</v>
      </c>
      <c r="I426" s="43"/>
    </row>
    <row r="427" spans="1:9" ht="45" hidden="1">
      <c r="A427" s="19"/>
      <c r="B427" s="19"/>
      <c r="C427" s="30" t="s">
        <v>107</v>
      </c>
      <c r="D427" s="86" t="s">
        <v>253</v>
      </c>
      <c r="E427" s="43"/>
      <c r="F427" s="43"/>
      <c r="G427" s="25" t="e">
        <f>F427/E427*100</f>
        <v>#DIV/0!</v>
      </c>
      <c r="H427" s="132" t="e">
        <f t="shared" si="27"/>
        <v>#DIV/0!</v>
      </c>
      <c r="I427" s="43"/>
    </row>
    <row r="428" spans="1:9" ht="12" customHeight="1">
      <c r="A428" s="19"/>
      <c r="B428" s="27">
        <v>90002</v>
      </c>
      <c r="C428" s="108"/>
      <c r="D428" s="72" t="s">
        <v>145</v>
      </c>
      <c r="E428" s="21">
        <f>SUM(E429:E436)</f>
        <v>11141479.82</v>
      </c>
      <c r="F428" s="21">
        <f>SUM(F429:F436)</f>
        <v>11107255.75</v>
      </c>
      <c r="G428" s="131">
        <f aca="true" t="shared" si="28" ref="G428:G433">F428*100/E428</f>
        <v>99.6928229413604</v>
      </c>
      <c r="H428" s="131">
        <f t="shared" si="27"/>
        <v>105.21981054765746</v>
      </c>
      <c r="I428" s="21">
        <f>SUM(I429:I436)</f>
        <v>10556240.020000001</v>
      </c>
    </row>
    <row r="429" spans="1:9" ht="33.75">
      <c r="A429" s="19"/>
      <c r="B429" s="36"/>
      <c r="C429" s="191" t="s">
        <v>41</v>
      </c>
      <c r="D429" s="12" t="s">
        <v>168</v>
      </c>
      <c r="E429" s="25">
        <v>11100000</v>
      </c>
      <c r="F429" s="25">
        <v>11067514.86</v>
      </c>
      <c r="G429" s="132">
        <f t="shared" si="28"/>
        <v>99.70734108108108</v>
      </c>
      <c r="H429" s="132">
        <f t="shared" si="27"/>
        <v>105.37267444343095</v>
      </c>
      <c r="I429" s="25">
        <v>10503211.5</v>
      </c>
    </row>
    <row r="430" spans="1:9" ht="12.75" hidden="1">
      <c r="A430" s="19"/>
      <c r="B430" s="36"/>
      <c r="C430" s="226" t="s">
        <v>264</v>
      </c>
      <c r="D430" s="12" t="s">
        <v>268</v>
      </c>
      <c r="E430" s="25"/>
      <c r="F430" s="25"/>
      <c r="G430" s="132" t="e">
        <f t="shared" si="28"/>
        <v>#DIV/0!</v>
      </c>
      <c r="H430" s="132" t="e">
        <f t="shared" si="27"/>
        <v>#DIV/0!</v>
      </c>
      <c r="I430" s="25"/>
    </row>
    <row r="431" spans="1:9" ht="22.5">
      <c r="A431" s="19"/>
      <c r="B431" s="36"/>
      <c r="C431" s="191" t="s">
        <v>27</v>
      </c>
      <c r="D431" s="12" t="s">
        <v>217</v>
      </c>
      <c r="E431" s="25">
        <v>1500</v>
      </c>
      <c r="F431" s="25">
        <v>1500</v>
      </c>
      <c r="G431" s="132">
        <f t="shared" si="28"/>
        <v>100</v>
      </c>
      <c r="H431" s="144" t="s">
        <v>122</v>
      </c>
      <c r="I431" s="25"/>
    </row>
    <row r="432" spans="1:9" ht="22.5" hidden="1">
      <c r="A432" s="19"/>
      <c r="B432" s="36"/>
      <c r="C432" s="187" t="s">
        <v>70</v>
      </c>
      <c r="D432" s="12" t="s">
        <v>212</v>
      </c>
      <c r="E432" s="155"/>
      <c r="F432" s="25"/>
      <c r="G432" s="132" t="e">
        <f t="shared" si="28"/>
        <v>#DIV/0!</v>
      </c>
      <c r="H432" s="132" t="e">
        <f t="shared" si="27"/>
        <v>#DIV/0!</v>
      </c>
      <c r="I432" s="25"/>
    </row>
    <row r="433" spans="1:9" ht="22.5">
      <c r="A433" s="19"/>
      <c r="B433" s="36"/>
      <c r="C433" s="227" t="s">
        <v>258</v>
      </c>
      <c r="D433" s="12" t="s">
        <v>265</v>
      </c>
      <c r="E433" s="155">
        <v>14000</v>
      </c>
      <c r="F433" s="25">
        <v>13395.46</v>
      </c>
      <c r="G433" s="132">
        <f t="shared" si="28"/>
        <v>95.68185714285714</v>
      </c>
      <c r="H433" s="132">
        <f t="shared" si="27"/>
        <v>61.89020375708455</v>
      </c>
      <c r="I433" s="25">
        <v>21643.91</v>
      </c>
    </row>
    <row r="434" spans="1:9" ht="12.75" hidden="1">
      <c r="A434" s="19"/>
      <c r="B434" s="36"/>
      <c r="C434" s="192" t="s">
        <v>17</v>
      </c>
      <c r="D434" s="12" t="s">
        <v>18</v>
      </c>
      <c r="E434" s="155"/>
      <c r="F434" s="25"/>
      <c r="G434" s="132" t="e">
        <f aca="true" t="shared" si="29" ref="G434:G446">F434*100/E434</f>
        <v>#DIV/0!</v>
      </c>
      <c r="H434" s="132" t="e">
        <f t="shared" si="27"/>
        <v>#DIV/0!</v>
      </c>
      <c r="I434" s="25"/>
    </row>
    <row r="435" spans="1:9" ht="22.5">
      <c r="A435" s="19"/>
      <c r="B435" s="36"/>
      <c r="C435" s="192" t="s">
        <v>20</v>
      </c>
      <c r="D435" s="12" t="s">
        <v>233</v>
      </c>
      <c r="E435" s="155">
        <v>13900</v>
      </c>
      <c r="F435" s="25">
        <v>12766.28</v>
      </c>
      <c r="G435" s="132">
        <f t="shared" si="29"/>
        <v>91.84374100719424</v>
      </c>
      <c r="H435" s="132">
        <f t="shared" si="27"/>
        <v>90.58622177314064</v>
      </c>
      <c r="I435" s="25">
        <v>14092.96</v>
      </c>
    </row>
    <row r="436" spans="1:9" ht="33.75">
      <c r="A436" s="19"/>
      <c r="B436" s="19"/>
      <c r="C436" s="30" t="s">
        <v>126</v>
      </c>
      <c r="D436" s="86" t="s">
        <v>153</v>
      </c>
      <c r="E436" s="43">
        <v>12079.82</v>
      </c>
      <c r="F436" s="43">
        <v>12079.15</v>
      </c>
      <c r="G436" s="132">
        <f t="shared" si="29"/>
        <v>99.99445355973847</v>
      </c>
      <c r="H436" s="132">
        <f t="shared" si="27"/>
        <v>69.85539263170374</v>
      </c>
      <c r="I436" s="43">
        <v>17291.65</v>
      </c>
    </row>
    <row r="437" spans="1:9" ht="12.75" hidden="1">
      <c r="A437" s="19"/>
      <c r="B437" s="188">
        <v>90003</v>
      </c>
      <c r="C437" s="44"/>
      <c r="D437" s="89" t="s">
        <v>197</v>
      </c>
      <c r="E437" s="40">
        <f>SUM(E438:E438)</f>
        <v>0</v>
      </c>
      <c r="F437" s="40">
        <f>SUM(F438:F438)</f>
        <v>0</v>
      </c>
      <c r="G437" s="131" t="e">
        <f t="shared" si="29"/>
        <v>#DIV/0!</v>
      </c>
      <c r="H437" s="131" t="e">
        <f t="shared" si="27"/>
        <v>#DIV/0!</v>
      </c>
      <c r="I437" s="40">
        <f>SUM(I438:I438)</f>
        <v>0</v>
      </c>
    </row>
    <row r="438" spans="1:9" ht="12.75" hidden="1">
      <c r="A438" s="19"/>
      <c r="B438" s="189"/>
      <c r="C438" s="30" t="s">
        <v>11</v>
      </c>
      <c r="D438" s="11" t="s">
        <v>12</v>
      </c>
      <c r="E438" s="43"/>
      <c r="F438" s="43"/>
      <c r="G438" s="132" t="e">
        <f t="shared" si="29"/>
        <v>#DIV/0!</v>
      </c>
      <c r="H438" s="132" t="e">
        <f t="shared" si="27"/>
        <v>#DIV/0!</v>
      </c>
      <c r="I438" s="43"/>
    </row>
    <row r="439" spans="1:9" ht="12.75">
      <c r="A439" s="19"/>
      <c r="B439" s="27">
        <v>90004</v>
      </c>
      <c r="C439" s="20"/>
      <c r="D439" s="72" t="s">
        <v>74</v>
      </c>
      <c r="E439" s="21">
        <f>SUM(E440:E444)</f>
        <v>1833726.46</v>
      </c>
      <c r="F439" s="21">
        <f>SUM(F440:F444)</f>
        <v>1832471.45</v>
      </c>
      <c r="G439" s="131">
        <f t="shared" si="29"/>
        <v>99.93155958495576</v>
      </c>
      <c r="H439" s="131">
        <f t="shared" si="27"/>
        <v>1805.6456941798476</v>
      </c>
      <c r="I439" s="21">
        <f>SUM(I441:I444)</f>
        <v>101485.66</v>
      </c>
    </row>
    <row r="440" spans="1:9" ht="22.5">
      <c r="A440" s="19"/>
      <c r="B440" s="36"/>
      <c r="C440" s="30" t="s">
        <v>27</v>
      </c>
      <c r="D440" s="12" t="s">
        <v>217</v>
      </c>
      <c r="E440" s="25">
        <v>250</v>
      </c>
      <c r="F440" s="25">
        <v>250</v>
      </c>
      <c r="G440" s="132">
        <f t="shared" si="29"/>
        <v>100</v>
      </c>
      <c r="H440" s="144" t="s">
        <v>122</v>
      </c>
      <c r="I440" s="21"/>
    </row>
    <row r="441" spans="1:9" ht="22.5" hidden="1">
      <c r="A441" s="19"/>
      <c r="B441" s="36"/>
      <c r="C441" s="30" t="s">
        <v>70</v>
      </c>
      <c r="D441" s="12" t="s">
        <v>212</v>
      </c>
      <c r="E441" s="25"/>
      <c r="F441" s="25"/>
      <c r="G441" s="132" t="e">
        <f t="shared" si="29"/>
        <v>#DIV/0!</v>
      </c>
      <c r="H441" s="132">
        <f t="shared" si="27"/>
        <v>0</v>
      </c>
      <c r="I441" s="43">
        <v>1867.53</v>
      </c>
    </row>
    <row r="442" spans="1:9" ht="12.75" hidden="1">
      <c r="A442" s="19"/>
      <c r="B442" s="36"/>
      <c r="C442" s="30" t="s">
        <v>25</v>
      </c>
      <c r="D442" s="10" t="s">
        <v>211</v>
      </c>
      <c r="E442" s="25"/>
      <c r="F442" s="25"/>
      <c r="G442" s="132" t="e">
        <f t="shared" si="29"/>
        <v>#DIV/0!</v>
      </c>
      <c r="H442" s="132" t="e">
        <f t="shared" si="27"/>
        <v>#DIV/0!</v>
      </c>
      <c r="I442" s="43"/>
    </row>
    <row r="443" spans="1:9" ht="33.75">
      <c r="A443" s="19"/>
      <c r="B443" s="36"/>
      <c r="C443" s="30" t="s">
        <v>126</v>
      </c>
      <c r="D443" s="86" t="s">
        <v>153</v>
      </c>
      <c r="E443" s="25">
        <v>120676.46</v>
      </c>
      <c r="F443" s="25">
        <v>120676.46</v>
      </c>
      <c r="G443" s="132">
        <f t="shared" si="29"/>
        <v>100</v>
      </c>
      <c r="H443" s="132">
        <f t="shared" si="27"/>
        <v>121.13905370438091</v>
      </c>
      <c r="I443" s="43">
        <v>99618.13</v>
      </c>
    </row>
    <row r="444" spans="1:9" ht="45">
      <c r="A444" s="22"/>
      <c r="B444" s="23"/>
      <c r="C444" s="30" t="s">
        <v>107</v>
      </c>
      <c r="D444" s="86" t="s">
        <v>235</v>
      </c>
      <c r="E444" s="25">
        <v>1712800</v>
      </c>
      <c r="F444" s="25">
        <v>1711544.99</v>
      </c>
      <c r="G444" s="132">
        <f t="shared" si="29"/>
        <v>99.92672758056983</v>
      </c>
      <c r="H444" s="144" t="s">
        <v>122</v>
      </c>
      <c r="I444" s="25"/>
    </row>
    <row r="445" spans="1:9" ht="12.75" hidden="1">
      <c r="A445" s="22"/>
      <c r="B445" s="27">
        <v>90005</v>
      </c>
      <c r="C445" s="44"/>
      <c r="D445" s="89" t="s">
        <v>184</v>
      </c>
      <c r="E445" s="21">
        <f>SUM(E446:E446)</f>
        <v>0</v>
      </c>
      <c r="F445" s="21">
        <f>SUM(F446:F446)</f>
        <v>0</v>
      </c>
      <c r="G445" s="131" t="e">
        <f t="shared" si="29"/>
        <v>#DIV/0!</v>
      </c>
      <c r="H445" s="131" t="e">
        <f>(F445/I445)*100</f>
        <v>#DIV/0!</v>
      </c>
      <c r="I445" s="21">
        <v>0</v>
      </c>
    </row>
    <row r="446" spans="1:9" ht="33.75" hidden="1">
      <c r="A446" s="22"/>
      <c r="B446" s="108"/>
      <c r="C446" s="30" t="s">
        <v>126</v>
      </c>
      <c r="D446" s="86" t="s">
        <v>153</v>
      </c>
      <c r="E446" s="25"/>
      <c r="F446" s="25"/>
      <c r="G446" s="132" t="e">
        <f t="shared" si="29"/>
        <v>#DIV/0!</v>
      </c>
      <c r="H446" s="132" t="e">
        <f t="shared" si="27"/>
        <v>#DIV/0!</v>
      </c>
      <c r="I446" s="25"/>
    </row>
    <row r="447" spans="1:9" ht="12.75">
      <c r="A447" s="22"/>
      <c r="B447" s="27">
        <v>90015</v>
      </c>
      <c r="C447" s="44"/>
      <c r="D447" s="14" t="s">
        <v>146</v>
      </c>
      <c r="E447" s="21">
        <f>SUM(E448:E450)</f>
        <v>9000</v>
      </c>
      <c r="F447" s="21">
        <f>SUM(F448:F450)</f>
        <v>2267.11</v>
      </c>
      <c r="G447" s="131">
        <f>SUM(F447*100/E447)</f>
        <v>25.19011111111111</v>
      </c>
      <c r="H447" s="131">
        <f>(F447/I447)*100</f>
        <v>19.496990024079807</v>
      </c>
      <c r="I447" s="21">
        <f>SUM(I448:I450)</f>
        <v>11628</v>
      </c>
    </row>
    <row r="448" spans="1:9" ht="22.5" hidden="1">
      <c r="A448" s="22"/>
      <c r="B448" s="23"/>
      <c r="C448" s="52" t="s">
        <v>70</v>
      </c>
      <c r="D448" s="12" t="s">
        <v>212</v>
      </c>
      <c r="E448" s="25"/>
      <c r="F448" s="25"/>
      <c r="G448" s="144" t="e">
        <f aca="true" t="shared" si="30" ref="G448:G471">F448*100/E448</f>
        <v>#DIV/0!</v>
      </c>
      <c r="H448" s="132">
        <f aca="true" t="shared" si="31" ref="H448:H470">(F448/I448)*100</f>
        <v>0</v>
      </c>
      <c r="I448" s="43">
        <v>501.84</v>
      </c>
    </row>
    <row r="449" spans="1:9" ht="12.75">
      <c r="A449" s="22"/>
      <c r="B449" s="23"/>
      <c r="C449" s="52" t="s">
        <v>11</v>
      </c>
      <c r="D449" s="11" t="s">
        <v>12</v>
      </c>
      <c r="E449" s="25">
        <v>9000</v>
      </c>
      <c r="F449" s="25">
        <v>2267.11</v>
      </c>
      <c r="G449" s="144">
        <f t="shared" si="30"/>
        <v>25.19011111111111</v>
      </c>
      <c r="H449" s="132">
        <f t="shared" si="31"/>
        <v>20.37639221438484</v>
      </c>
      <c r="I449" s="43">
        <v>11126.16</v>
      </c>
    </row>
    <row r="450" spans="1:9" ht="45" hidden="1">
      <c r="A450" s="22"/>
      <c r="B450" s="23"/>
      <c r="C450" s="52" t="s">
        <v>107</v>
      </c>
      <c r="D450" s="86" t="s">
        <v>235</v>
      </c>
      <c r="E450" s="25"/>
      <c r="F450" s="25"/>
      <c r="G450" s="132" t="e">
        <f t="shared" si="30"/>
        <v>#DIV/0!</v>
      </c>
      <c r="H450" s="132" t="e">
        <f t="shared" si="31"/>
        <v>#DIV/0!</v>
      </c>
      <c r="I450" s="43"/>
    </row>
    <row r="451" spans="1:9" ht="12.75">
      <c r="A451" s="46"/>
      <c r="B451" s="27">
        <v>90017</v>
      </c>
      <c r="C451" s="60"/>
      <c r="D451" s="14" t="s">
        <v>66</v>
      </c>
      <c r="E451" s="21">
        <f>SUM(E452:E457)</f>
        <v>296200</v>
      </c>
      <c r="F451" s="21">
        <f>SUM(F452:F457)</f>
        <v>306101.30000000005</v>
      </c>
      <c r="G451" s="131">
        <f t="shared" si="30"/>
        <v>103.34277515192439</v>
      </c>
      <c r="H451" s="131">
        <f t="shared" si="31"/>
        <v>94.36404866476056</v>
      </c>
      <c r="I451" s="21">
        <f>SUM(I452:I457)</f>
        <v>324383.39</v>
      </c>
    </row>
    <row r="452" spans="1:9" ht="12.75" hidden="1">
      <c r="A452" s="46"/>
      <c r="B452" s="36"/>
      <c r="C452" s="35" t="s">
        <v>17</v>
      </c>
      <c r="D452" s="12" t="s">
        <v>18</v>
      </c>
      <c r="E452" s="25"/>
      <c r="F452" s="25"/>
      <c r="G452" s="144" t="e">
        <f t="shared" si="30"/>
        <v>#DIV/0!</v>
      </c>
      <c r="H452" s="132" t="e">
        <f t="shared" si="31"/>
        <v>#DIV/0!</v>
      </c>
      <c r="I452" s="25"/>
    </row>
    <row r="453" spans="1:9" ht="45">
      <c r="A453" s="61"/>
      <c r="B453" s="23"/>
      <c r="C453" s="34" t="s">
        <v>10</v>
      </c>
      <c r="D453" s="86" t="s">
        <v>210</v>
      </c>
      <c r="E453" s="25">
        <v>275000</v>
      </c>
      <c r="F453" s="25">
        <v>282674.58</v>
      </c>
      <c r="G453" s="132">
        <f t="shared" si="30"/>
        <v>102.79075636363636</v>
      </c>
      <c r="H453" s="132">
        <f t="shared" si="31"/>
        <v>93.11155309313136</v>
      </c>
      <c r="I453" s="25">
        <v>303587.01</v>
      </c>
    </row>
    <row r="454" spans="1:9" ht="12.75" hidden="1">
      <c r="A454" s="22"/>
      <c r="B454" s="23"/>
      <c r="C454" s="30" t="s">
        <v>25</v>
      </c>
      <c r="D454" s="10" t="s">
        <v>211</v>
      </c>
      <c r="E454" s="25"/>
      <c r="F454" s="25"/>
      <c r="G454" s="132" t="e">
        <f t="shared" si="30"/>
        <v>#DIV/0!</v>
      </c>
      <c r="H454" s="132" t="e">
        <f t="shared" si="31"/>
        <v>#DIV/0!</v>
      </c>
      <c r="I454" s="25"/>
    </row>
    <row r="455" spans="1:9" ht="12.75">
      <c r="A455" s="22"/>
      <c r="B455" s="23"/>
      <c r="C455" s="28" t="s">
        <v>11</v>
      </c>
      <c r="D455" s="11" t="s">
        <v>12</v>
      </c>
      <c r="E455" s="25">
        <v>21200</v>
      </c>
      <c r="F455" s="25">
        <v>23426.72</v>
      </c>
      <c r="G455" s="132">
        <f t="shared" si="30"/>
        <v>110.50339622641509</v>
      </c>
      <c r="H455" s="132">
        <f t="shared" si="31"/>
        <v>112.64806663467392</v>
      </c>
      <c r="I455" s="25">
        <v>20796.38</v>
      </c>
    </row>
    <row r="456" spans="1:9" ht="12.75" hidden="1">
      <c r="A456" s="22"/>
      <c r="B456" s="23"/>
      <c r="C456" s="28" t="s">
        <v>157</v>
      </c>
      <c r="D456" s="152" t="s">
        <v>158</v>
      </c>
      <c r="E456" s="25"/>
      <c r="F456" s="25"/>
      <c r="G456" s="132" t="e">
        <f t="shared" si="30"/>
        <v>#DIV/0!</v>
      </c>
      <c r="H456" s="144" t="e">
        <f t="shared" si="31"/>
        <v>#DIV/0!</v>
      </c>
      <c r="I456" s="25">
        <v>0</v>
      </c>
    </row>
    <row r="457" spans="1:9" ht="33.75" hidden="1">
      <c r="A457" s="22"/>
      <c r="B457" s="23"/>
      <c r="C457" s="30" t="s">
        <v>126</v>
      </c>
      <c r="D457" s="86" t="s">
        <v>153</v>
      </c>
      <c r="E457" s="25"/>
      <c r="F457" s="25"/>
      <c r="G457" s="132" t="e">
        <f t="shared" si="30"/>
        <v>#DIV/0!</v>
      </c>
      <c r="H457" s="132" t="e">
        <f t="shared" si="31"/>
        <v>#DIV/0!</v>
      </c>
      <c r="I457" s="43"/>
    </row>
    <row r="458" spans="1:9" ht="24" customHeight="1">
      <c r="A458" s="46"/>
      <c r="B458" s="27">
        <v>90019</v>
      </c>
      <c r="C458" s="60"/>
      <c r="D458" s="13" t="s">
        <v>109</v>
      </c>
      <c r="E458" s="21">
        <f>SUM(E459:E461)</f>
        <v>1600000</v>
      </c>
      <c r="F458" s="21">
        <f>SUM(F459:F461)</f>
        <v>1600504.68</v>
      </c>
      <c r="G458" s="131">
        <f t="shared" si="30"/>
        <v>100.0315425</v>
      </c>
      <c r="H458" s="131">
        <f t="shared" si="31"/>
        <v>100.81431334570435</v>
      </c>
      <c r="I458" s="21">
        <f>SUM(I459:I461)</f>
        <v>1587576.83</v>
      </c>
    </row>
    <row r="459" spans="1:9" ht="12.75">
      <c r="A459" s="61"/>
      <c r="B459" s="23"/>
      <c r="C459" s="34" t="s">
        <v>17</v>
      </c>
      <c r="D459" s="10" t="s">
        <v>18</v>
      </c>
      <c r="E459" s="25">
        <v>1600000</v>
      </c>
      <c r="F459" s="25">
        <v>1600504.68</v>
      </c>
      <c r="G459" s="132">
        <f t="shared" si="30"/>
        <v>100.0315425</v>
      </c>
      <c r="H459" s="132">
        <f t="shared" si="31"/>
        <v>100.81431334570435</v>
      </c>
      <c r="I459" s="25">
        <v>1587576.83</v>
      </c>
    </row>
    <row r="460" spans="1:9" ht="12.75" hidden="1">
      <c r="A460" s="22"/>
      <c r="B460" s="23"/>
      <c r="C460" s="30" t="s">
        <v>11</v>
      </c>
      <c r="D460" s="10" t="s">
        <v>12</v>
      </c>
      <c r="E460" s="25"/>
      <c r="F460" s="25"/>
      <c r="G460" s="132" t="e">
        <f t="shared" si="30"/>
        <v>#DIV/0!</v>
      </c>
      <c r="H460" s="132" t="e">
        <f t="shared" si="31"/>
        <v>#DIV/0!</v>
      </c>
      <c r="I460" s="25">
        <v>0</v>
      </c>
    </row>
    <row r="461" spans="1:9" ht="22.5" hidden="1">
      <c r="A461" s="22"/>
      <c r="B461" s="23"/>
      <c r="C461" s="30" t="s">
        <v>67</v>
      </c>
      <c r="D461" s="86" t="s">
        <v>136</v>
      </c>
      <c r="E461" s="81"/>
      <c r="F461" s="81"/>
      <c r="G461" s="132" t="e">
        <f t="shared" si="30"/>
        <v>#DIV/0!</v>
      </c>
      <c r="H461" s="132" t="e">
        <f t="shared" si="31"/>
        <v>#DIV/0!</v>
      </c>
      <c r="I461" s="25">
        <v>0</v>
      </c>
    </row>
    <row r="462" spans="1:9" ht="22.5">
      <c r="A462" s="19"/>
      <c r="B462" s="27">
        <v>90020</v>
      </c>
      <c r="C462" s="20"/>
      <c r="D462" s="89" t="s">
        <v>104</v>
      </c>
      <c r="E462" s="84">
        <f>SUM(E463)</f>
        <v>3844</v>
      </c>
      <c r="F462" s="84">
        <f>SUM(F463)</f>
        <v>7066.53</v>
      </c>
      <c r="G462" s="133">
        <f t="shared" si="30"/>
        <v>183.83272632674297</v>
      </c>
      <c r="H462" s="131">
        <f t="shared" si="31"/>
        <v>78.40731687561511</v>
      </c>
      <c r="I462" s="84">
        <f>SUM(I463)</f>
        <v>9012.59</v>
      </c>
    </row>
    <row r="463" spans="1:9" ht="12.75">
      <c r="A463" s="22"/>
      <c r="B463" s="29"/>
      <c r="C463" s="35" t="s">
        <v>68</v>
      </c>
      <c r="D463" s="10" t="s">
        <v>69</v>
      </c>
      <c r="E463" s="25">
        <v>3844</v>
      </c>
      <c r="F463" s="25">
        <v>7066.53</v>
      </c>
      <c r="G463" s="132">
        <f t="shared" si="30"/>
        <v>183.83272632674297</v>
      </c>
      <c r="H463" s="132">
        <f t="shared" si="31"/>
        <v>78.40731687561511</v>
      </c>
      <c r="I463" s="25">
        <v>9012.59</v>
      </c>
    </row>
    <row r="464" spans="1:9" ht="12.75">
      <c r="A464" s="19"/>
      <c r="B464" s="27">
        <v>90095</v>
      </c>
      <c r="C464" s="60"/>
      <c r="D464" s="14" t="s">
        <v>5</v>
      </c>
      <c r="E464" s="21">
        <f>SUM(E465:E469)</f>
        <v>107869</v>
      </c>
      <c r="F464" s="21">
        <f>SUM(F465:F469)</f>
        <v>107422.29</v>
      </c>
      <c r="G464" s="131">
        <f t="shared" si="30"/>
        <v>99.58587731414957</v>
      </c>
      <c r="H464" s="131">
        <f t="shared" si="31"/>
        <v>2925.045336963921</v>
      </c>
      <c r="I464" s="21">
        <f>SUM(I465:I468)</f>
        <v>3672.5</v>
      </c>
    </row>
    <row r="465" spans="1:9" ht="22.5" hidden="1">
      <c r="A465" s="19"/>
      <c r="B465" s="36"/>
      <c r="C465" s="30" t="s">
        <v>70</v>
      </c>
      <c r="D465" s="12" t="s">
        <v>212</v>
      </c>
      <c r="E465" s="25"/>
      <c r="F465" s="25"/>
      <c r="G465" s="132" t="e">
        <f t="shared" si="30"/>
        <v>#DIV/0!</v>
      </c>
      <c r="H465" s="132" t="e">
        <f t="shared" si="31"/>
        <v>#DIV/0!</v>
      </c>
      <c r="I465" s="43"/>
    </row>
    <row r="466" spans="1:9" ht="12.75">
      <c r="A466" s="19"/>
      <c r="B466" s="36"/>
      <c r="C466" s="30" t="s">
        <v>11</v>
      </c>
      <c r="D466" s="10" t="s">
        <v>12</v>
      </c>
      <c r="E466" s="25">
        <v>101000</v>
      </c>
      <c r="F466" s="25">
        <v>100553.29</v>
      </c>
      <c r="G466" s="132">
        <f t="shared" si="30"/>
        <v>99.55771287128712</v>
      </c>
      <c r="H466" s="132">
        <f t="shared" si="31"/>
        <v>9720.929040989944</v>
      </c>
      <c r="I466" s="43">
        <v>1034.4</v>
      </c>
    </row>
    <row r="467" spans="1:9" ht="33.75">
      <c r="A467" s="19"/>
      <c r="B467" s="36"/>
      <c r="C467" s="30" t="s">
        <v>126</v>
      </c>
      <c r="D467" s="86" t="s">
        <v>153</v>
      </c>
      <c r="E467" s="25">
        <v>6869</v>
      </c>
      <c r="F467" s="25">
        <v>6869</v>
      </c>
      <c r="G467" s="132">
        <f t="shared" si="30"/>
        <v>100</v>
      </c>
      <c r="H467" s="132">
        <f t="shared" si="31"/>
        <v>260.3767863234904</v>
      </c>
      <c r="I467" s="43">
        <v>2638.1</v>
      </c>
    </row>
    <row r="468" spans="1:9" ht="45.75" customHeight="1" hidden="1">
      <c r="A468" s="19"/>
      <c r="B468" s="36"/>
      <c r="C468" s="30">
        <v>6298</v>
      </c>
      <c r="D468" s="86" t="s">
        <v>235</v>
      </c>
      <c r="E468" s="25"/>
      <c r="F468" s="25"/>
      <c r="G468" s="132" t="e">
        <f t="shared" si="30"/>
        <v>#DIV/0!</v>
      </c>
      <c r="H468" s="132" t="e">
        <f t="shared" si="31"/>
        <v>#DIV/0!</v>
      </c>
      <c r="I468" s="25"/>
    </row>
    <row r="469" spans="1:9" ht="38.25" customHeight="1" hidden="1">
      <c r="A469" s="19"/>
      <c r="B469" s="36"/>
      <c r="C469" s="30" t="s">
        <v>79</v>
      </c>
      <c r="D469" s="12" t="s">
        <v>214</v>
      </c>
      <c r="E469" s="25"/>
      <c r="F469" s="25"/>
      <c r="G469" s="132" t="e">
        <f t="shared" si="30"/>
        <v>#DIV/0!</v>
      </c>
      <c r="H469" s="132" t="e">
        <f t="shared" si="31"/>
        <v>#DIV/0!</v>
      </c>
      <c r="I469" s="25"/>
    </row>
    <row r="470" spans="1:9" ht="20.25" customHeight="1">
      <c r="A470" s="26">
        <v>921</v>
      </c>
      <c r="B470" s="37"/>
      <c r="C470" s="38"/>
      <c r="D470" s="73" t="s">
        <v>91</v>
      </c>
      <c r="E470" s="18">
        <f>E471+E473+E475+E479</f>
        <v>20897.940000000002</v>
      </c>
      <c r="F470" s="18">
        <f>F471+F473+F475+F479</f>
        <v>17726.44</v>
      </c>
      <c r="G470" s="130">
        <f t="shared" si="30"/>
        <v>84.82386302190548</v>
      </c>
      <c r="H470" s="130">
        <f t="shared" si="31"/>
        <v>81.59882967553233</v>
      </c>
      <c r="I470" s="18">
        <f>I473+I475+I479</f>
        <v>21723.89</v>
      </c>
    </row>
    <row r="471" spans="1:9" ht="13.5" customHeight="1" hidden="1">
      <c r="A471" s="47"/>
      <c r="B471" s="48">
        <v>92109</v>
      </c>
      <c r="C471" s="164"/>
      <c r="D471" s="165" t="s">
        <v>180</v>
      </c>
      <c r="E471" s="50">
        <f>SUM(E472:E472)</f>
        <v>0</v>
      </c>
      <c r="F471" s="50">
        <f>SUM(F472:F472)</f>
        <v>0</v>
      </c>
      <c r="G471" s="139" t="e">
        <f t="shared" si="30"/>
        <v>#DIV/0!</v>
      </c>
      <c r="H471" s="139"/>
      <c r="I471" s="50"/>
    </row>
    <row r="472" spans="1:9" ht="35.25" customHeight="1" hidden="1">
      <c r="A472" s="47"/>
      <c r="B472" s="110"/>
      <c r="C472" s="52" t="s">
        <v>181</v>
      </c>
      <c r="D472" s="211" t="s">
        <v>246</v>
      </c>
      <c r="E472" s="117"/>
      <c r="F472" s="53"/>
      <c r="G472" s="139"/>
      <c r="H472" s="139"/>
      <c r="I472" s="50"/>
    </row>
    <row r="473" spans="1:9" ht="12.75" hidden="1">
      <c r="A473" s="19"/>
      <c r="B473" s="62">
        <v>92116</v>
      </c>
      <c r="C473" s="63"/>
      <c r="D473" s="13" t="s">
        <v>71</v>
      </c>
      <c r="E473" s="21">
        <f>SUM(E474)</f>
        <v>0</v>
      </c>
      <c r="F473" s="21">
        <f>SUM(F474)</f>
        <v>0</v>
      </c>
      <c r="G473" s="131" t="e">
        <f>F473*100/E473</f>
        <v>#DIV/0!</v>
      </c>
      <c r="H473" s="131" t="e">
        <f aca="true" t="shared" si="32" ref="H473:H478">(F473/I473)*100</f>
        <v>#DIV/0!</v>
      </c>
      <c r="I473" s="21">
        <f>SUM(I474)</f>
        <v>0</v>
      </c>
    </row>
    <row r="474" spans="1:9" ht="39" customHeight="1" hidden="1">
      <c r="A474" s="22"/>
      <c r="B474" s="29"/>
      <c r="C474" s="30">
        <v>2320</v>
      </c>
      <c r="D474" s="12" t="s">
        <v>186</v>
      </c>
      <c r="E474" s="25"/>
      <c r="F474" s="25"/>
      <c r="G474" s="132" t="e">
        <f>F474*100/E474</f>
        <v>#DIV/0!</v>
      </c>
      <c r="H474" s="132" t="e">
        <f t="shared" si="32"/>
        <v>#DIV/0!</v>
      </c>
      <c r="I474" s="25"/>
    </row>
    <row r="475" spans="1:9" ht="12.75">
      <c r="A475" s="19"/>
      <c r="B475" s="27">
        <v>92120</v>
      </c>
      <c r="C475" s="20"/>
      <c r="D475" s="14" t="s">
        <v>87</v>
      </c>
      <c r="E475" s="21">
        <f>SUM(E476:E478)</f>
        <v>15000</v>
      </c>
      <c r="F475" s="21">
        <f>SUM(F476:F478)</f>
        <v>15000</v>
      </c>
      <c r="G475" s="131">
        <f>F475*100/E475</f>
        <v>100</v>
      </c>
      <c r="H475" s="131">
        <f t="shared" si="32"/>
        <v>69.04840707626488</v>
      </c>
      <c r="I475" s="21">
        <f>SUM(I476:I478)</f>
        <v>21723.89</v>
      </c>
    </row>
    <row r="476" spans="1:9" ht="22.5" customHeight="1" hidden="1">
      <c r="A476" s="19"/>
      <c r="B476" s="104"/>
      <c r="C476" s="44" t="s">
        <v>70</v>
      </c>
      <c r="D476" s="12" t="s">
        <v>84</v>
      </c>
      <c r="E476" s="25"/>
      <c r="F476" s="25"/>
      <c r="G476" s="144" t="s">
        <v>122</v>
      </c>
      <c r="H476" s="132" t="e">
        <f t="shared" si="32"/>
        <v>#DIV/0!</v>
      </c>
      <c r="I476" s="25"/>
    </row>
    <row r="477" spans="1:9" ht="36.75" customHeight="1">
      <c r="A477" s="19"/>
      <c r="B477" s="36"/>
      <c r="C477" s="30" t="s">
        <v>129</v>
      </c>
      <c r="D477" s="86" t="s">
        <v>207</v>
      </c>
      <c r="E477" s="25">
        <v>15000</v>
      </c>
      <c r="F477" s="25">
        <v>15000</v>
      </c>
      <c r="G477" s="132">
        <f>F477*100/E477</f>
        <v>100</v>
      </c>
      <c r="H477" s="132">
        <f t="shared" si="32"/>
        <v>69.04840707626488</v>
      </c>
      <c r="I477" s="43">
        <v>21723.89</v>
      </c>
    </row>
    <row r="478" spans="1:9" ht="45" customHeight="1" hidden="1">
      <c r="A478" s="22"/>
      <c r="B478" s="23"/>
      <c r="C478" s="30" t="s">
        <v>107</v>
      </c>
      <c r="D478" s="86" t="s">
        <v>235</v>
      </c>
      <c r="E478" s="25"/>
      <c r="F478" s="25"/>
      <c r="G478" s="132" t="e">
        <f aca="true" t="shared" si="33" ref="G478:G497">F478*100/E478</f>
        <v>#DIV/0!</v>
      </c>
      <c r="H478" s="132" t="e">
        <f t="shared" si="32"/>
        <v>#DIV/0!</v>
      </c>
      <c r="I478" s="43">
        <v>0</v>
      </c>
    </row>
    <row r="479" spans="1:9" ht="12.75">
      <c r="A479" s="22"/>
      <c r="B479" s="27">
        <v>92195</v>
      </c>
      <c r="C479" s="97"/>
      <c r="D479" s="89" t="s">
        <v>5</v>
      </c>
      <c r="E479" s="21">
        <f>SUM(E480,E481,E482)</f>
        <v>5897.9400000000005</v>
      </c>
      <c r="F479" s="21">
        <f>SUM(F480,F481,F482)</f>
        <v>2726.44</v>
      </c>
      <c r="G479" s="131">
        <f>F479*100/E479</f>
        <v>46.226987727918555</v>
      </c>
      <c r="H479" s="137" t="s">
        <v>122</v>
      </c>
      <c r="I479" s="40">
        <f>SUM(I480:I482)</f>
        <v>0</v>
      </c>
    </row>
    <row r="480" spans="1:9" ht="12.75">
      <c r="A480" s="22"/>
      <c r="B480" s="118"/>
      <c r="C480" s="30" t="s">
        <v>25</v>
      </c>
      <c r="D480" s="10" t="s">
        <v>211</v>
      </c>
      <c r="E480" s="25">
        <v>96</v>
      </c>
      <c r="F480" s="25">
        <v>96.44</v>
      </c>
      <c r="G480" s="132">
        <f>F480*100/E480</f>
        <v>100.45833333333333</v>
      </c>
      <c r="H480" s="144" t="s">
        <v>122</v>
      </c>
      <c r="I480" s="43"/>
    </row>
    <row r="481" spans="1:9" ht="12.75">
      <c r="A481" s="22"/>
      <c r="B481" s="194"/>
      <c r="C481" s="97" t="s">
        <v>11</v>
      </c>
      <c r="D481" s="123" t="s">
        <v>12</v>
      </c>
      <c r="E481" s="25">
        <v>3801.94</v>
      </c>
      <c r="F481" s="25">
        <v>630</v>
      </c>
      <c r="G481" s="132">
        <f>F481*100/E481</f>
        <v>16.57048769838556</v>
      </c>
      <c r="H481" s="144" t="s">
        <v>122</v>
      </c>
      <c r="I481" s="43"/>
    </row>
    <row r="482" spans="1:9" ht="56.25">
      <c r="A482" s="22"/>
      <c r="B482" s="167"/>
      <c r="C482" s="30" t="s">
        <v>67</v>
      </c>
      <c r="D482" s="12" t="s">
        <v>200</v>
      </c>
      <c r="E482" s="25">
        <v>2000</v>
      </c>
      <c r="F482" s="25">
        <v>2000</v>
      </c>
      <c r="G482" s="132">
        <f>F482*100/E482</f>
        <v>100</v>
      </c>
      <c r="H482" s="144" t="s">
        <v>122</v>
      </c>
      <c r="I482" s="43"/>
    </row>
    <row r="483" spans="1:9" ht="12.75">
      <c r="A483" s="26">
        <v>926</v>
      </c>
      <c r="B483" s="16"/>
      <c r="C483" s="32"/>
      <c r="D483" s="66" t="s">
        <v>162</v>
      </c>
      <c r="E483" s="18">
        <f>SUM(E484,E491)</f>
        <v>1233726</v>
      </c>
      <c r="F483" s="18">
        <f>SUM(F484,F491)</f>
        <v>1218817.8599999999</v>
      </c>
      <c r="G483" s="130">
        <f t="shared" si="33"/>
        <v>98.79161661503444</v>
      </c>
      <c r="H483" s="136" t="s">
        <v>122</v>
      </c>
      <c r="I483" s="18">
        <f>I484+I491+I495</f>
        <v>0</v>
      </c>
    </row>
    <row r="484" spans="1:9" ht="12.75">
      <c r="A484" s="47"/>
      <c r="B484" s="48">
        <v>92601</v>
      </c>
      <c r="C484" s="49"/>
      <c r="D484" s="70" t="s">
        <v>80</v>
      </c>
      <c r="E484" s="50">
        <f>SUM(E485:E490)</f>
        <v>1791</v>
      </c>
      <c r="F484" s="50">
        <f>SUM(F485:F490)</f>
        <v>1790.88</v>
      </c>
      <c r="G484" s="139">
        <f t="shared" si="33"/>
        <v>99.99329983249581</v>
      </c>
      <c r="H484" s="137" t="s">
        <v>122</v>
      </c>
      <c r="I484" s="50">
        <f>SUM(I485:I490)</f>
        <v>0</v>
      </c>
    </row>
    <row r="485" spans="1:9" ht="36.75" customHeight="1">
      <c r="A485" s="47"/>
      <c r="B485" s="51"/>
      <c r="C485" s="52" t="s">
        <v>70</v>
      </c>
      <c r="D485" s="123" t="s">
        <v>212</v>
      </c>
      <c r="E485" s="53">
        <v>1791</v>
      </c>
      <c r="F485" s="53">
        <v>1790.88</v>
      </c>
      <c r="G485" s="135">
        <f t="shared" si="33"/>
        <v>99.99329983249581</v>
      </c>
      <c r="H485" s="145" t="s">
        <v>122</v>
      </c>
      <c r="I485" s="43"/>
    </row>
    <row r="486" spans="1:9" ht="12.75" hidden="1">
      <c r="A486" s="47"/>
      <c r="B486" s="51"/>
      <c r="C486" s="52" t="s">
        <v>11</v>
      </c>
      <c r="D486" s="123" t="s">
        <v>12</v>
      </c>
      <c r="E486" s="53"/>
      <c r="F486" s="53"/>
      <c r="G486" s="135" t="e">
        <f t="shared" si="33"/>
        <v>#DIV/0!</v>
      </c>
      <c r="H486" s="145" t="e">
        <f aca="true" t="shared" si="34" ref="H486:H497">(F486/I486)*100</f>
        <v>#DIV/0!</v>
      </c>
      <c r="I486" s="43"/>
    </row>
    <row r="487" spans="1:9" ht="33.75" hidden="1">
      <c r="A487" s="47"/>
      <c r="B487" s="51"/>
      <c r="C487" s="52" t="s">
        <v>126</v>
      </c>
      <c r="D487" s="86" t="s">
        <v>153</v>
      </c>
      <c r="E487" s="53"/>
      <c r="F487" s="53"/>
      <c r="G487" s="135" t="e">
        <f t="shared" si="33"/>
        <v>#DIV/0!</v>
      </c>
      <c r="H487" s="145" t="e">
        <f t="shared" si="34"/>
        <v>#DIV/0!</v>
      </c>
      <c r="I487" s="53"/>
    </row>
    <row r="488" spans="1:9" ht="45" hidden="1">
      <c r="A488" s="47"/>
      <c r="B488" s="51"/>
      <c r="C488" s="64" t="s">
        <v>189</v>
      </c>
      <c r="D488" s="123" t="s">
        <v>249</v>
      </c>
      <c r="E488" s="53"/>
      <c r="F488" s="53"/>
      <c r="G488" s="135" t="e">
        <f t="shared" si="33"/>
        <v>#DIV/0!</v>
      </c>
      <c r="H488" s="145" t="e">
        <f t="shared" si="34"/>
        <v>#DIV/0!</v>
      </c>
      <c r="I488" s="53"/>
    </row>
    <row r="489" spans="1:9" ht="33.75" hidden="1">
      <c r="A489" s="47"/>
      <c r="B489" s="51"/>
      <c r="C489" s="64" t="s">
        <v>83</v>
      </c>
      <c r="D489" s="12" t="s">
        <v>247</v>
      </c>
      <c r="E489" s="53"/>
      <c r="F489" s="53"/>
      <c r="G489" s="135" t="e">
        <f t="shared" si="33"/>
        <v>#DIV/0!</v>
      </c>
      <c r="H489" s="132" t="e">
        <f t="shared" si="34"/>
        <v>#DIV/0!</v>
      </c>
      <c r="I489" s="148"/>
    </row>
    <row r="490" spans="1:9" ht="33.75" hidden="1">
      <c r="A490" s="54"/>
      <c r="B490" s="59"/>
      <c r="C490" s="64" t="s">
        <v>79</v>
      </c>
      <c r="D490" s="12" t="s">
        <v>214</v>
      </c>
      <c r="E490" s="53"/>
      <c r="F490" s="53"/>
      <c r="G490" s="135" t="e">
        <f t="shared" si="33"/>
        <v>#DIV/0!</v>
      </c>
      <c r="H490" s="132" t="e">
        <f t="shared" si="34"/>
        <v>#DIV/0!</v>
      </c>
      <c r="I490" s="53"/>
    </row>
    <row r="491" spans="1:9" ht="12.75">
      <c r="A491" s="47"/>
      <c r="B491" s="48">
        <v>92604</v>
      </c>
      <c r="C491" s="20"/>
      <c r="D491" s="14" t="s">
        <v>72</v>
      </c>
      <c r="E491" s="21">
        <f>SUM(E492:E496)</f>
        <v>1231935</v>
      </c>
      <c r="F491" s="21">
        <f>SUM(F492:F496)</f>
        <v>1217026.98</v>
      </c>
      <c r="G491" s="131">
        <f t="shared" si="33"/>
        <v>98.78986959539262</v>
      </c>
      <c r="H491" s="137" t="s">
        <v>122</v>
      </c>
      <c r="I491" s="21">
        <f>SUM(I492:I494)</f>
        <v>0</v>
      </c>
    </row>
    <row r="492" spans="1:9" ht="12.75" hidden="1">
      <c r="A492" s="47"/>
      <c r="B492" s="51"/>
      <c r="C492" s="30" t="s">
        <v>11</v>
      </c>
      <c r="D492" s="10" t="s">
        <v>12</v>
      </c>
      <c r="E492" s="25"/>
      <c r="F492" s="25"/>
      <c r="G492" s="135" t="e">
        <f t="shared" si="33"/>
        <v>#DIV/0!</v>
      </c>
      <c r="H492" s="144" t="e">
        <f t="shared" si="34"/>
        <v>#DIV/0!</v>
      </c>
      <c r="I492" s="25"/>
    </row>
    <row r="493" spans="1:9" ht="45">
      <c r="A493" s="47"/>
      <c r="B493" s="51"/>
      <c r="C493" s="30" t="s">
        <v>107</v>
      </c>
      <c r="D493" s="86" t="s">
        <v>235</v>
      </c>
      <c r="E493" s="65">
        <v>1231935</v>
      </c>
      <c r="F493" s="25">
        <v>1217026.98</v>
      </c>
      <c r="G493" s="135">
        <f t="shared" si="33"/>
        <v>98.78986959539262</v>
      </c>
      <c r="H493" s="144" t="s">
        <v>122</v>
      </c>
      <c r="I493" s="25">
        <v>0</v>
      </c>
    </row>
    <row r="494" spans="1:9" ht="33.75" hidden="1">
      <c r="A494" s="47"/>
      <c r="B494" s="51"/>
      <c r="C494" s="30" t="s">
        <v>83</v>
      </c>
      <c r="D494" s="12" t="s">
        <v>248</v>
      </c>
      <c r="E494" s="65"/>
      <c r="F494" s="25"/>
      <c r="G494" s="135" t="e">
        <f t="shared" si="33"/>
        <v>#DIV/0!</v>
      </c>
      <c r="H494" s="132" t="e">
        <f t="shared" si="34"/>
        <v>#DIV/0!</v>
      </c>
      <c r="I494" s="25"/>
    </row>
    <row r="495" spans="1:9" ht="12.75" hidden="1">
      <c r="A495" s="47"/>
      <c r="B495" s="48">
        <v>92695</v>
      </c>
      <c r="C495" s="20"/>
      <c r="D495" s="14" t="s">
        <v>5</v>
      </c>
      <c r="E495" s="21">
        <f>SUM(E496)</f>
        <v>0</v>
      </c>
      <c r="F495" s="21">
        <f>SUM(F496)</f>
        <v>0</v>
      </c>
      <c r="G495" s="131" t="e">
        <f t="shared" si="33"/>
        <v>#DIV/0!</v>
      </c>
      <c r="H495" s="131" t="e">
        <f t="shared" si="34"/>
        <v>#DIV/0!</v>
      </c>
      <c r="I495" s="21">
        <f>SUM(I496)</f>
        <v>0</v>
      </c>
    </row>
    <row r="496" spans="1:9" ht="33.75" hidden="1">
      <c r="A496" s="47"/>
      <c r="B496" s="51"/>
      <c r="C496" s="30" t="s">
        <v>129</v>
      </c>
      <c r="D496" s="12" t="s">
        <v>207</v>
      </c>
      <c r="E496" s="65"/>
      <c r="F496" s="25"/>
      <c r="G496" s="132" t="e">
        <f t="shared" si="33"/>
        <v>#DIV/0!</v>
      </c>
      <c r="H496" s="132" t="e">
        <f t="shared" si="34"/>
        <v>#DIV/0!</v>
      </c>
      <c r="I496" s="43"/>
    </row>
    <row r="497" spans="1:9" ht="15.75" customHeight="1">
      <c r="A497" s="46"/>
      <c r="B497" s="36"/>
      <c r="C497" s="256" t="s">
        <v>73</v>
      </c>
      <c r="D497" s="257"/>
      <c r="E497" s="18">
        <f>SUM(E483,E470,E424,E399,E392,E377,E295,E275,E205,E186,E133,E121,E104,E70,E64,E40,E9,E4)</f>
        <v>339000439.27</v>
      </c>
      <c r="F497" s="18">
        <f>SUM(F483,F470,F424,F399,F392,F377,F295,F275,F205,F186,F133,F121,F104,F70,F64,F40,F9,F4)</f>
        <v>340933327.14</v>
      </c>
      <c r="G497" s="130">
        <f t="shared" si="33"/>
        <v>100.57017267416003</v>
      </c>
      <c r="H497" s="130">
        <f t="shared" si="34"/>
        <v>112.05513695270774</v>
      </c>
      <c r="I497" s="18">
        <f>SUM(I483,I470,I424,I399,I392,I377,I295,I275,I205,I186,I133,I121,I104,I70,I64,I40,I9,I4)</f>
        <v>304254973.40999997</v>
      </c>
    </row>
    <row r="498" spans="2:7" s="93" customFormat="1" ht="11.25">
      <c r="B498" s="91"/>
      <c r="C498" s="91"/>
      <c r="D498" s="91"/>
      <c r="E498" s="92"/>
      <c r="F498" s="92"/>
      <c r="G498" s="125"/>
    </row>
    <row r="499" spans="4:7" ht="12.75">
      <c r="D499" s="9"/>
      <c r="E499" s="90"/>
      <c r="F499" s="90"/>
      <c r="G499" s="126"/>
    </row>
    <row r="500" spans="1:7" ht="12.75">
      <c r="A500" s="2"/>
      <c r="D500" s="9"/>
      <c r="E500" s="7"/>
      <c r="F500" s="7"/>
      <c r="G500" s="127"/>
    </row>
    <row r="501" spans="4:7" ht="12.75">
      <c r="D501" s="9"/>
      <c r="E501" s="8"/>
      <c r="F501" s="5"/>
      <c r="G501" s="128"/>
    </row>
    <row r="502" spans="3:7" ht="12.75">
      <c r="C502" s="4"/>
      <c r="D502" s="15"/>
      <c r="E502" s="5"/>
      <c r="F502" s="77"/>
      <c r="G502" s="128"/>
    </row>
    <row r="503" spans="4:7" ht="12.75">
      <c r="D503" s="9"/>
      <c r="E503" s="5"/>
      <c r="F503" s="5"/>
      <c r="G503" s="128"/>
    </row>
    <row r="504" spans="4:7" ht="12.75">
      <c r="D504" s="9"/>
      <c r="E504" s="5"/>
      <c r="F504" s="5"/>
      <c r="G504" s="128"/>
    </row>
    <row r="505" spans="4:7" ht="12.75">
      <c r="D505" s="9"/>
      <c r="E505" s="5"/>
      <c r="F505" s="5"/>
      <c r="G505" s="128"/>
    </row>
    <row r="506" spans="4:7" ht="12.75">
      <c r="D506" s="9"/>
      <c r="E506" s="5"/>
      <c r="F506" s="5"/>
      <c r="G506" s="128"/>
    </row>
    <row r="507" spans="4:7" ht="12.75">
      <c r="D507" s="9"/>
      <c r="E507" s="5"/>
      <c r="F507" s="5"/>
      <c r="G507" s="128"/>
    </row>
    <row r="508" spans="4:7" ht="12.75">
      <c r="D508" s="9"/>
      <c r="E508" s="5"/>
      <c r="F508" s="5"/>
      <c r="G508" s="128"/>
    </row>
  </sheetData>
  <sheetProtection/>
  <mergeCells count="8">
    <mergeCell ref="I1:I2"/>
    <mergeCell ref="E1:E2"/>
    <mergeCell ref="F1:F2"/>
    <mergeCell ref="G1:G2"/>
    <mergeCell ref="C497:D497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styczeń-grudzień 2018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2019-02-21T09:34:50Z</cp:lastPrinted>
  <dcterms:created xsi:type="dcterms:W3CDTF">1997-02-26T13:46:56Z</dcterms:created>
  <dcterms:modified xsi:type="dcterms:W3CDTF">2019-02-21T12:48:35Z</dcterms:modified>
  <cp:category/>
  <cp:version/>
  <cp:contentType/>
  <cp:contentStatus/>
</cp:coreProperties>
</file>