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<sst xmlns="http://schemas.openxmlformats.org/spreadsheetml/2006/main" count="938" uniqueCount="291">
  <si>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</si>
  <si>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</si>
  <si>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</si>
  <si>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</si>
  <si>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</si>
  <si>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</si>
  <si>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</si>
  <si>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</si>
  <si>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</si>
  <si>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</si>
  <si>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</si>
  <si>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</si>
  <si>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</si>
  <si>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</si>
  <si>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</si>
  <si>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</si>
  <si>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</si>
  <si>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</si>
  <si>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</si>
  <si>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</si>
  <si>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</si>
  <si>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</si>
  <si>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</si>
  <si>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</si>
  <si>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</si>
  <si>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</si>
  <si>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</si>
  <si>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</si>
  <si>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</si>
  <si>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</si>
  <si>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</si>
  <si>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</si>
  <si>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</si>
  <si>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</si>
  <si>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</si>
  <si>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</si>
  <si>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</si>
  <si>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</si>
  <si>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</si>
  <si>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</si>
  <si>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</si>
  <si>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</si>
  <si>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</si>
  <si>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</si>
  <si>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</si>
  <si>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</si>
  <si>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</si>
  <si>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</si>
  <si>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</si>
  <si>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</si>
  <si>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</si>
  <si>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</si>
  <si>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</si>
  <si>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</si>
  <si>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</si>
  <si>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</si>
  <si>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</si>
  <si>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</si>
  <si>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</si>
  <si>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</si>
  <si>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</si>
  <si>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</si>
  <si>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</si>
  <si>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</si>
  <si>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</si>
  <si>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</si>
  <si>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</si>
  <si>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</si>
  <si>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</si>
  <si>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</si>
  <si>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</si>
  <si>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</si>
  <si>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</si>
  <si>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</si>
  <si>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</si>
  <si>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</si>
  <si>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</si>
  <si>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</si>
  <si>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</si>
  <si>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</si>
  <si>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</si>
  <si>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</si>
  <si>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</si>
  <si>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</si>
  <si>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</si>
  <si>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</si>
  <si>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</si>
  <si>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</si>
  <si>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</si>
  <si>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</si>
  <si>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</si>
  <si>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</si>
  <si>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</si>
  <si>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</si>
  <si>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</si>
  <si>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</si>
  <si>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</si>
  <si>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</si>
  <si>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</si>
  <si>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</si>
  <si>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</si>
  <si>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</si>
  <si>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</si>
  <si>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</si>
  <si>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</si>
  <si>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</si>
  <si>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</si>
  <si>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</si>
  <si>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</si>
  <si>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</si>
  <si>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</si>
  <si>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</si>
  <si>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</si>
  <si>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</si>
  <si>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</si>
  <si>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</si>
  <si>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</si>
  <si>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</si>
  <si>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</si>
  <si>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</si>
  <si>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</si>
  <si>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</si>
  <si>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</si>
  <si>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</si>
  <si>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</si>
  <si>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</si>
  <si>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</si>
  <si>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</si>
  <si>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</si>
  <si>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</si>
  <si>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</si>
  <si>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</si>
  <si>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</si>
  <si>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</si>
  <si>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</si>
  <si>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</si>
  <si>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</si>
  <si>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</si>
  <si>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</si>
  <si>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</si>
  <si>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</si>
  <si>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</si>
  <si>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</si>
  <si>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</si>
  <si>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Grzywny i inne kary pieniężne</t>
  </si>
  <si>
    <t>Gospodarka odpadami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</si>
  <si>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</si>
  <si>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</si>
  <si>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</si>
  <si>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</si>
  <si>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</si>
  <si>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</si>
  <si>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</si>
  <si>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</si>
  <si>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</si>
  <si>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</si>
  <si>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</si>
  <si>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</si>
  <si>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</si>
  <si>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</si>
  <si>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 xml:space="preserve">Dochody budżetowe-pomocy społcznej usuwanie skutków klęsk żywiołowych 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</si>
  <si>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</si>
  <si>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</si>
  <si>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</si>
  <si>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</si>
  <si>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</si>
  <si>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</si>
  <si>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</si>
  <si>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</si>
  <si>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</si>
  <si>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</si>
  <si>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</si>
  <si>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</si>
  <si>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</si>
  <si>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</si>
  <si>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</si>
  <si>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</si>
  <si>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</si>
  <si>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</si>
  <si>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</si>
  <si>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</si>
  <si>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</si>
  <si>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</si>
  <si>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</si>
  <si>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</si>
  <si>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</si>
  <si>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</si>
  <si>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</si>
  <si>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</si>
  <si>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</si>
  <si>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</si>
  <si>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</si>
  <si>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</si>
  <si>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</si>
  <si>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</si>
  <si>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</si>
  <si>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</si>
  <si>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</si>
  <si>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</si>
  <si>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</si>
  <si>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</si>
  <si>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</si>
  <si>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</si>
  <si>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</si>
  <si>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</si>
  <si>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</si>
  <si>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</si>
  <si>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</si>
  <si>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</si>
  <si>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opłat z tutułu użytkowania wieczystego nieruchomości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</si>
  <si>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</si>
  <si>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</si>
  <si>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>Wpływy z grzywien i innych kar pieniężnych od osób prawnych i innych jednostek organizacyjnych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</si>
  <si>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</si>
  <si>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</si>
  <si>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najmu i dzierżawy składników majatkowych Skarbu Państwa, jst lub innych jednostek zaliczanych do sektora finansów publicznych oraz innych umów o podobnym charakterze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</si>
  <si>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</si>
  <si>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</si>
  <si>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</si>
  <si>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</si>
  <si>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</si>
  <si>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</si>
  <si>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</si>
  <si>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</si>
  <si>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</si>
  <si>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</si>
  <si>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</si>
  <si>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</si>
  <si>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</si>
  <si>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</si>
  <si>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</si>
  <si>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</si>
  <si>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</si>
  <si>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</si>
  <si>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</si>
  <si>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</si>
  <si>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</si>
  <si>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</si>
  <si>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</si>
  <si>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</si>
  <si>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</si>
  <si>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</si>
  <si>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</si>
  <si>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</si>
  <si>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</si>
  <si>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</si>
  <si>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</si>
  <si>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</si>
  <si>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</si>
  <si>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</si>
  <si>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</si>
  <si>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</si>
  <si>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</si>
  <si>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</si>
  <si>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</si>
  <si>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</si>
  <si>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</si>
  <si>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</si>
  <si>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</si>
  <si>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</si>
  <si>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</si>
  <si>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</si>
  <si>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</si>
  <si>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</si>
  <si>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</si>
  <si>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</si>
  <si>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</si>
  <si>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</si>
  <si>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</si>
  <si>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</si>
  <si>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</si>
  <si>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</si>
  <si>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</si>
  <si>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</si>
  <si>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</si>
  <si>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</si>
  <si>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</si>
  <si>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</si>
  <si>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Wykonanie 2017 r.</t>
  </si>
  <si>
    <t>Wskaźnik dynamiki 2018/2017</t>
  </si>
  <si>
    <t>0780</t>
  </si>
  <si>
    <t>Dochody ze zbycia praw majątkowych</t>
  </si>
  <si>
    <t>Pomoc materialna dla uczniów o charakterze socjalnym</t>
  </si>
  <si>
    <t>Dokształcanie i doskonalenie nauczycieli</t>
  </si>
  <si>
    <t>2059</t>
  </si>
  <si>
    <t>2880</t>
  </si>
  <si>
    <t>Dotacja celowa otrzymana przez jednostkęsamorządu terytorialnego od innej jednostki samorządu terytorialnego będącej instytucjąwdrażającą na zadania bieżące realizowane na postawie porozumień (umów)</t>
  </si>
  <si>
    <t>Zapewnienie uczniom prawa do bezpłatnego dostępu dopodręczników, materiałów edukacyjnychlub materiałów ćwiczeniowych</t>
  </si>
  <si>
    <t>Dotacje celowe w ramach programów finansowych z udziałem środków europejskich oraz środków, o których mowa w art. 5 ust.3 pkt 5 lit. a i b ustawy, lub płatności w ramach budżetu środków europejskich</t>
  </si>
  <si>
    <t>Ochotnicze straże pożarne</t>
  </si>
  <si>
    <t>Wykonanie               za 10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</si>
</sst>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59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33" borderId="18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3" fillId="0" borderId="16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6" fillId="34" borderId="10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5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2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57" fillId="35" borderId="15" xfId="0" applyFont="1" applyFill="1" applyBorder="1" applyAlignment="1">
      <alignment horizontal="center"/>
    </xf>
    <xf numFmtId="0" fontId="57" fillId="35" borderId="19" xfId="0" applyFont="1" applyFill="1" applyBorder="1" applyAlignment="1">
      <alignment horizontal="center" vertical="center"/>
    </xf>
    <xf numFmtId="49" fontId="55" fillId="35" borderId="13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vertical="center" wrapText="1"/>
    </xf>
    <xf numFmtId="4" fontId="57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5" fillId="34" borderId="10" xfId="0" applyNumberFormat="1" applyFont="1" applyFill="1" applyBorder="1" applyAlignment="1">
      <alignment horizontal="center" vertical="center"/>
    </xf>
    <xf numFmtId="49" fontId="55" fillId="34" borderId="10" xfId="0" applyNumberFormat="1" applyFont="1" applyFill="1" applyBorder="1" applyAlignment="1" quotePrefix="1">
      <alignment horizontal="center" vertical="center" wrapText="1"/>
    </xf>
    <xf numFmtId="49" fontId="55" fillId="33" borderId="10" xfId="0" applyNumberFormat="1" applyFont="1" applyFill="1" applyBorder="1" applyAlignment="1">
      <alignment horizontal="center" vertical="center"/>
    </xf>
    <xf numFmtId="49" fontId="55" fillId="0" borderId="10" xfId="0" applyNumberFormat="1" applyFont="1" applyBorder="1" applyAlignment="1" quotePrefix="1">
      <alignment horizontal="center" vertical="center"/>
    </xf>
    <xf numFmtId="49" fontId="55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58" fillId="34" borderId="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4" fontId="55" fillId="33" borderId="10" xfId="0" applyNumberFormat="1" applyFont="1" applyFill="1" applyBorder="1" applyAlignment="1">
      <alignment vertical="center"/>
    </xf>
    <xf numFmtId="4" fontId="55" fillId="34" borderId="10" xfId="0" applyNumberFormat="1" applyFont="1" applyFill="1" applyBorder="1" applyAlignment="1">
      <alignment vertical="center"/>
    </xf>
    <xf numFmtId="173" fontId="55" fillId="0" borderId="10" xfId="0" applyNumberFormat="1" applyFont="1" applyBorder="1" applyAlignment="1">
      <alignment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9" fillId="34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89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6649700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6"/>
  <sheetViews>
    <sheetView tabSelected="1" zoomScale="110" zoomScaleNormal="110" workbookViewId="0" topLeftCell="A1">
      <pane ySplit="3" topLeftCell="A495" activePane="bottomLeft" state="frozen"/>
      <selection pane="topLeft" activeCell="A1" sqref="A1"/>
      <selection pane="bottomLeft" activeCell="D507" sqref="D507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29" customWidth="1"/>
    <col min="8" max="8" width="14.375" style="0" customWidth="1"/>
    <col min="9" max="9" width="11.875" style="0" hidden="1" customWidth="1"/>
  </cols>
  <sheetData>
    <row r="1" spans="1:9" ht="19.5" customHeight="1">
      <c r="A1" s="257" t="s">
        <v>93</v>
      </c>
      <c r="B1" s="258"/>
      <c r="C1" s="259"/>
      <c r="D1" s="251" t="s">
        <v>0</v>
      </c>
      <c r="E1" s="251" t="s">
        <v>106</v>
      </c>
      <c r="F1" s="251" t="s">
        <v>290</v>
      </c>
      <c r="G1" s="253" t="s">
        <v>155</v>
      </c>
      <c r="H1" s="251" t="s">
        <v>279</v>
      </c>
      <c r="I1" s="251" t="s">
        <v>278</v>
      </c>
    </row>
    <row r="2" spans="1:9" ht="14.25" customHeight="1">
      <c r="A2" s="76" t="s">
        <v>1</v>
      </c>
      <c r="B2" s="74" t="s">
        <v>92</v>
      </c>
      <c r="C2" s="75" t="s">
        <v>2</v>
      </c>
      <c r="D2" s="252"/>
      <c r="E2" s="252"/>
      <c r="F2" s="252"/>
      <c r="G2" s="254"/>
      <c r="H2" s="252"/>
      <c r="I2" s="252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7" t="s">
        <v>127</v>
      </c>
      <c r="B4" s="16"/>
      <c r="C4" s="17"/>
      <c r="D4" s="66" t="s">
        <v>123</v>
      </c>
      <c r="E4" s="18">
        <f>E5</f>
        <v>43788.61</v>
      </c>
      <c r="F4" s="18">
        <f>F5</f>
        <v>43747.840000000004</v>
      </c>
      <c r="G4" s="130">
        <f aca="true" t="shared" si="0" ref="G4:G10">F4*100/E4</f>
        <v>99.90689359630278</v>
      </c>
      <c r="H4" s="130">
        <f aca="true" t="shared" si="1" ref="H4:H10">(F4/I4)*100</f>
        <v>106.19013463146563</v>
      </c>
      <c r="I4" s="18">
        <f>SUM(I5)</f>
        <v>41197.65</v>
      </c>
    </row>
    <row r="5" spans="1:9" ht="12.75">
      <c r="A5" s="119"/>
      <c r="B5" s="195" t="s">
        <v>156</v>
      </c>
      <c r="C5" s="105"/>
      <c r="D5" s="204" t="s">
        <v>5</v>
      </c>
      <c r="E5" s="21">
        <f>SUM(E6:E8)</f>
        <v>43788.61</v>
      </c>
      <c r="F5" s="21">
        <f>SUM(F6:F8)</f>
        <v>43747.840000000004</v>
      </c>
      <c r="G5" s="131">
        <f t="shared" si="0"/>
        <v>99.90689359630278</v>
      </c>
      <c r="H5" s="131">
        <f t="shared" si="1"/>
        <v>106.19013463146563</v>
      </c>
      <c r="I5" s="21">
        <f>SUM(I6:I8)</f>
        <v>41197.65</v>
      </c>
    </row>
    <row r="6" spans="1:9" ht="45">
      <c r="A6" s="194"/>
      <c r="B6" s="197"/>
      <c r="C6" s="30" t="s">
        <v>10</v>
      </c>
      <c r="D6" s="86" t="s">
        <v>210</v>
      </c>
      <c r="E6" s="25">
        <v>100</v>
      </c>
      <c r="F6" s="25">
        <v>59.23</v>
      </c>
      <c r="G6" s="134">
        <f t="shared" si="0"/>
        <v>59.23</v>
      </c>
      <c r="H6" s="132">
        <f t="shared" si="1"/>
        <v>96.8126838836221</v>
      </c>
      <c r="I6" s="25">
        <v>61.18</v>
      </c>
    </row>
    <row r="7" spans="1:9" ht="12.75" hidden="1">
      <c r="A7" s="194"/>
      <c r="B7" s="236"/>
      <c r="C7" s="30" t="s">
        <v>11</v>
      </c>
      <c r="D7" s="10" t="s">
        <v>12</v>
      </c>
      <c r="E7" s="25"/>
      <c r="F7" s="25"/>
      <c r="G7" s="132" t="e">
        <f t="shared" si="0"/>
        <v>#DIV/0!</v>
      </c>
      <c r="H7" s="132" t="e">
        <f t="shared" si="1"/>
        <v>#DIV/0!</v>
      </c>
      <c r="I7" s="25"/>
    </row>
    <row r="8" spans="1:9" ht="45">
      <c r="A8" s="120"/>
      <c r="B8" s="196"/>
      <c r="C8" s="79">
        <v>2010</v>
      </c>
      <c r="D8" s="12" t="s">
        <v>241</v>
      </c>
      <c r="E8" s="25">
        <v>43688.61</v>
      </c>
      <c r="F8" s="25">
        <v>43688.61</v>
      </c>
      <c r="G8" s="132">
        <f t="shared" si="0"/>
        <v>100</v>
      </c>
      <c r="H8" s="132">
        <f t="shared" si="1"/>
        <v>106.20408119607734</v>
      </c>
      <c r="I8" s="43">
        <v>41136.47</v>
      </c>
    </row>
    <row r="9" spans="1:9" ht="12.75">
      <c r="A9" s="26">
        <v>600</v>
      </c>
      <c r="B9" s="16"/>
      <c r="C9" s="17"/>
      <c r="D9" s="66" t="s">
        <v>6</v>
      </c>
      <c r="E9" s="18">
        <f>E10+E16+E28+E35</f>
        <v>31654949.2</v>
      </c>
      <c r="F9" s="18">
        <f>F10+F16+F28+F35</f>
        <v>6094497.369999999</v>
      </c>
      <c r="G9" s="130">
        <f t="shared" si="0"/>
        <v>19.252905229745238</v>
      </c>
      <c r="H9" s="130">
        <f t="shared" si="1"/>
        <v>407.2041218629467</v>
      </c>
      <c r="I9" s="18">
        <f>SUM(I10,I16,I28,I35)</f>
        <v>1496668.88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SUM(E12:E15)</f>
        <v>26860275.7</v>
      </c>
      <c r="F10" s="21">
        <f>SUM(F12:F15)</f>
        <v>6004063.14</v>
      </c>
      <c r="G10" s="131">
        <f t="shared" si="0"/>
        <v>22.352946809105166</v>
      </c>
      <c r="H10" s="131">
        <f t="shared" si="1"/>
        <v>606.7774775138959</v>
      </c>
      <c r="I10" s="21">
        <f>SUM(I11:I15)</f>
        <v>989500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3" t="s">
        <v>122</v>
      </c>
      <c r="H11" s="143" t="s">
        <v>122</v>
      </c>
      <c r="I11" s="25">
        <v>0</v>
      </c>
    </row>
    <row r="12" spans="1:9" ht="45">
      <c r="A12" s="19"/>
      <c r="B12" s="36"/>
      <c r="C12" s="30" t="s">
        <v>10</v>
      </c>
      <c r="D12" s="86" t="s">
        <v>210</v>
      </c>
      <c r="E12" s="25">
        <v>1186800</v>
      </c>
      <c r="F12" s="25">
        <v>989000</v>
      </c>
      <c r="G12" s="134">
        <f>F12*100/E12</f>
        <v>83.33333333333333</v>
      </c>
      <c r="H12" s="132">
        <f aca="true" t="shared" si="2" ref="H12:H18">(F12/I12)*100</f>
        <v>100</v>
      </c>
      <c r="I12" s="25">
        <v>989000</v>
      </c>
    </row>
    <row r="13" spans="1:9" ht="12.75">
      <c r="A13" s="22"/>
      <c r="B13" s="23"/>
      <c r="C13" s="30" t="s">
        <v>25</v>
      </c>
      <c r="D13" s="10" t="s">
        <v>211</v>
      </c>
      <c r="E13" s="25">
        <v>384</v>
      </c>
      <c r="F13" s="25">
        <v>320</v>
      </c>
      <c r="G13" s="132">
        <f aca="true" t="shared" si="3" ref="G13:G18">F13*100/E13</f>
        <v>83.33333333333333</v>
      </c>
      <c r="H13" s="132">
        <f t="shared" si="2"/>
        <v>100</v>
      </c>
      <c r="I13" s="43">
        <v>320</v>
      </c>
    </row>
    <row r="14" spans="1:9" ht="12.75">
      <c r="A14" s="22"/>
      <c r="B14" s="23"/>
      <c r="C14" s="30" t="s">
        <v>11</v>
      </c>
      <c r="D14" s="10" t="s">
        <v>12</v>
      </c>
      <c r="E14" s="25">
        <v>9623091.7</v>
      </c>
      <c r="F14" s="25">
        <v>5014743.14</v>
      </c>
      <c r="G14" s="132">
        <f t="shared" si="3"/>
        <v>52.111559323496834</v>
      </c>
      <c r="H14" s="132">
        <f t="shared" si="2"/>
        <v>2785968.411111111</v>
      </c>
      <c r="I14" s="43">
        <v>180</v>
      </c>
    </row>
    <row r="15" spans="1:9" ht="45">
      <c r="A15" s="22"/>
      <c r="B15" s="23"/>
      <c r="C15" s="30" t="s">
        <v>107</v>
      </c>
      <c r="D15" s="86" t="s">
        <v>235</v>
      </c>
      <c r="E15" s="25">
        <v>16050000</v>
      </c>
      <c r="F15" s="25">
        <v>0</v>
      </c>
      <c r="G15" s="132">
        <f t="shared" si="3"/>
        <v>0</v>
      </c>
      <c r="H15" s="143" t="s">
        <v>122</v>
      </c>
      <c r="I15" s="43"/>
    </row>
    <row r="16" spans="1:9" s="85" customFormat="1" ht="12.75">
      <c r="A16" s="19"/>
      <c r="B16" s="27">
        <v>60016</v>
      </c>
      <c r="C16" s="20"/>
      <c r="D16" s="14" t="s">
        <v>13</v>
      </c>
      <c r="E16" s="21">
        <f>SUM(E17:E27)</f>
        <v>4753523.5</v>
      </c>
      <c r="F16" s="21">
        <f>SUM(F17:F27)</f>
        <v>47779.93</v>
      </c>
      <c r="G16" s="131">
        <f t="shared" si="3"/>
        <v>1.0051476552077632</v>
      </c>
      <c r="H16" s="131">
        <f t="shared" si="2"/>
        <v>294.97225293568204</v>
      </c>
      <c r="I16" s="21">
        <f>SUM(I17:I27)</f>
        <v>16198.11</v>
      </c>
    </row>
    <row r="17" spans="1:9" s="85" customFormat="1" ht="22.5">
      <c r="A17" s="19"/>
      <c r="B17" s="36"/>
      <c r="C17" s="30" t="s">
        <v>70</v>
      </c>
      <c r="D17" s="12" t="s">
        <v>212</v>
      </c>
      <c r="E17" s="25">
        <v>38054</v>
      </c>
      <c r="F17" s="25">
        <v>38177.92</v>
      </c>
      <c r="G17" s="132">
        <f t="shared" si="3"/>
        <v>100.32564250801492</v>
      </c>
      <c r="H17" s="143" t="s">
        <v>122</v>
      </c>
      <c r="I17" s="43"/>
    </row>
    <row r="18" spans="1:9" ht="12.75">
      <c r="A18" s="22"/>
      <c r="B18" s="23"/>
      <c r="C18" s="30" t="s">
        <v>17</v>
      </c>
      <c r="D18" s="10" t="s">
        <v>18</v>
      </c>
      <c r="E18" s="25">
        <v>14000</v>
      </c>
      <c r="F18" s="25">
        <v>8432.02</v>
      </c>
      <c r="G18" s="132">
        <f t="shared" si="3"/>
        <v>60.22871428571428</v>
      </c>
      <c r="H18" s="132">
        <f t="shared" si="2"/>
        <v>52.080529451185434</v>
      </c>
      <c r="I18" s="25">
        <v>16190.35</v>
      </c>
    </row>
    <row r="19" spans="1:9" ht="22.5" hidden="1">
      <c r="A19" s="22"/>
      <c r="B19" s="23"/>
      <c r="C19" s="30" t="s">
        <v>20</v>
      </c>
      <c r="D19" s="86" t="s">
        <v>213</v>
      </c>
      <c r="E19" s="81"/>
      <c r="F19" s="81"/>
      <c r="G19" s="132" t="e">
        <f>F19*100/E19</f>
        <v>#DIV/0!</v>
      </c>
      <c r="H19" s="132" t="e">
        <f>(F19/I19)*100</f>
        <v>#DIV/0!</v>
      </c>
      <c r="I19" s="25"/>
    </row>
    <row r="20" spans="1:9" ht="12.75">
      <c r="A20" s="22"/>
      <c r="B20" s="23"/>
      <c r="C20" s="30" t="s">
        <v>25</v>
      </c>
      <c r="D20" s="12" t="s">
        <v>211</v>
      </c>
      <c r="E20" s="81">
        <v>100</v>
      </c>
      <c r="F20" s="81">
        <v>20.49</v>
      </c>
      <c r="G20" s="132">
        <f aca="true" t="shared" si="4" ref="G20:G35">F20*100/E20</f>
        <v>20.49</v>
      </c>
      <c r="H20" s="132">
        <f>(F20/I20)*100</f>
        <v>264.04639175257734</v>
      </c>
      <c r="I20" s="43">
        <v>7.76</v>
      </c>
    </row>
    <row r="21" spans="1:9" ht="12.75">
      <c r="A21" s="22"/>
      <c r="B21" s="23"/>
      <c r="C21" s="30" t="s">
        <v>11</v>
      </c>
      <c r="D21" s="12" t="s">
        <v>12</v>
      </c>
      <c r="E21" s="81">
        <v>865149.5</v>
      </c>
      <c r="F21" s="81">
        <v>1149.5</v>
      </c>
      <c r="G21" s="132">
        <f t="shared" si="4"/>
        <v>0.13286720965567222</v>
      </c>
      <c r="H21" s="143" t="s">
        <v>122</v>
      </c>
      <c r="I21" s="43"/>
    </row>
    <row r="22" spans="1:9" ht="33.75" hidden="1">
      <c r="A22" s="22"/>
      <c r="B22" s="23"/>
      <c r="C22" s="30" t="s">
        <v>126</v>
      </c>
      <c r="D22" s="86" t="s">
        <v>153</v>
      </c>
      <c r="E22" s="81"/>
      <c r="F22" s="81"/>
      <c r="G22" s="132" t="e">
        <f>F22*100/E22</f>
        <v>#DIV/0!</v>
      </c>
      <c r="H22" s="143" t="e">
        <f>(F22/I22)*100</f>
        <v>#DIV/0!</v>
      </c>
      <c r="I22" s="43"/>
    </row>
    <row r="23" spans="1:9" ht="45" hidden="1">
      <c r="A23" s="22"/>
      <c r="B23" s="23"/>
      <c r="C23" s="30" t="s">
        <v>189</v>
      </c>
      <c r="D23" s="123" t="s">
        <v>249</v>
      </c>
      <c r="E23" s="81"/>
      <c r="F23" s="81"/>
      <c r="G23" s="132" t="e">
        <f>F23*100/E23</f>
        <v>#DIV/0!</v>
      </c>
      <c r="H23" s="143" t="e">
        <f>(F23/I23)*100</f>
        <v>#DIV/0!</v>
      </c>
      <c r="I23" s="43"/>
    </row>
    <row r="24" spans="1:9" ht="45">
      <c r="A24" s="22"/>
      <c r="B24" s="96"/>
      <c r="C24" s="30" t="s">
        <v>107</v>
      </c>
      <c r="D24" s="86" t="s">
        <v>235</v>
      </c>
      <c r="E24" s="81">
        <v>3836220</v>
      </c>
      <c r="F24" s="81">
        <v>0</v>
      </c>
      <c r="G24" s="132">
        <f t="shared" si="4"/>
        <v>0</v>
      </c>
      <c r="H24" s="143" t="s">
        <v>122</v>
      </c>
      <c r="I24" s="25"/>
    </row>
    <row r="25" spans="1:9" ht="33.75" hidden="1">
      <c r="A25" s="22"/>
      <c r="B25" s="23"/>
      <c r="C25" s="28" t="s">
        <v>83</v>
      </c>
      <c r="D25" s="207" t="s">
        <v>250</v>
      </c>
      <c r="E25" s="81"/>
      <c r="F25" s="81"/>
      <c r="G25" s="132" t="e">
        <f t="shared" si="4"/>
        <v>#DIV/0!</v>
      </c>
      <c r="H25" s="143" t="e">
        <v>#DIV/0!</v>
      </c>
      <c r="I25" s="43"/>
    </row>
    <row r="26" spans="1:9" ht="38.25" customHeight="1" hidden="1">
      <c r="A26" s="22"/>
      <c r="B26" s="23"/>
      <c r="C26" s="30" t="s">
        <v>79</v>
      </c>
      <c r="D26" s="12" t="s">
        <v>214</v>
      </c>
      <c r="E26" s="81"/>
      <c r="F26" s="81"/>
      <c r="G26" s="132" t="e">
        <f t="shared" si="4"/>
        <v>#DIV/0!</v>
      </c>
      <c r="H26" s="143" t="e">
        <v>#DIV/0!</v>
      </c>
      <c r="I26" s="25"/>
    </row>
    <row r="27" spans="1:9" ht="33.75" hidden="1">
      <c r="A27" s="22"/>
      <c r="B27" s="23"/>
      <c r="C27" s="30" t="s">
        <v>111</v>
      </c>
      <c r="D27" s="209" t="s">
        <v>112</v>
      </c>
      <c r="E27" s="81"/>
      <c r="F27" s="81"/>
      <c r="G27" s="132" t="e">
        <f t="shared" si="4"/>
        <v>#DIV/0!</v>
      </c>
      <c r="H27" s="132" t="e">
        <f aca="true" t="shared" si="5" ref="H27:H33">(F27/I27)*100</f>
        <v>#DIV/0!</v>
      </c>
      <c r="I27" s="25"/>
    </row>
    <row r="28" spans="1:9" s="85" customFormat="1" ht="12.75">
      <c r="A28" s="82"/>
      <c r="B28" s="27">
        <v>60017</v>
      </c>
      <c r="C28" s="20"/>
      <c r="D28" s="83" t="s">
        <v>108</v>
      </c>
      <c r="E28" s="84">
        <f>SUM(E29:E34)</f>
        <v>41150</v>
      </c>
      <c r="F28" s="84">
        <f>SUM(F29:F34)</f>
        <v>42654.3</v>
      </c>
      <c r="G28" s="133">
        <f t="shared" si="4"/>
        <v>103.65565006075335</v>
      </c>
      <c r="H28" s="131">
        <f t="shared" si="5"/>
        <v>8.68774733778958</v>
      </c>
      <c r="I28" s="84">
        <f>SUM(I29:I34)</f>
        <v>490970.77</v>
      </c>
    </row>
    <row r="29" spans="1:9" s="85" customFormat="1" ht="22.5">
      <c r="A29" s="46"/>
      <c r="B29" s="104"/>
      <c r="C29" s="30" t="s">
        <v>70</v>
      </c>
      <c r="D29" s="12" t="s">
        <v>212</v>
      </c>
      <c r="E29" s="81">
        <v>28800</v>
      </c>
      <c r="F29" s="81">
        <v>28799.76</v>
      </c>
      <c r="G29" s="132">
        <f t="shared" si="4"/>
        <v>99.99916666666667</v>
      </c>
      <c r="H29" s="132">
        <f t="shared" si="5"/>
        <v>589.4343020875972</v>
      </c>
      <c r="I29" s="81">
        <v>4886</v>
      </c>
    </row>
    <row r="30" spans="1:9" s="85" customFormat="1" ht="12.75" hidden="1">
      <c r="A30" s="46"/>
      <c r="B30" s="193"/>
      <c r="C30" s="30" t="s">
        <v>17</v>
      </c>
      <c r="D30" s="10" t="s">
        <v>18</v>
      </c>
      <c r="E30" s="81"/>
      <c r="F30" s="81"/>
      <c r="G30" s="132" t="e">
        <f t="shared" si="4"/>
        <v>#DIV/0!</v>
      </c>
      <c r="H30" s="132" t="e">
        <f t="shared" si="5"/>
        <v>#DIV/0!</v>
      </c>
      <c r="I30" s="81"/>
    </row>
    <row r="31" spans="1:9" ht="45">
      <c r="A31" s="22"/>
      <c r="B31" s="96"/>
      <c r="C31" s="30" t="s">
        <v>10</v>
      </c>
      <c r="D31" s="86" t="s">
        <v>210</v>
      </c>
      <c r="E31" s="81">
        <v>3000</v>
      </c>
      <c r="F31" s="81">
        <v>3536.08</v>
      </c>
      <c r="G31" s="134">
        <f t="shared" si="4"/>
        <v>117.86933333333333</v>
      </c>
      <c r="H31" s="132">
        <f t="shared" si="5"/>
        <v>58.14266664255072</v>
      </c>
      <c r="I31" s="81">
        <v>6081.73</v>
      </c>
    </row>
    <row r="32" spans="1:9" ht="12.75">
      <c r="A32" s="22"/>
      <c r="B32" s="96"/>
      <c r="C32" s="30" t="s">
        <v>280</v>
      </c>
      <c r="D32" s="86" t="s">
        <v>281</v>
      </c>
      <c r="E32" s="81">
        <v>9300</v>
      </c>
      <c r="F32" s="81">
        <v>10318.3</v>
      </c>
      <c r="G32" s="132">
        <f t="shared" si="4"/>
        <v>110.94946236559139</v>
      </c>
      <c r="H32" s="143" t="s">
        <v>122</v>
      </c>
      <c r="I32" s="81"/>
    </row>
    <row r="33" spans="1:9" ht="12.75">
      <c r="A33" s="22"/>
      <c r="B33" s="96"/>
      <c r="C33" s="30" t="s">
        <v>25</v>
      </c>
      <c r="D33" s="12" t="s">
        <v>211</v>
      </c>
      <c r="E33" s="81">
        <v>50</v>
      </c>
      <c r="F33" s="81">
        <v>0.16</v>
      </c>
      <c r="G33" s="132">
        <f t="shared" si="4"/>
        <v>0.32</v>
      </c>
      <c r="H33" s="132">
        <f t="shared" si="5"/>
        <v>5.263157894736842</v>
      </c>
      <c r="I33" s="153">
        <v>3.04</v>
      </c>
    </row>
    <row r="34" spans="1:9" ht="22.5" hidden="1">
      <c r="A34" s="22"/>
      <c r="B34" s="31"/>
      <c r="C34" s="30" t="s">
        <v>11</v>
      </c>
      <c r="D34" s="86" t="s">
        <v>142</v>
      </c>
      <c r="E34" s="81"/>
      <c r="F34" s="81"/>
      <c r="G34" s="134" t="e">
        <f t="shared" si="4"/>
        <v>#DIV/0!</v>
      </c>
      <c r="H34" s="132">
        <f>(F34/I34)*100</f>
        <v>0</v>
      </c>
      <c r="I34" s="43">
        <v>480000</v>
      </c>
    </row>
    <row r="35" spans="1:9" ht="12.75" hidden="1">
      <c r="A35" s="19"/>
      <c r="B35" s="27">
        <v>60095</v>
      </c>
      <c r="C35" s="63"/>
      <c r="D35" s="14" t="s">
        <v>5</v>
      </c>
      <c r="E35" s="21">
        <f>SUM(E36:E38)</f>
        <v>0</v>
      </c>
      <c r="F35" s="21">
        <f>SUM(F36:F38)</f>
        <v>0</v>
      </c>
      <c r="G35" s="131" t="e">
        <f t="shared" si="4"/>
        <v>#DIV/0!</v>
      </c>
      <c r="H35" s="131" t="e">
        <f>(F35/I35)*100</f>
        <v>#DIV/0!</v>
      </c>
      <c r="I35" s="21">
        <f>SUM(I36:I38)</f>
        <v>0</v>
      </c>
    </row>
    <row r="36" spans="1:9" ht="45" hidden="1">
      <c r="A36" s="22"/>
      <c r="B36" s="29"/>
      <c r="C36" s="30" t="s">
        <v>10</v>
      </c>
      <c r="D36" s="86" t="s">
        <v>210</v>
      </c>
      <c r="E36" s="25"/>
      <c r="F36" s="43"/>
      <c r="G36" s="132" t="e">
        <f aca="true" t="shared" si="6" ref="G36:G52">F36*100/E36</f>
        <v>#DIV/0!</v>
      </c>
      <c r="H36" s="132" t="e">
        <f>(F36/I36)*100</f>
        <v>#DIV/0!</v>
      </c>
      <c r="I36" s="25"/>
    </row>
    <row r="37" spans="1:9" ht="12.75" hidden="1">
      <c r="A37" s="22"/>
      <c r="B37" s="29"/>
      <c r="C37" s="34" t="s">
        <v>11</v>
      </c>
      <c r="D37" s="12" t="s">
        <v>12</v>
      </c>
      <c r="E37" s="25"/>
      <c r="F37" s="25"/>
      <c r="G37" s="132" t="e">
        <f t="shared" si="6"/>
        <v>#DIV/0!</v>
      </c>
      <c r="H37" s="143" t="s">
        <v>122</v>
      </c>
      <c r="I37" s="43"/>
    </row>
    <row r="38" spans="1:9" ht="45" hidden="1">
      <c r="A38" s="22"/>
      <c r="B38" s="29"/>
      <c r="C38" s="30" t="s">
        <v>107</v>
      </c>
      <c r="D38" s="86" t="s">
        <v>235</v>
      </c>
      <c r="E38" s="25"/>
      <c r="F38" s="25"/>
      <c r="G38" s="132" t="e">
        <f t="shared" si="6"/>
        <v>#DIV/0!</v>
      </c>
      <c r="H38" s="132" t="e">
        <f aca="true" t="shared" si="7" ref="H38:H79">(F38/I38)*100</f>
        <v>#DIV/0!</v>
      </c>
      <c r="I38" s="43"/>
    </row>
    <row r="39" spans="1:9" ht="12.75">
      <c r="A39" s="26">
        <v>700</v>
      </c>
      <c r="B39" s="37"/>
      <c r="C39" s="38"/>
      <c r="D39" s="66" t="s">
        <v>14</v>
      </c>
      <c r="E39" s="18">
        <f>E40+E43+E57</f>
        <v>20744137</v>
      </c>
      <c r="F39" s="18">
        <f>F40+F43+F57</f>
        <v>18712567.380000003</v>
      </c>
      <c r="G39" s="130">
        <f t="shared" si="6"/>
        <v>90.2065358515517</v>
      </c>
      <c r="H39" s="130">
        <f t="shared" si="7"/>
        <v>75.34330526018672</v>
      </c>
      <c r="I39" s="18">
        <f>I40+I43+I57</f>
        <v>24836403.599999998</v>
      </c>
    </row>
    <row r="40" spans="1:9" ht="22.5">
      <c r="A40" s="47"/>
      <c r="B40" s="48">
        <v>70004</v>
      </c>
      <c r="C40" s="109"/>
      <c r="D40" s="111" t="s">
        <v>135</v>
      </c>
      <c r="E40" s="21">
        <f>SUM(E41:E42)</f>
        <v>9319</v>
      </c>
      <c r="F40" s="21">
        <f>SUM(F41:F42)</f>
        <v>9308.76</v>
      </c>
      <c r="G40" s="131">
        <f t="shared" si="6"/>
        <v>99.89011696533963</v>
      </c>
      <c r="H40" s="131">
        <f t="shared" si="7"/>
        <v>105.21832602584578</v>
      </c>
      <c r="I40" s="21">
        <f>SUM(I41:I42)</f>
        <v>8847.09</v>
      </c>
    </row>
    <row r="41" spans="1:9" ht="12.75">
      <c r="A41" s="47"/>
      <c r="B41" s="161"/>
      <c r="C41" s="52" t="s">
        <v>25</v>
      </c>
      <c r="D41" s="12" t="s">
        <v>211</v>
      </c>
      <c r="E41" s="25">
        <v>10</v>
      </c>
      <c r="F41" s="25">
        <v>0</v>
      </c>
      <c r="G41" s="132">
        <f t="shared" si="6"/>
        <v>0</v>
      </c>
      <c r="H41" s="143" t="s">
        <v>122</v>
      </c>
      <c r="I41" s="25">
        <v>0</v>
      </c>
    </row>
    <row r="42" spans="1:9" ht="12.75">
      <c r="A42" s="47"/>
      <c r="B42" s="159"/>
      <c r="C42" s="30" t="s">
        <v>11</v>
      </c>
      <c r="D42" s="12" t="s">
        <v>12</v>
      </c>
      <c r="E42" s="53">
        <v>9309</v>
      </c>
      <c r="F42" s="53">
        <v>9308.76</v>
      </c>
      <c r="G42" s="135">
        <f t="shared" si="6"/>
        <v>99.99742184982276</v>
      </c>
      <c r="H42" s="132">
        <f t="shared" si="7"/>
        <v>105.21832602584578</v>
      </c>
      <c r="I42" s="147">
        <v>8847.09</v>
      </c>
    </row>
    <row r="43" spans="1:9" ht="12.75">
      <c r="A43" s="19"/>
      <c r="B43" s="27">
        <v>70005</v>
      </c>
      <c r="C43" s="20"/>
      <c r="D43" s="14" t="s">
        <v>15</v>
      </c>
      <c r="E43" s="21">
        <f>SUM(E44:E56)</f>
        <v>20443409</v>
      </c>
      <c r="F43" s="21">
        <f>SUM(F44:F56)</f>
        <v>18411850.07</v>
      </c>
      <c r="G43" s="131">
        <f t="shared" si="6"/>
        <v>90.0625236720549</v>
      </c>
      <c r="H43" s="131">
        <f t="shared" si="7"/>
        <v>76.12833061160896</v>
      </c>
      <c r="I43" s="21">
        <f>SUM(I44:I56)</f>
        <v>24185280.2</v>
      </c>
    </row>
    <row r="44" spans="1:9" ht="22.5">
      <c r="A44" s="22"/>
      <c r="B44" s="29"/>
      <c r="C44" s="34" t="s">
        <v>16</v>
      </c>
      <c r="D44" s="12" t="s">
        <v>242</v>
      </c>
      <c r="E44" s="25">
        <v>7148</v>
      </c>
      <c r="F44" s="25">
        <v>7202.99</v>
      </c>
      <c r="G44" s="132">
        <f t="shared" si="6"/>
        <v>100.76930609960829</v>
      </c>
      <c r="H44" s="132">
        <f t="shared" si="7"/>
        <v>5810.737334624072</v>
      </c>
      <c r="I44" s="25">
        <v>123.96</v>
      </c>
    </row>
    <row r="45" spans="1:9" ht="22.5">
      <c r="A45" s="22"/>
      <c r="B45" s="29"/>
      <c r="C45" s="34" t="s">
        <v>208</v>
      </c>
      <c r="D45" s="12" t="s">
        <v>209</v>
      </c>
      <c r="E45" s="25">
        <v>1100000</v>
      </c>
      <c r="F45" s="25">
        <v>1068737.97</v>
      </c>
      <c r="G45" s="132">
        <f t="shared" si="6"/>
        <v>97.15799727272727</v>
      </c>
      <c r="H45" s="132">
        <f t="shared" si="7"/>
        <v>98.46893206880142</v>
      </c>
      <c r="I45" s="25">
        <v>1085355.5</v>
      </c>
    </row>
    <row r="46" spans="1:9" ht="24" customHeight="1">
      <c r="A46" s="22"/>
      <c r="B46" s="29"/>
      <c r="C46" s="34" t="s">
        <v>70</v>
      </c>
      <c r="D46" s="12" t="s">
        <v>212</v>
      </c>
      <c r="E46" s="25">
        <v>150</v>
      </c>
      <c r="F46" s="25">
        <v>9616.34</v>
      </c>
      <c r="G46" s="132">
        <f t="shared" si="6"/>
        <v>6410.893333333333</v>
      </c>
      <c r="H46" s="132">
        <f t="shared" si="7"/>
        <v>191.69153425547736</v>
      </c>
      <c r="I46" s="43">
        <v>5016.57</v>
      </c>
    </row>
    <row r="47" spans="1:9" ht="24" customHeight="1">
      <c r="A47" s="22"/>
      <c r="B47" s="29"/>
      <c r="C47" s="34" t="s">
        <v>258</v>
      </c>
      <c r="D47" s="12" t="s">
        <v>265</v>
      </c>
      <c r="E47" s="25">
        <v>12</v>
      </c>
      <c r="F47" s="25">
        <v>226.19</v>
      </c>
      <c r="G47" s="132">
        <f t="shared" si="6"/>
        <v>1884.9166666666667</v>
      </c>
      <c r="H47" s="132">
        <f t="shared" si="7"/>
        <v>389.98275862068965</v>
      </c>
      <c r="I47" s="43">
        <v>58</v>
      </c>
    </row>
    <row r="48" spans="1:9" ht="12.75" hidden="1">
      <c r="A48" s="22"/>
      <c r="B48" s="29"/>
      <c r="C48" s="35" t="s">
        <v>17</v>
      </c>
      <c r="D48" s="10" t="s">
        <v>18</v>
      </c>
      <c r="E48" s="25"/>
      <c r="F48" s="25"/>
      <c r="G48" s="132" t="e">
        <f t="shared" si="6"/>
        <v>#DIV/0!</v>
      </c>
      <c r="H48" s="132" t="e">
        <f t="shared" si="7"/>
        <v>#DIV/0!</v>
      </c>
      <c r="I48" s="25"/>
    </row>
    <row r="49" spans="1:9" ht="45">
      <c r="A49" s="95"/>
      <c r="B49" s="96"/>
      <c r="C49" s="30" t="s">
        <v>10</v>
      </c>
      <c r="D49" s="86" t="s">
        <v>215</v>
      </c>
      <c r="E49" s="245">
        <v>15102800</v>
      </c>
      <c r="F49" s="246">
        <v>12924393.03</v>
      </c>
      <c r="G49" s="132">
        <f t="shared" si="6"/>
        <v>85.57613839817782</v>
      </c>
      <c r="H49" s="132">
        <f t="shared" si="7"/>
        <v>101.39807563837795</v>
      </c>
      <c r="I49" s="25">
        <v>12746191.63</v>
      </c>
    </row>
    <row r="50" spans="1:9" ht="45">
      <c r="A50" s="171"/>
      <c r="B50" s="172"/>
      <c r="C50" s="52" t="s">
        <v>10</v>
      </c>
      <c r="D50" s="170" t="s">
        <v>215</v>
      </c>
      <c r="E50" s="245">
        <v>280434</v>
      </c>
      <c r="F50" s="245">
        <v>218869.31</v>
      </c>
      <c r="G50" s="135">
        <f t="shared" si="6"/>
        <v>78.04663842472739</v>
      </c>
      <c r="H50" s="135">
        <f t="shared" si="7"/>
        <v>96.67841650087166</v>
      </c>
      <c r="I50" s="53">
        <v>226389.01</v>
      </c>
    </row>
    <row r="51" spans="1:9" ht="35.25" customHeight="1">
      <c r="A51" s="22"/>
      <c r="B51" s="172"/>
      <c r="C51" s="35" t="s">
        <v>75</v>
      </c>
      <c r="D51" s="12" t="s">
        <v>166</v>
      </c>
      <c r="E51" s="25">
        <v>250123</v>
      </c>
      <c r="F51" s="25">
        <v>278020.58</v>
      </c>
      <c r="G51" s="132">
        <f t="shared" si="6"/>
        <v>111.15354445612759</v>
      </c>
      <c r="H51" s="132">
        <f t="shared" si="7"/>
        <v>173.51640413747324</v>
      </c>
      <c r="I51" s="25">
        <v>160227.26</v>
      </c>
    </row>
    <row r="52" spans="1:9" ht="24.75" customHeight="1">
      <c r="A52" s="22"/>
      <c r="B52" s="29"/>
      <c r="C52" s="35" t="s">
        <v>19</v>
      </c>
      <c r="D52" s="12" t="s">
        <v>167</v>
      </c>
      <c r="E52" s="25">
        <v>3202000</v>
      </c>
      <c r="F52" s="25">
        <v>3098015.9</v>
      </c>
      <c r="G52" s="132">
        <f t="shared" si="6"/>
        <v>96.75252654590881</v>
      </c>
      <c r="H52" s="132">
        <f t="shared" si="7"/>
        <v>34.07552739849122</v>
      </c>
      <c r="I52" s="25">
        <v>9091615.41</v>
      </c>
    </row>
    <row r="53" spans="1:9" ht="21.75" customHeight="1" hidden="1">
      <c r="A53" s="22"/>
      <c r="B53" s="29"/>
      <c r="C53" s="30" t="s">
        <v>20</v>
      </c>
      <c r="D53" s="12" t="s">
        <v>213</v>
      </c>
      <c r="E53" s="25"/>
      <c r="F53" s="25"/>
      <c r="G53" s="132" t="e">
        <f aca="true" t="shared" si="8" ref="G53:G85">F53*100/E53</f>
        <v>#DIV/0!</v>
      </c>
      <c r="H53" s="132" t="e">
        <f t="shared" si="7"/>
        <v>#DIV/0!</v>
      </c>
      <c r="I53" s="25"/>
    </row>
    <row r="54" spans="1:9" ht="12" customHeight="1">
      <c r="A54" s="22"/>
      <c r="B54" s="29"/>
      <c r="C54" s="30" t="s">
        <v>25</v>
      </c>
      <c r="D54" s="12" t="s">
        <v>211</v>
      </c>
      <c r="E54" s="25">
        <v>256706</v>
      </c>
      <c r="F54" s="25">
        <v>239949.14</v>
      </c>
      <c r="G54" s="132">
        <f t="shared" si="8"/>
        <v>93.47235358737233</v>
      </c>
      <c r="H54" s="132">
        <f t="shared" si="7"/>
        <v>72.19170623685926</v>
      </c>
      <c r="I54" s="43">
        <v>332377.71</v>
      </c>
    </row>
    <row r="55" spans="1:9" ht="12" customHeight="1">
      <c r="A55" s="22"/>
      <c r="B55" s="29"/>
      <c r="C55" s="30" t="s">
        <v>257</v>
      </c>
      <c r="D55" s="12" t="s">
        <v>266</v>
      </c>
      <c r="E55" s="25">
        <v>4048</v>
      </c>
      <c r="F55" s="25">
        <v>4046.3</v>
      </c>
      <c r="G55" s="132">
        <f t="shared" si="8"/>
        <v>99.95800395256917</v>
      </c>
      <c r="H55" s="143" t="s">
        <v>122</v>
      </c>
      <c r="I55" s="43"/>
    </row>
    <row r="56" spans="1:9" ht="13.5" customHeight="1">
      <c r="A56" s="22"/>
      <c r="B56" s="29"/>
      <c r="C56" s="30" t="s">
        <v>11</v>
      </c>
      <c r="D56" s="12" t="s">
        <v>12</v>
      </c>
      <c r="E56" s="25">
        <v>239988</v>
      </c>
      <c r="F56" s="25">
        <v>562772.32</v>
      </c>
      <c r="G56" s="132">
        <f t="shared" si="8"/>
        <v>234.50019167625044</v>
      </c>
      <c r="H56" s="132">
        <f t="shared" si="7"/>
        <v>104.61907572085074</v>
      </c>
      <c r="I56" s="43">
        <v>537925.15</v>
      </c>
    </row>
    <row r="57" spans="1:9" ht="12.75">
      <c r="A57" s="19"/>
      <c r="B57" s="27">
        <v>70095</v>
      </c>
      <c r="C57" s="20"/>
      <c r="D57" s="14" t="s">
        <v>5</v>
      </c>
      <c r="E57" s="21">
        <f>SUM(E58:E62)</f>
        <v>291409</v>
      </c>
      <c r="F57" s="21">
        <f>SUM(F58:F62)</f>
        <v>291408.55</v>
      </c>
      <c r="G57" s="131">
        <f t="shared" si="8"/>
        <v>99.99984557786479</v>
      </c>
      <c r="H57" s="131">
        <f t="shared" si="7"/>
        <v>45.37121258605972</v>
      </c>
      <c r="I57" s="21">
        <f>SUM(I58:I62)</f>
        <v>642276.31</v>
      </c>
    </row>
    <row r="58" spans="1:9" ht="22.5" hidden="1">
      <c r="A58" s="19"/>
      <c r="B58" s="36"/>
      <c r="C58" s="28" t="s">
        <v>70</v>
      </c>
      <c r="D58" s="12" t="s">
        <v>212</v>
      </c>
      <c r="E58" s="25"/>
      <c r="F58" s="25"/>
      <c r="G58" s="132" t="e">
        <f t="shared" si="8"/>
        <v>#DIV/0!</v>
      </c>
      <c r="H58" s="132" t="e">
        <f t="shared" si="7"/>
        <v>#DIV/0!</v>
      </c>
      <c r="I58" s="43"/>
    </row>
    <row r="59" spans="1:9" ht="12.75" hidden="1">
      <c r="A59" s="19"/>
      <c r="B59" s="36"/>
      <c r="C59" s="28" t="s">
        <v>11</v>
      </c>
      <c r="D59" s="12" t="s">
        <v>12</v>
      </c>
      <c r="E59" s="25"/>
      <c r="F59" s="25"/>
      <c r="G59" s="132" t="e">
        <f t="shared" si="8"/>
        <v>#DIV/0!</v>
      </c>
      <c r="H59" s="132" t="e">
        <f t="shared" si="7"/>
        <v>#DIV/0!</v>
      </c>
      <c r="I59" s="43"/>
    </row>
    <row r="60" spans="1:9" ht="45">
      <c r="A60" s="19"/>
      <c r="B60" s="36"/>
      <c r="C60" s="28" t="s">
        <v>119</v>
      </c>
      <c r="D60" s="12" t="s">
        <v>241</v>
      </c>
      <c r="E60" s="25">
        <v>90000</v>
      </c>
      <c r="F60" s="25">
        <v>90000</v>
      </c>
      <c r="G60" s="132">
        <f t="shared" si="8"/>
        <v>100</v>
      </c>
      <c r="H60" s="143" t="s">
        <v>122</v>
      </c>
      <c r="I60" s="43"/>
    </row>
    <row r="61" spans="1:9" ht="45" hidden="1">
      <c r="A61" s="22"/>
      <c r="B61" s="23"/>
      <c r="C61" s="30" t="s">
        <v>107</v>
      </c>
      <c r="D61" s="86" t="s">
        <v>235</v>
      </c>
      <c r="E61" s="25"/>
      <c r="F61" s="25"/>
      <c r="G61" s="132" t="e">
        <f t="shared" si="8"/>
        <v>#DIV/0!</v>
      </c>
      <c r="H61" s="143" t="e">
        <f t="shared" si="7"/>
        <v>#DIV/0!</v>
      </c>
      <c r="I61" s="43"/>
    </row>
    <row r="62" spans="1:9" ht="39" customHeight="1">
      <c r="A62" s="19"/>
      <c r="B62" s="36"/>
      <c r="C62" s="30">
        <v>6330</v>
      </c>
      <c r="D62" s="12" t="s">
        <v>214</v>
      </c>
      <c r="E62" s="25">
        <v>201409</v>
      </c>
      <c r="F62" s="25">
        <v>201408.55</v>
      </c>
      <c r="G62" s="132">
        <f t="shared" si="8"/>
        <v>99.99977657403592</v>
      </c>
      <c r="H62" s="143">
        <f t="shared" si="7"/>
        <v>31.35855189801411</v>
      </c>
      <c r="I62" s="25">
        <v>642276.31</v>
      </c>
    </row>
    <row r="63" spans="1:9" ht="12.75">
      <c r="A63" s="26">
        <v>710</v>
      </c>
      <c r="B63" s="37"/>
      <c r="C63" s="38"/>
      <c r="D63" s="66" t="s">
        <v>21</v>
      </c>
      <c r="E63" s="18">
        <f>E64+E67</f>
        <v>32000</v>
      </c>
      <c r="F63" s="18">
        <f>F64+F67</f>
        <v>42851.02</v>
      </c>
      <c r="G63" s="130">
        <f t="shared" si="8"/>
        <v>133.9094375</v>
      </c>
      <c r="H63" s="130">
        <f t="shared" si="7"/>
        <v>124.24226345749435</v>
      </c>
      <c r="I63" s="18">
        <f>I64+I67</f>
        <v>34489.89</v>
      </c>
    </row>
    <row r="64" spans="1:9" ht="12.75">
      <c r="A64" s="19"/>
      <c r="B64" s="27">
        <v>71035</v>
      </c>
      <c r="C64" s="20"/>
      <c r="D64" s="14" t="s">
        <v>206</v>
      </c>
      <c r="E64" s="21">
        <f>SUM(E66:E66)</f>
        <v>6000</v>
      </c>
      <c r="F64" s="21">
        <f>SUM(F65:F66)</f>
        <v>6000</v>
      </c>
      <c r="G64" s="131">
        <f t="shared" si="8"/>
        <v>100</v>
      </c>
      <c r="H64" s="131">
        <f t="shared" si="7"/>
        <v>100</v>
      </c>
      <c r="I64" s="21">
        <f>SUM(I65:I66)</f>
        <v>6000</v>
      </c>
    </row>
    <row r="65" spans="1:11" ht="33.75" hidden="1">
      <c r="A65" s="19"/>
      <c r="B65" s="36"/>
      <c r="C65" s="30" t="s">
        <v>41</v>
      </c>
      <c r="D65" s="12" t="s">
        <v>168</v>
      </c>
      <c r="E65" s="25"/>
      <c r="F65" s="25"/>
      <c r="G65" s="132" t="e">
        <f t="shared" si="8"/>
        <v>#DIV/0!</v>
      </c>
      <c r="H65" s="143" t="e">
        <f t="shared" si="7"/>
        <v>#DIV/0!</v>
      </c>
      <c r="I65" s="43"/>
      <c r="J65" s="114"/>
      <c r="K65" s="114"/>
    </row>
    <row r="66" spans="1:9" ht="33.75">
      <c r="A66" s="22"/>
      <c r="B66" s="23"/>
      <c r="C66" s="24">
        <v>2020</v>
      </c>
      <c r="D66" s="12" t="s">
        <v>243</v>
      </c>
      <c r="E66" s="25">
        <v>6000</v>
      </c>
      <c r="F66" s="25">
        <v>6000</v>
      </c>
      <c r="G66" s="132">
        <f t="shared" si="8"/>
        <v>100</v>
      </c>
      <c r="H66" s="143">
        <f t="shared" si="7"/>
        <v>100</v>
      </c>
      <c r="I66" s="25">
        <v>6000</v>
      </c>
    </row>
    <row r="67" spans="1:9" ht="12.75">
      <c r="A67" s="22"/>
      <c r="B67" s="27">
        <v>71095</v>
      </c>
      <c r="C67" s="20"/>
      <c r="D67" s="13" t="s">
        <v>5</v>
      </c>
      <c r="E67" s="21">
        <f>SUM(E68:E68)</f>
        <v>26000</v>
      </c>
      <c r="F67" s="21">
        <f>SUM(F68:F68)</f>
        <v>36851.02</v>
      </c>
      <c r="G67" s="131">
        <f t="shared" si="8"/>
        <v>141.73469230769228</v>
      </c>
      <c r="H67" s="137">
        <f t="shared" si="7"/>
        <v>129.34770895921324</v>
      </c>
      <c r="I67" s="21">
        <f>SUM(I68:I68)</f>
        <v>28489.89</v>
      </c>
    </row>
    <row r="68" spans="1:9" ht="12.75">
      <c r="A68" s="22"/>
      <c r="B68" s="23"/>
      <c r="C68" s="30" t="s">
        <v>56</v>
      </c>
      <c r="D68" s="10" t="s">
        <v>57</v>
      </c>
      <c r="E68" s="25">
        <v>26000</v>
      </c>
      <c r="F68" s="25">
        <v>36851.02</v>
      </c>
      <c r="G68" s="132">
        <f t="shared" si="8"/>
        <v>141.73469230769228</v>
      </c>
      <c r="H68" s="143">
        <f t="shared" si="7"/>
        <v>129.34770895921324</v>
      </c>
      <c r="I68" s="25">
        <v>28489.89</v>
      </c>
    </row>
    <row r="69" spans="1:9" ht="12.75">
      <c r="A69" s="26">
        <v>750</v>
      </c>
      <c r="B69" s="16"/>
      <c r="C69" s="32"/>
      <c r="D69" s="66" t="s">
        <v>22</v>
      </c>
      <c r="E69" s="39">
        <f>E70+E73+E75+E77+E89+E91+E96+E98</f>
        <v>2296788.81</v>
      </c>
      <c r="F69" s="39">
        <f>F70+F73+F75+F77+F89+F91+F96+F98</f>
        <v>2129323.48</v>
      </c>
      <c r="G69" s="136">
        <f t="shared" si="8"/>
        <v>92.70871883079228</v>
      </c>
      <c r="H69" s="136">
        <f t="shared" si="7"/>
        <v>125.29014575361555</v>
      </c>
      <c r="I69" s="39">
        <f>I70+I73+I75+I77+I89+I91+I96+I98</f>
        <v>1699513.9300000002</v>
      </c>
    </row>
    <row r="70" spans="1:9" ht="12.75">
      <c r="A70" s="19"/>
      <c r="B70" s="27">
        <v>75011</v>
      </c>
      <c r="C70" s="20"/>
      <c r="D70" s="14" t="s">
        <v>23</v>
      </c>
      <c r="E70" s="40">
        <f>SUM(E71:E72)</f>
        <v>1004202</v>
      </c>
      <c r="F70" s="40">
        <f>SUM(F71:F72)</f>
        <v>860533.1</v>
      </c>
      <c r="G70" s="137">
        <f t="shared" si="8"/>
        <v>85.69322705989433</v>
      </c>
      <c r="H70" s="137">
        <f t="shared" si="7"/>
        <v>96.88527237815934</v>
      </c>
      <c r="I70" s="21">
        <f>SUM(I71:I72)</f>
        <v>888198.05</v>
      </c>
    </row>
    <row r="71" spans="1:9" ht="45">
      <c r="A71" s="22"/>
      <c r="B71" s="29"/>
      <c r="C71" s="30">
        <v>2010</v>
      </c>
      <c r="D71" s="12" t="s">
        <v>241</v>
      </c>
      <c r="E71" s="25">
        <v>1004102</v>
      </c>
      <c r="F71" s="25">
        <v>860282</v>
      </c>
      <c r="G71" s="132">
        <f t="shared" si="8"/>
        <v>85.67675395527546</v>
      </c>
      <c r="H71" s="132">
        <f t="shared" si="7"/>
        <v>96.86562273749351</v>
      </c>
      <c r="I71" s="25">
        <v>888119</v>
      </c>
    </row>
    <row r="72" spans="1:9" ht="33.75">
      <c r="A72" s="19"/>
      <c r="B72" s="36"/>
      <c r="C72" s="177" t="s">
        <v>76</v>
      </c>
      <c r="D72" s="12" t="s">
        <v>172</v>
      </c>
      <c r="E72" s="25">
        <v>100</v>
      </c>
      <c r="F72" s="25">
        <v>251.1</v>
      </c>
      <c r="G72" s="132">
        <f t="shared" si="8"/>
        <v>251.1</v>
      </c>
      <c r="H72" s="132">
        <f t="shared" si="7"/>
        <v>317.64705882352945</v>
      </c>
      <c r="I72" s="25">
        <v>79.05</v>
      </c>
    </row>
    <row r="73" spans="1:9" ht="12.75" hidden="1">
      <c r="A73" s="19"/>
      <c r="B73" s="185">
        <v>75014</v>
      </c>
      <c r="C73" s="44"/>
      <c r="D73" s="13" t="s">
        <v>190</v>
      </c>
      <c r="E73" s="21">
        <f>SUM(E74:E74)</f>
        <v>0</v>
      </c>
      <c r="F73" s="40">
        <f>SUM(F74:F74)</f>
        <v>0</v>
      </c>
      <c r="G73" s="131" t="e">
        <f t="shared" si="8"/>
        <v>#DIV/0!</v>
      </c>
      <c r="H73" s="131" t="e">
        <f t="shared" si="7"/>
        <v>#DIV/0!</v>
      </c>
      <c r="I73" s="21">
        <f>SUM(I74)</f>
        <v>0</v>
      </c>
    </row>
    <row r="74" spans="1:9" ht="12.75" hidden="1">
      <c r="A74" s="19"/>
      <c r="B74" s="104"/>
      <c r="C74" s="44" t="s">
        <v>17</v>
      </c>
      <c r="D74" s="10" t="s">
        <v>18</v>
      </c>
      <c r="E74" s="43"/>
      <c r="F74" s="25"/>
      <c r="G74" s="132" t="e">
        <f t="shared" si="8"/>
        <v>#DIV/0!</v>
      </c>
      <c r="H74" s="132" t="e">
        <f t="shared" si="7"/>
        <v>#DIV/0!</v>
      </c>
      <c r="I74" s="25">
        <v>0</v>
      </c>
    </row>
    <row r="75" spans="1:9" ht="12.75" hidden="1">
      <c r="A75" s="19"/>
      <c r="B75" s="27">
        <v>75022</v>
      </c>
      <c r="C75" s="44"/>
      <c r="D75" s="14" t="s">
        <v>202</v>
      </c>
      <c r="E75" s="40">
        <f>SUM(E76:E76)</f>
        <v>0</v>
      </c>
      <c r="F75" s="21">
        <f>SUM(F76:F76)</f>
        <v>0</v>
      </c>
      <c r="G75" s="131" t="e">
        <f t="shared" si="8"/>
        <v>#DIV/0!</v>
      </c>
      <c r="H75" s="131" t="e">
        <f t="shared" si="7"/>
        <v>#DIV/0!</v>
      </c>
      <c r="I75" s="21">
        <f>SUM(I76)</f>
        <v>0</v>
      </c>
    </row>
    <row r="76" spans="1:9" ht="12.75" hidden="1">
      <c r="A76" s="19"/>
      <c r="B76" s="166"/>
      <c r="C76" s="30" t="s">
        <v>11</v>
      </c>
      <c r="D76" s="11" t="s">
        <v>12</v>
      </c>
      <c r="E76" s="43"/>
      <c r="F76" s="25"/>
      <c r="G76" s="132" t="e">
        <f t="shared" si="8"/>
        <v>#DIV/0!</v>
      </c>
      <c r="H76" s="132" t="e">
        <f t="shared" si="7"/>
        <v>#DIV/0!</v>
      </c>
      <c r="I76" s="25"/>
    </row>
    <row r="77" spans="1:9" ht="12.75">
      <c r="A77" s="19"/>
      <c r="B77" s="27">
        <v>75023</v>
      </c>
      <c r="C77" s="20"/>
      <c r="D77" s="14" t="s">
        <v>24</v>
      </c>
      <c r="E77" s="21">
        <f>SUM(E78:E88)</f>
        <v>1290957.46</v>
      </c>
      <c r="F77" s="21">
        <f>SUM(F78:F88)</f>
        <v>1267161.03</v>
      </c>
      <c r="G77" s="131">
        <f t="shared" si="8"/>
        <v>98.15668364471126</v>
      </c>
      <c r="H77" s="131">
        <f t="shared" si="7"/>
        <v>156.18590258580912</v>
      </c>
      <c r="I77" s="21">
        <f>SUM(I78:I88)</f>
        <v>811315.88</v>
      </c>
    </row>
    <row r="78" spans="1:9" ht="22.5">
      <c r="A78" s="19"/>
      <c r="B78" s="36"/>
      <c r="C78" s="30" t="s">
        <v>70</v>
      </c>
      <c r="D78" s="12" t="s">
        <v>212</v>
      </c>
      <c r="E78" s="25">
        <v>265.68</v>
      </c>
      <c r="F78" s="25">
        <v>265.68</v>
      </c>
      <c r="G78" s="132">
        <f t="shared" si="8"/>
        <v>100</v>
      </c>
      <c r="H78" s="132">
        <f t="shared" si="7"/>
        <v>15.25344907766238</v>
      </c>
      <c r="I78" s="43">
        <v>1741.77</v>
      </c>
    </row>
    <row r="79" spans="1:9" ht="12.75">
      <c r="A79" s="22"/>
      <c r="B79" s="29"/>
      <c r="C79" s="34" t="s">
        <v>17</v>
      </c>
      <c r="D79" s="10" t="s">
        <v>18</v>
      </c>
      <c r="E79" s="25">
        <v>44978</v>
      </c>
      <c r="F79" s="25">
        <v>39675</v>
      </c>
      <c r="G79" s="132">
        <f t="shared" si="8"/>
        <v>88.20979145359954</v>
      </c>
      <c r="H79" s="132">
        <f t="shared" si="7"/>
        <v>117.90490341753343</v>
      </c>
      <c r="I79" s="25">
        <v>33650</v>
      </c>
    </row>
    <row r="80" spans="1:9" ht="33.75" hidden="1">
      <c r="A80" s="22"/>
      <c r="B80" s="29"/>
      <c r="C80" s="30" t="s">
        <v>133</v>
      </c>
      <c r="D80" s="12" t="s">
        <v>140</v>
      </c>
      <c r="E80" s="25"/>
      <c r="F80" s="25"/>
      <c r="G80" s="132" t="e">
        <f t="shared" si="8"/>
        <v>#DIV/0!</v>
      </c>
      <c r="H80" s="143" t="s">
        <v>122</v>
      </c>
      <c r="I80" s="43"/>
    </row>
    <row r="81" spans="1:9" ht="12.75">
      <c r="A81" s="22"/>
      <c r="B81" s="29"/>
      <c r="C81" s="30" t="s">
        <v>56</v>
      </c>
      <c r="D81" s="10" t="s">
        <v>57</v>
      </c>
      <c r="E81" s="25">
        <v>200</v>
      </c>
      <c r="F81" s="25">
        <v>431.7</v>
      </c>
      <c r="G81" s="132">
        <f t="shared" si="8"/>
        <v>215.85</v>
      </c>
      <c r="H81" s="132">
        <f aca="true" t="shared" si="9" ref="H81:H93">(F81/I81)*100</f>
        <v>605.4698457223002</v>
      </c>
      <c r="I81" s="43">
        <v>71.3</v>
      </c>
    </row>
    <row r="82" spans="1:9" ht="12.75">
      <c r="A82" s="22"/>
      <c r="B82" s="29"/>
      <c r="C82" s="30" t="s">
        <v>25</v>
      </c>
      <c r="D82" s="10" t="s">
        <v>211</v>
      </c>
      <c r="E82" s="25">
        <v>219399</v>
      </c>
      <c r="F82" s="25">
        <v>319722.56</v>
      </c>
      <c r="G82" s="132">
        <f t="shared" si="8"/>
        <v>145.72653476086947</v>
      </c>
      <c r="H82" s="132">
        <f t="shared" si="9"/>
        <v>136.7711094434322</v>
      </c>
      <c r="I82" s="25">
        <v>233764.69</v>
      </c>
    </row>
    <row r="83" spans="1:9" ht="12.75">
      <c r="A83" s="22"/>
      <c r="B83" s="29"/>
      <c r="C83" s="212" t="s">
        <v>257</v>
      </c>
      <c r="D83" s="206" t="s">
        <v>266</v>
      </c>
      <c r="E83" s="25">
        <v>20179</v>
      </c>
      <c r="F83" s="25">
        <v>19214.17</v>
      </c>
      <c r="G83" s="200">
        <f t="shared" si="8"/>
        <v>95.21864314386242</v>
      </c>
      <c r="H83" s="200">
        <f t="shared" si="9"/>
        <v>43.199830385845225</v>
      </c>
      <c r="I83" s="25">
        <v>44477.42</v>
      </c>
    </row>
    <row r="84" spans="1:9" s="114" customFormat="1" ht="22.5" hidden="1">
      <c r="A84" s="198"/>
      <c r="B84" s="199"/>
      <c r="C84" s="100" t="s">
        <v>148</v>
      </c>
      <c r="D84" s="208" t="s">
        <v>216</v>
      </c>
      <c r="E84" s="154"/>
      <c r="F84" s="154"/>
      <c r="G84" s="200" t="e">
        <f t="shared" si="8"/>
        <v>#DIV/0!</v>
      </c>
      <c r="H84" s="200" t="e">
        <f t="shared" si="9"/>
        <v>#DIV/0!</v>
      </c>
      <c r="I84" s="103"/>
    </row>
    <row r="85" spans="1:9" ht="12.75">
      <c r="A85" s="22"/>
      <c r="B85" s="29"/>
      <c r="C85" s="28" t="s">
        <v>11</v>
      </c>
      <c r="D85" s="11" t="s">
        <v>12</v>
      </c>
      <c r="E85" s="25">
        <v>208866.78</v>
      </c>
      <c r="F85" s="25">
        <v>260869.2</v>
      </c>
      <c r="G85" s="132">
        <f t="shared" si="8"/>
        <v>124.89741068445637</v>
      </c>
      <c r="H85" s="132">
        <f t="shared" si="9"/>
        <v>52.52991931104183</v>
      </c>
      <c r="I85" s="25">
        <v>496610.7</v>
      </c>
    </row>
    <row r="86" spans="1:9" ht="45">
      <c r="A86" s="22"/>
      <c r="B86" s="29"/>
      <c r="C86" s="30" t="s">
        <v>254</v>
      </c>
      <c r="D86" s="211" t="s">
        <v>255</v>
      </c>
      <c r="E86" s="25">
        <v>797069</v>
      </c>
      <c r="F86" s="25">
        <v>626982.72</v>
      </c>
      <c r="G86" s="132">
        <f>F86*100/E86</f>
        <v>78.6610343646535</v>
      </c>
      <c r="H86" s="139" t="s">
        <v>122</v>
      </c>
      <c r="I86" s="25">
        <v>0</v>
      </c>
    </row>
    <row r="87" spans="1:9" ht="36.75" customHeight="1" hidden="1">
      <c r="A87" s="22"/>
      <c r="B87" s="29"/>
      <c r="C87" s="30" t="s">
        <v>273</v>
      </c>
      <c r="D87" s="231" t="s">
        <v>274</v>
      </c>
      <c r="E87" s="25"/>
      <c r="F87" s="25"/>
      <c r="G87" s="175" t="e">
        <f>F87*100/E87</f>
        <v>#DIV/0!</v>
      </c>
      <c r="H87" s="139">
        <f t="shared" si="9"/>
        <v>0</v>
      </c>
      <c r="I87" s="25">
        <v>1000</v>
      </c>
    </row>
    <row r="88" spans="1:9" ht="45" hidden="1">
      <c r="A88" s="22"/>
      <c r="B88" s="29"/>
      <c r="C88" s="30" t="s">
        <v>107</v>
      </c>
      <c r="D88" s="86" t="s">
        <v>235</v>
      </c>
      <c r="E88" s="25"/>
      <c r="F88" s="25"/>
      <c r="G88" s="175" t="e">
        <f>F88*100/E88</f>
        <v>#DIV/0!</v>
      </c>
      <c r="H88" s="139" t="e">
        <f t="shared" si="9"/>
        <v>#DIV/0!</v>
      </c>
      <c r="I88" s="25"/>
    </row>
    <row r="89" spans="1:9" ht="12.75" customHeight="1" hidden="1">
      <c r="A89" s="22"/>
      <c r="B89" s="27">
        <v>75056</v>
      </c>
      <c r="C89" s="42"/>
      <c r="D89" s="14" t="s">
        <v>120</v>
      </c>
      <c r="E89" s="21">
        <f>SUM(E90)</f>
        <v>0</v>
      </c>
      <c r="F89" s="21">
        <f>SUM(F90)</f>
        <v>0</v>
      </c>
      <c r="G89" s="137" t="s">
        <v>122</v>
      </c>
      <c r="H89" s="137" t="e">
        <f t="shared" si="9"/>
        <v>#DIV/0!</v>
      </c>
      <c r="I89" s="21">
        <f>SUM(I90)</f>
        <v>0</v>
      </c>
    </row>
    <row r="90" spans="1:9" ht="12.75" customHeight="1" hidden="1">
      <c r="A90" s="22"/>
      <c r="B90" s="29"/>
      <c r="C90" s="30" t="s">
        <v>119</v>
      </c>
      <c r="D90" s="10" t="s">
        <v>105</v>
      </c>
      <c r="E90" s="25"/>
      <c r="F90" s="25"/>
      <c r="G90" s="143" t="s">
        <v>122</v>
      </c>
      <c r="H90" s="143" t="e">
        <f t="shared" si="9"/>
        <v>#DIV/0!</v>
      </c>
      <c r="I90" s="25"/>
    </row>
    <row r="91" spans="1:9" s="183" customFormat="1" ht="17.25" customHeight="1">
      <c r="A91" s="95"/>
      <c r="B91" s="178">
        <v>75075</v>
      </c>
      <c r="C91" s="179"/>
      <c r="D91" s="180" t="s">
        <v>194</v>
      </c>
      <c r="E91" s="181">
        <f>SUM(E93:E95)</f>
        <v>422.24</v>
      </c>
      <c r="F91" s="181">
        <f>SUM(F93:F95)</f>
        <v>422.24</v>
      </c>
      <c r="G91" s="182">
        <f>F91*100/E91</f>
        <v>100</v>
      </c>
      <c r="H91" s="248" t="s">
        <v>122</v>
      </c>
      <c r="I91" s="181">
        <f>SUM(I93:I95)</f>
        <v>0</v>
      </c>
    </row>
    <row r="92" spans="1:9" ht="33.75" customHeight="1" hidden="1">
      <c r="A92" s="22"/>
      <c r="B92" s="36"/>
      <c r="C92" s="30" t="s">
        <v>117</v>
      </c>
      <c r="D92" s="12" t="s">
        <v>118</v>
      </c>
      <c r="E92" s="21"/>
      <c r="F92" s="21"/>
      <c r="G92" s="132" t="e">
        <f>F92*100/E92</f>
        <v>#DIV/0!</v>
      </c>
      <c r="H92" s="143" t="e">
        <f t="shared" si="9"/>
        <v>#DIV/0!</v>
      </c>
      <c r="I92" s="25"/>
    </row>
    <row r="93" spans="1:9" ht="45" customHeight="1" hidden="1">
      <c r="A93" s="22"/>
      <c r="B93" s="36"/>
      <c r="C93" s="30" t="s">
        <v>124</v>
      </c>
      <c r="D93" s="86" t="s">
        <v>171</v>
      </c>
      <c r="E93" s="25"/>
      <c r="F93" s="25"/>
      <c r="G93" s="132" t="e">
        <f>F93*100/E93</f>
        <v>#DIV/0!</v>
      </c>
      <c r="H93" s="143" t="e">
        <f t="shared" si="9"/>
        <v>#DIV/0!</v>
      </c>
      <c r="I93" s="25"/>
    </row>
    <row r="94" spans="1:9" ht="13.5" customHeight="1">
      <c r="A94" s="22"/>
      <c r="B94" s="36"/>
      <c r="C94" s="30" t="s">
        <v>11</v>
      </c>
      <c r="D94" s="11" t="s">
        <v>12</v>
      </c>
      <c r="E94" s="25">
        <v>422.24</v>
      </c>
      <c r="F94" s="25">
        <v>422.24</v>
      </c>
      <c r="G94" s="132">
        <f>F94*100/E94</f>
        <v>100</v>
      </c>
      <c r="H94" s="143" t="s">
        <v>122</v>
      </c>
      <c r="I94" s="43"/>
    </row>
    <row r="95" spans="1:9" ht="33.75" hidden="1">
      <c r="A95" s="22"/>
      <c r="B95" s="29"/>
      <c r="C95" s="30" t="s">
        <v>117</v>
      </c>
      <c r="D95" s="86" t="s">
        <v>118</v>
      </c>
      <c r="E95" s="25"/>
      <c r="F95" s="25"/>
      <c r="G95" s="143" t="s">
        <v>122</v>
      </c>
      <c r="H95" s="143" t="s">
        <v>122</v>
      </c>
      <c r="I95" s="43"/>
    </row>
    <row r="96" spans="1:9" ht="16.5" customHeight="1" hidden="1">
      <c r="A96" s="22"/>
      <c r="B96" s="27">
        <v>75085</v>
      </c>
      <c r="C96" s="97"/>
      <c r="D96" s="89" t="s">
        <v>275</v>
      </c>
      <c r="E96" s="21">
        <f>SUM(E97:E97)</f>
        <v>0</v>
      </c>
      <c r="F96" s="21">
        <f>SUM(F97:F97)</f>
        <v>0</v>
      </c>
      <c r="G96" s="137" t="e">
        <f>F96*100/E96</f>
        <v>#DIV/0!</v>
      </c>
      <c r="H96" s="137" t="s">
        <v>122</v>
      </c>
      <c r="I96" s="43"/>
    </row>
    <row r="97" spans="1:9" ht="12.75" hidden="1">
      <c r="A97" s="22"/>
      <c r="B97" s="29"/>
      <c r="C97" s="30" t="s">
        <v>11</v>
      </c>
      <c r="D97" s="11" t="s">
        <v>12</v>
      </c>
      <c r="E97" s="25"/>
      <c r="F97" s="25"/>
      <c r="G97" s="132" t="e">
        <f>F97*100/E97</f>
        <v>#DIV/0!</v>
      </c>
      <c r="H97" s="143" t="e">
        <f>(F97/I97)*100</f>
        <v>#DIV/0!</v>
      </c>
      <c r="I97" s="43">
        <v>0</v>
      </c>
    </row>
    <row r="98" spans="1:9" ht="12.75">
      <c r="A98" s="22"/>
      <c r="B98" s="27">
        <v>75095</v>
      </c>
      <c r="C98" s="97"/>
      <c r="D98" s="14" t="s">
        <v>5</v>
      </c>
      <c r="E98" s="21">
        <f>SUM(E99:E102)</f>
        <v>1207.11</v>
      </c>
      <c r="F98" s="21">
        <f>SUM(F99:F102)</f>
        <v>1207.11</v>
      </c>
      <c r="G98" s="131">
        <f>F98*100/E98</f>
        <v>100</v>
      </c>
      <c r="H98" s="137" t="s">
        <v>122</v>
      </c>
      <c r="I98" s="21">
        <f>SUM(I99:I102)</f>
        <v>0</v>
      </c>
    </row>
    <row r="99" spans="1:9" ht="12.75">
      <c r="A99" s="22"/>
      <c r="B99" s="36"/>
      <c r="C99" s="30" t="s">
        <v>11</v>
      </c>
      <c r="D99" s="11" t="s">
        <v>12</v>
      </c>
      <c r="E99" s="25">
        <v>1207.11</v>
      </c>
      <c r="F99" s="25">
        <v>1207.11</v>
      </c>
      <c r="G99" s="132">
        <f>F99*100/E99</f>
        <v>100</v>
      </c>
      <c r="H99" s="143" t="s">
        <v>122</v>
      </c>
      <c r="I99" s="25"/>
    </row>
    <row r="100" spans="1:9" ht="22.5" hidden="1">
      <c r="A100" s="22"/>
      <c r="B100" s="23"/>
      <c r="C100" s="30" t="s">
        <v>113</v>
      </c>
      <c r="D100" s="209" t="s">
        <v>114</v>
      </c>
      <c r="E100" s="25"/>
      <c r="F100" s="25"/>
      <c r="G100" s="132" t="e">
        <f>F100*100/E100</f>
        <v>#DIV/0!</v>
      </c>
      <c r="H100" s="132" t="e">
        <f aca="true" t="shared" si="10" ref="H100:H108">(F100/I100)*100</f>
        <v>#DIV/0!</v>
      </c>
      <c r="I100" s="43"/>
    </row>
    <row r="101" spans="1:9" ht="12.75" hidden="1">
      <c r="A101" s="22"/>
      <c r="B101" s="23"/>
      <c r="C101" s="30" t="s">
        <v>141</v>
      </c>
      <c r="D101" s="209" t="s">
        <v>105</v>
      </c>
      <c r="E101" s="25"/>
      <c r="F101" s="25"/>
      <c r="G101" s="143">
        <v>0</v>
      </c>
      <c r="H101" s="165" t="e">
        <f t="shared" si="10"/>
        <v>#DIV/0!</v>
      </c>
      <c r="I101" s="25"/>
    </row>
    <row r="102" spans="1:9" ht="22.5" hidden="1">
      <c r="A102" s="22"/>
      <c r="B102" s="29"/>
      <c r="C102" s="30" t="s">
        <v>88</v>
      </c>
      <c r="D102" s="209" t="s">
        <v>114</v>
      </c>
      <c r="E102" s="25"/>
      <c r="F102" s="25"/>
      <c r="G102" s="132" t="e">
        <f>F102*100/E102</f>
        <v>#DIV/0!</v>
      </c>
      <c r="H102" s="132" t="e">
        <f t="shared" si="10"/>
        <v>#DIV/0!</v>
      </c>
      <c r="I102" s="25"/>
    </row>
    <row r="103" spans="1:9" ht="33.75">
      <c r="A103" s="41">
        <v>751</v>
      </c>
      <c r="B103" s="37"/>
      <c r="C103" s="38"/>
      <c r="D103" s="67" t="s">
        <v>187</v>
      </c>
      <c r="E103" s="18">
        <f>E104+E106+E109+E112+E115+E117</f>
        <v>382535</v>
      </c>
      <c r="F103" s="18">
        <f>F104+F106+F109+F112+F115+F117</f>
        <v>384298.5</v>
      </c>
      <c r="G103" s="130">
        <f>F103*100/E103</f>
        <v>100.46100356830094</v>
      </c>
      <c r="H103" s="130">
        <f t="shared" si="10"/>
        <v>1389.867992766727</v>
      </c>
      <c r="I103" s="18">
        <f>I104+I106+I109+I112+I115+I117</f>
        <v>27650</v>
      </c>
    </row>
    <row r="104" spans="1:9" ht="22.5">
      <c r="A104" s="19"/>
      <c r="B104" s="27">
        <v>75101</v>
      </c>
      <c r="C104" s="20"/>
      <c r="D104" s="13" t="s">
        <v>191</v>
      </c>
      <c r="E104" s="21">
        <f>SUM(E105)</f>
        <v>10890</v>
      </c>
      <c r="F104" s="21">
        <f>SUM(F105)</f>
        <v>9076</v>
      </c>
      <c r="G104" s="131">
        <f>F104*100/E104</f>
        <v>83.3425160697888</v>
      </c>
      <c r="H104" s="131">
        <f t="shared" si="10"/>
        <v>95.09639564124058</v>
      </c>
      <c r="I104" s="21">
        <f>SUM(I105)</f>
        <v>9544</v>
      </c>
    </row>
    <row r="105" spans="1:9" ht="45">
      <c r="A105" s="22"/>
      <c r="B105" s="23"/>
      <c r="C105" s="30">
        <v>2010</v>
      </c>
      <c r="D105" s="12" t="s">
        <v>241</v>
      </c>
      <c r="E105" s="25">
        <v>10890</v>
      </c>
      <c r="F105" s="25">
        <v>9076</v>
      </c>
      <c r="G105" s="132">
        <f aca="true" t="shared" si="11" ref="G105:G202">F105*100/E105</f>
        <v>83.3425160697888</v>
      </c>
      <c r="H105" s="132">
        <f t="shared" si="10"/>
        <v>95.09639564124058</v>
      </c>
      <c r="I105" s="25">
        <v>9544</v>
      </c>
    </row>
    <row r="106" spans="1:9" ht="12.75" hidden="1">
      <c r="A106" s="22"/>
      <c r="B106" s="27">
        <v>75107</v>
      </c>
      <c r="C106" s="97"/>
      <c r="D106" s="14" t="s">
        <v>192</v>
      </c>
      <c r="E106" s="21">
        <f>SUM(E107:E108)</f>
        <v>0</v>
      </c>
      <c r="F106" s="21">
        <f>SUM(F107:F108)</f>
        <v>0</v>
      </c>
      <c r="G106" s="131" t="e">
        <f t="shared" si="11"/>
        <v>#DIV/0!</v>
      </c>
      <c r="H106" s="131" t="e">
        <f t="shared" si="10"/>
        <v>#DIV/0!</v>
      </c>
      <c r="I106" s="21">
        <f>SUM(I108:I108)</f>
        <v>0</v>
      </c>
    </row>
    <row r="107" spans="1:9" ht="12.75" hidden="1">
      <c r="A107" s="22"/>
      <c r="B107" s="36"/>
      <c r="C107" s="30" t="s">
        <v>11</v>
      </c>
      <c r="D107" s="10" t="s">
        <v>12</v>
      </c>
      <c r="E107" s="25"/>
      <c r="F107" s="25"/>
      <c r="G107" s="132" t="e">
        <f t="shared" si="11"/>
        <v>#DIV/0!</v>
      </c>
      <c r="H107" s="132" t="e">
        <f t="shared" si="10"/>
        <v>#DIV/0!</v>
      </c>
      <c r="I107" s="25"/>
    </row>
    <row r="108" spans="1:9" ht="46.5" customHeight="1" hidden="1">
      <c r="A108" s="22"/>
      <c r="B108" s="106"/>
      <c r="C108" s="28">
        <v>2010</v>
      </c>
      <c r="D108" s="12" t="s">
        <v>241</v>
      </c>
      <c r="E108" s="25"/>
      <c r="F108" s="25"/>
      <c r="G108" s="132" t="e">
        <f t="shared" si="11"/>
        <v>#DIV/0!</v>
      </c>
      <c r="H108" s="132" t="e">
        <f t="shared" si="10"/>
        <v>#DIV/0!</v>
      </c>
      <c r="I108" s="43"/>
    </row>
    <row r="109" spans="1:9" s="85" customFormat="1" ht="12.75" hidden="1">
      <c r="A109" s="19"/>
      <c r="B109" s="27">
        <v>75108</v>
      </c>
      <c r="C109" s="20"/>
      <c r="D109" s="14" t="s">
        <v>86</v>
      </c>
      <c r="E109" s="21">
        <f>SUM(E110:E111)</f>
        <v>0</v>
      </c>
      <c r="F109" s="21">
        <f>SUM(F110:F111)</f>
        <v>0</v>
      </c>
      <c r="G109" s="131" t="e">
        <f t="shared" si="11"/>
        <v>#DIV/0!</v>
      </c>
      <c r="H109" s="137" t="s">
        <v>122</v>
      </c>
      <c r="I109" s="21">
        <f>SUM(I110:I111)</f>
        <v>0</v>
      </c>
    </row>
    <row r="110" spans="1:9" ht="12.75" hidden="1">
      <c r="A110" s="22"/>
      <c r="B110" s="29"/>
      <c r="C110" s="30" t="s">
        <v>11</v>
      </c>
      <c r="D110" s="10" t="s">
        <v>12</v>
      </c>
      <c r="E110" s="25"/>
      <c r="F110" s="25"/>
      <c r="G110" s="132" t="e">
        <f t="shared" si="11"/>
        <v>#DIV/0!</v>
      </c>
      <c r="H110" s="143" t="s">
        <v>122</v>
      </c>
      <c r="I110" s="155"/>
    </row>
    <row r="111" spans="1:9" ht="45" hidden="1">
      <c r="A111" s="22"/>
      <c r="B111" s="29"/>
      <c r="C111" s="30" t="s">
        <v>119</v>
      </c>
      <c r="D111" s="12" t="s">
        <v>241</v>
      </c>
      <c r="E111" s="25"/>
      <c r="F111" s="25"/>
      <c r="G111" s="132" t="e">
        <f t="shared" si="11"/>
        <v>#DIV/0!</v>
      </c>
      <c r="H111" s="143" t="s">
        <v>122</v>
      </c>
      <c r="I111" s="43"/>
    </row>
    <row r="112" spans="1:9" ht="45">
      <c r="A112" s="22"/>
      <c r="B112" s="27">
        <v>75109</v>
      </c>
      <c r="C112" s="97"/>
      <c r="D112" s="13" t="s">
        <v>139</v>
      </c>
      <c r="E112" s="21">
        <f>SUM(E113:E114)</f>
        <v>371645</v>
      </c>
      <c r="F112" s="21">
        <f>SUM(F114)</f>
        <v>375222.5</v>
      </c>
      <c r="G112" s="131">
        <f t="shared" si="11"/>
        <v>100.9626121702162</v>
      </c>
      <c r="H112" s="131">
        <f aca="true" t="shared" si="12" ref="H112:H148">(F112/I112)*100</f>
        <v>2072.36551419419</v>
      </c>
      <c r="I112" s="21">
        <f>SUM(I114)</f>
        <v>18106</v>
      </c>
    </row>
    <row r="113" spans="1:9" ht="12.75" hidden="1">
      <c r="A113" s="22"/>
      <c r="B113" s="104"/>
      <c r="C113" s="30" t="s">
        <v>11</v>
      </c>
      <c r="D113" s="11" t="s">
        <v>12</v>
      </c>
      <c r="E113" s="25"/>
      <c r="F113" s="25"/>
      <c r="G113" s="132" t="e">
        <f t="shared" si="11"/>
        <v>#DIV/0!</v>
      </c>
      <c r="H113" s="132" t="e">
        <f t="shared" si="12"/>
        <v>#DIV/0!</v>
      </c>
      <c r="I113" s="25"/>
    </row>
    <row r="114" spans="1:9" ht="45">
      <c r="A114" s="22"/>
      <c r="B114" s="36"/>
      <c r="C114" s="30" t="s">
        <v>119</v>
      </c>
      <c r="D114" s="12" t="s">
        <v>241</v>
      </c>
      <c r="E114" s="25">
        <v>371645</v>
      </c>
      <c r="F114" s="25">
        <v>375222.5</v>
      </c>
      <c r="G114" s="132">
        <f t="shared" si="11"/>
        <v>100.9626121702162</v>
      </c>
      <c r="H114" s="132">
        <f t="shared" si="12"/>
        <v>2072.36551419419</v>
      </c>
      <c r="I114" s="25">
        <v>18106</v>
      </c>
    </row>
    <row r="115" spans="1:9" ht="12.75" hidden="1">
      <c r="A115" s="22"/>
      <c r="B115" s="27">
        <v>75110</v>
      </c>
      <c r="C115" s="97"/>
      <c r="D115" s="14" t="s">
        <v>201</v>
      </c>
      <c r="E115" s="21">
        <f>SUM(E116)</f>
        <v>0</v>
      </c>
      <c r="F115" s="21">
        <f>SUM(F116)</f>
        <v>0</v>
      </c>
      <c r="G115" s="131" t="e">
        <f t="shared" si="11"/>
        <v>#DIV/0!</v>
      </c>
      <c r="H115" s="131" t="e">
        <f t="shared" si="12"/>
        <v>#DIV/0!</v>
      </c>
      <c r="I115" s="21">
        <f>SUM(I116)</f>
        <v>0</v>
      </c>
    </row>
    <row r="116" spans="1:9" ht="45" hidden="1">
      <c r="A116" s="22"/>
      <c r="B116" s="152"/>
      <c r="C116" s="30" t="s">
        <v>119</v>
      </c>
      <c r="D116" s="12" t="s">
        <v>241</v>
      </c>
      <c r="E116" s="25"/>
      <c r="F116" s="25"/>
      <c r="G116" s="132" t="e">
        <f t="shared" si="11"/>
        <v>#DIV/0!</v>
      </c>
      <c r="H116" s="132" t="e">
        <f t="shared" si="12"/>
        <v>#DIV/0!</v>
      </c>
      <c r="I116" s="25"/>
    </row>
    <row r="117" spans="1:9" ht="12.75" hidden="1">
      <c r="A117" s="22"/>
      <c r="B117" s="27">
        <v>75113</v>
      </c>
      <c r="C117" s="97"/>
      <c r="D117" s="14" t="s">
        <v>182</v>
      </c>
      <c r="E117" s="21">
        <f>SUM(E118:E119)</f>
        <v>0</v>
      </c>
      <c r="F117" s="21">
        <f>SUM(F118:F119)</f>
        <v>0</v>
      </c>
      <c r="G117" s="131" t="e">
        <f>F117*100/E117</f>
        <v>#DIV/0!</v>
      </c>
      <c r="H117" s="131" t="e">
        <f t="shared" si="12"/>
        <v>#DIV/0!</v>
      </c>
      <c r="I117" s="21">
        <f>SUM(I118:I119)</f>
        <v>0</v>
      </c>
    </row>
    <row r="118" spans="1:9" ht="12.75" hidden="1">
      <c r="A118" s="22"/>
      <c r="B118" s="118"/>
      <c r="C118" s="30" t="s">
        <v>11</v>
      </c>
      <c r="D118" s="11" t="s">
        <v>12</v>
      </c>
      <c r="E118" s="25"/>
      <c r="F118" s="25"/>
      <c r="G118" s="132" t="e">
        <f t="shared" si="11"/>
        <v>#DIV/0!</v>
      </c>
      <c r="H118" s="132" t="e">
        <f t="shared" si="12"/>
        <v>#DIV/0!</v>
      </c>
      <c r="I118" s="25"/>
    </row>
    <row r="119" spans="1:9" ht="45" hidden="1">
      <c r="A119" s="22"/>
      <c r="B119" s="166"/>
      <c r="C119" s="30" t="s">
        <v>119</v>
      </c>
      <c r="D119" s="12" t="s">
        <v>241</v>
      </c>
      <c r="E119" s="25"/>
      <c r="F119" s="25"/>
      <c r="G119" s="132" t="e">
        <f t="shared" si="11"/>
        <v>#DIV/0!</v>
      </c>
      <c r="H119" s="132" t="e">
        <f t="shared" si="12"/>
        <v>#DIV/0!</v>
      </c>
      <c r="I119" s="25"/>
    </row>
    <row r="120" spans="1:9" ht="25.5" customHeight="1">
      <c r="A120" s="26">
        <v>754</v>
      </c>
      <c r="B120" s="16"/>
      <c r="C120" s="32"/>
      <c r="D120" s="67" t="s">
        <v>98</v>
      </c>
      <c r="E120" s="18">
        <f>E121+E124+E129</f>
        <v>109365</v>
      </c>
      <c r="F120" s="18">
        <f>F121+F124+F129</f>
        <v>111867.94</v>
      </c>
      <c r="G120" s="130">
        <f t="shared" si="11"/>
        <v>102.28861153019704</v>
      </c>
      <c r="H120" s="130">
        <f t="shared" si="12"/>
        <v>86.27276144397983</v>
      </c>
      <c r="I120" s="18">
        <f>I124+I129</f>
        <v>129667.73999999999</v>
      </c>
    </row>
    <row r="121" spans="1:9" ht="12.75">
      <c r="A121" s="238"/>
      <c r="B121" s="239">
        <v>75412</v>
      </c>
      <c r="C121" s="240"/>
      <c r="D121" s="242" t="s">
        <v>289</v>
      </c>
      <c r="E121" s="241">
        <f>SUM(E122:E123)</f>
        <v>8365</v>
      </c>
      <c r="F121" s="241">
        <f>SUM(F122:F123)</f>
        <v>5880.27</v>
      </c>
      <c r="G121" s="223">
        <f>F121*100/E121</f>
        <v>70.2961147638972</v>
      </c>
      <c r="H121" s="249" t="s">
        <v>122</v>
      </c>
      <c r="I121" s="241"/>
    </row>
    <row r="122" spans="1:9" ht="12.75">
      <c r="A122" s="238"/>
      <c r="B122" s="244"/>
      <c r="C122" s="190" t="s">
        <v>25</v>
      </c>
      <c r="D122" s="10" t="s">
        <v>211</v>
      </c>
      <c r="E122" s="189">
        <v>15</v>
      </c>
      <c r="F122" s="189">
        <v>0</v>
      </c>
      <c r="G122" s="132">
        <f>F122*100/E122</f>
        <v>0</v>
      </c>
      <c r="H122" s="143" t="s">
        <v>122</v>
      </c>
      <c r="I122" s="241"/>
    </row>
    <row r="123" spans="1:9" ht="33.75">
      <c r="A123" s="238"/>
      <c r="B123" s="243"/>
      <c r="C123" s="190" t="s">
        <v>126</v>
      </c>
      <c r="D123" s="86" t="s">
        <v>153</v>
      </c>
      <c r="E123" s="189">
        <v>8350</v>
      </c>
      <c r="F123" s="189">
        <v>5880.27</v>
      </c>
      <c r="G123" s="132">
        <f t="shared" si="11"/>
        <v>70.42239520958084</v>
      </c>
      <c r="H123" s="143" t="s">
        <v>122</v>
      </c>
      <c r="I123" s="241"/>
    </row>
    <row r="124" spans="1:9" ht="12.75">
      <c r="A124" s="47"/>
      <c r="B124" s="48">
        <v>75416</v>
      </c>
      <c r="C124" s="109"/>
      <c r="D124" s="156" t="s">
        <v>163</v>
      </c>
      <c r="E124" s="50">
        <f>SUM(E125:E129)</f>
        <v>101000</v>
      </c>
      <c r="F124" s="50">
        <f>SUM(F125:F129)</f>
        <v>105987.67</v>
      </c>
      <c r="G124" s="131">
        <f t="shared" si="11"/>
        <v>104.93828712871287</v>
      </c>
      <c r="H124" s="132">
        <f t="shared" si="12"/>
        <v>81.73788638561913</v>
      </c>
      <c r="I124" s="21">
        <f>SUM(I125:I128)</f>
        <v>129667.73999999999</v>
      </c>
    </row>
    <row r="125" spans="1:9" ht="26.25" customHeight="1">
      <c r="A125" s="47"/>
      <c r="B125" s="157"/>
      <c r="C125" s="52" t="s">
        <v>27</v>
      </c>
      <c r="D125" s="12" t="s">
        <v>217</v>
      </c>
      <c r="E125" s="53">
        <v>100000</v>
      </c>
      <c r="F125" s="53">
        <v>100558.87</v>
      </c>
      <c r="G125" s="132">
        <f t="shared" si="11"/>
        <v>100.55887</v>
      </c>
      <c r="H125" s="132">
        <f t="shared" si="12"/>
        <v>80.86147548280013</v>
      </c>
      <c r="I125" s="147">
        <v>124359.43</v>
      </c>
    </row>
    <row r="126" spans="1:9" ht="24" customHeight="1">
      <c r="A126" s="47"/>
      <c r="B126" s="58"/>
      <c r="C126" s="227" t="s">
        <v>258</v>
      </c>
      <c r="D126" s="12" t="s">
        <v>265</v>
      </c>
      <c r="E126" s="53">
        <v>1000</v>
      </c>
      <c r="F126" s="53">
        <v>5428.8</v>
      </c>
      <c r="G126" s="132">
        <f t="shared" si="11"/>
        <v>542.88</v>
      </c>
      <c r="H126" s="132">
        <f t="shared" si="12"/>
        <v>102.26983729284838</v>
      </c>
      <c r="I126" s="147">
        <v>5308.31</v>
      </c>
    </row>
    <row r="127" spans="1:9" ht="12.75" hidden="1">
      <c r="A127" s="47"/>
      <c r="B127" s="58"/>
      <c r="C127" s="52" t="s">
        <v>17</v>
      </c>
      <c r="D127" s="10" t="s">
        <v>18</v>
      </c>
      <c r="E127" s="53"/>
      <c r="F127" s="53"/>
      <c r="G127" s="132" t="e">
        <f t="shared" si="11"/>
        <v>#DIV/0!</v>
      </c>
      <c r="H127" s="132" t="e">
        <f t="shared" si="12"/>
        <v>#DIV/0!</v>
      </c>
      <c r="I127" s="147"/>
    </row>
    <row r="128" spans="1:9" ht="45" hidden="1">
      <c r="A128" s="47"/>
      <c r="B128" s="159"/>
      <c r="C128" s="52" t="s">
        <v>107</v>
      </c>
      <c r="D128" s="86" t="s">
        <v>235</v>
      </c>
      <c r="E128" s="53"/>
      <c r="F128" s="53"/>
      <c r="G128" s="132" t="e">
        <f t="shared" si="11"/>
        <v>#DIV/0!</v>
      </c>
      <c r="H128" s="132" t="e">
        <f t="shared" si="12"/>
        <v>#DIV/0!</v>
      </c>
      <c r="I128" s="147"/>
    </row>
    <row r="129" spans="1:9" ht="12.75" hidden="1">
      <c r="A129" s="19"/>
      <c r="B129" s="27">
        <v>75495</v>
      </c>
      <c r="C129" s="63"/>
      <c r="D129" s="14" t="s">
        <v>5</v>
      </c>
      <c r="E129" s="21">
        <f>SUM(E130:E131)</f>
        <v>0</v>
      </c>
      <c r="F129" s="21">
        <f>SUM(F130:F131)</f>
        <v>0</v>
      </c>
      <c r="G129" s="131" t="e">
        <f t="shared" si="11"/>
        <v>#DIV/0!</v>
      </c>
      <c r="H129" s="131" t="e">
        <f t="shared" si="12"/>
        <v>#DIV/0!</v>
      </c>
      <c r="I129" s="21">
        <f>SUM(I130:I131)</f>
        <v>0</v>
      </c>
    </row>
    <row r="130" spans="1:9" ht="24" customHeight="1" hidden="1">
      <c r="A130" s="22"/>
      <c r="B130" s="29"/>
      <c r="C130" s="30" t="s">
        <v>27</v>
      </c>
      <c r="D130" s="12" t="s">
        <v>217</v>
      </c>
      <c r="E130" s="25"/>
      <c r="F130" s="25"/>
      <c r="G130" s="132" t="e">
        <f t="shared" si="11"/>
        <v>#DIV/0!</v>
      </c>
      <c r="H130" s="132" t="e">
        <f t="shared" si="12"/>
        <v>#DIV/0!</v>
      </c>
      <c r="I130" s="25"/>
    </row>
    <row r="131" spans="1:9" ht="45" hidden="1">
      <c r="A131" s="22"/>
      <c r="B131" s="29"/>
      <c r="C131" s="30" t="s">
        <v>107</v>
      </c>
      <c r="D131" s="86" t="s">
        <v>235</v>
      </c>
      <c r="E131" s="25"/>
      <c r="F131" s="25"/>
      <c r="G131" s="132" t="e">
        <f t="shared" si="11"/>
        <v>#DIV/0!</v>
      </c>
      <c r="H131" s="132" t="e">
        <f t="shared" si="12"/>
        <v>#DIV/0!</v>
      </c>
      <c r="I131" s="25"/>
    </row>
    <row r="132" spans="1:9" ht="52.5" customHeight="1">
      <c r="A132" s="41">
        <v>756</v>
      </c>
      <c r="B132" s="37"/>
      <c r="C132" s="38"/>
      <c r="D132" s="67" t="s">
        <v>199</v>
      </c>
      <c r="E132" s="18">
        <f>E133+E138+E148+E164+E176+E182</f>
        <v>122584974.8</v>
      </c>
      <c r="F132" s="18">
        <f>F133+F138+F148+F164+F176+F182</f>
        <v>102761745.76</v>
      </c>
      <c r="G132" s="130">
        <f t="shared" si="11"/>
        <v>83.82898958674012</v>
      </c>
      <c r="H132" s="130">
        <f t="shared" si="12"/>
        <v>106.10093848538027</v>
      </c>
      <c r="I132" s="18">
        <f>SUM(I133,I136,I138,I148,I164,I176,I182)</f>
        <v>96852815.09</v>
      </c>
    </row>
    <row r="133" spans="1:9" ht="13.5" customHeight="1">
      <c r="A133" s="19"/>
      <c r="B133" s="27">
        <v>75601</v>
      </c>
      <c r="C133" s="20"/>
      <c r="D133" s="13" t="s">
        <v>28</v>
      </c>
      <c r="E133" s="21">
        <f>SUM(E134:E135)</f>
        <v>86500</v>
      </c>
      <c r="F133" s="21">
        <f>SUM(F134:F135)</f>
        <v>63877.85</v>
      </c>
      <c r="G133" s="131">
        <f t="shared" si="11"/>
        <v>73.847225433526</v>
      </c>
      <c r="H133" s="131">
        <f t="shared" si="12"/>
        <v>96.655483628086</v>
      </c>
      <c r="I133" s="21">
        <f>SUM(I134:I135)</f>
        <v>66088.18</v>
      </c>
    </row>
    <row r="134" spans="1:9" ht="22.5">
      <c r="A134" s="22"/>
      <c r="B134" s="96"/>
      <c r="C134" s="34" t="s">
        <v>29</v>
      </c>
      <c r="D134" s="12" t="s">
        <v>218</v>
      </c>
      <c r="E134" s="25">
        <v>85000</v>
      </c>
      <c r="F134" s="25">
        <v>62700.46</v>
      </c>
      <c r="G134" s="132">
        <f t="shared" si="11"/>
        <v>73.76524705882353</v>
      </c>
      <c r="H134" s="132">
        <f t="shared" si="12"/>
        <v>98.29773711489949</v>
      </c>
      <c r="I134" s="25">
        <v>63786.27</v>
      </c>
    </row>
    <row r="135" spans="1:9" ht="23.25" customHeight="1">
      <c r="A135" s="22"/>
      <c r="B135" s="23"/>
      <c r="C135" s="30" t="s">
        <v>20</v>
      </c>
      <c r="D135" s="12" t="s">
        <v>213</v>
      </c>
      <c r="E135" s="25">
        <v>1500</v>
      </c>
      <c r="F135" s="25">
        <v>1177.39</v>
      </c>
      <c r="G135" s="132">
        <f t="shared" si="11"/>
        <v>78.49266666666668</v>
      </c>
      <c r="H135" s="132">
        <f t="shared" si="12"/>
        <v>51.14839415963266</v>
      </c>
      <c r="I135" s="25">
        <v>2301.91</v>
      </c>
    </row>
    <row r="136" spans="1:9" ht="12.75" customHeight="1" hidden="1">
      <c r="A136" s="22"/>
      <c r="B136" s="27">
        <v>75605</v>
      </c>
      <c r="C136" s="44"/>
      <c r="D136" s="13" t="s">
        <v>131</v>
      </c>
      <c r="E136" s="21">
        <f>E137</f>
        <v>0</v>
      </c>
      <c r="F136" s="21">
        <f>F137</f>
        <v>0</v>
      </c>
      <c r="G136" s="137" t="s">
        <v>122</v>
      </c>
      <c r="H136" s="131" t="e">
        <f t="shared" si="12"/>
        <v>#DIV/0!</v>
      </c>
      <c r="I136" s="21">
        <v>0</v>
      </c>
    </row>
    <row r="137" spans="1:9" ht="3.75" customHeight="1" hidden="1">
      <c r="A137" s="19"/>
      <c r="B137" s="108"/>
      <c r="C137" s="30" t="s">
        <v>43</v>
      </c>
      <c r="D137" s="12" t="s">
        <v>131</v>
      </c>
      <c r="E137" s="25">
        <v>0</v>
      </c>
      <c r="F137" s="25">
        <v>0</v>
      </c>
      <c r="G137" s="143" t="s">
        <v>122</v>
      </c>
      <c r="H137" s="132" t="e">
        <f t="shared" si="12"/>
        <v>#DIV/0!</v>
      </c>
      <c r="I137" s="25">
        <v>0</v>
      </c>
    </row>
    <row r="138" spans="1:9" ht="35.25" customHeight="1">
      <c r="A138" s="19"/>
      <c r="B138" s="27">
        <v>75615</v>
      </c>
      <c r="C138" s="20"/>
      <c r="D138" s="13" t="s">
        <v>99</v>
      </c>
      <c r="E138" s="21">
        <f>SUM(E139:E146)</f>
        <v>33346029.46</v>
      </c>
      <c r="F138" s="21">
        <f>SUM(F139:F146)</f>
        <v>27175743.050000004</v>
      </c>
      <c r="G138" s="131">
        <f t="shared" si="11"/>
        <v>81.49618857201119</v>
      </c>
      <c r="H138" s="131">
        <f t="shared" si="12"/>
        <v>95.56329272333353</v>
      </c>
      <c r="I138" s="21">
        <f>SUM(I139:I147)</f>
        <v>28437428.509999998</v>
      </c>
    </row>
    <row r="139" spans="1:9" ht="12.75">
      <c r="A139" s="22"/>
      <c r="B139" s="29"/>
      <c r="C139" s="30" t="s">
        <v>30</v>
      </c>
      <c r="D139" s="10" t="s">
        <v>219</v>
      </c>
      <c r="E139" s="25">
        <v>32322895.46</v>
      </c>
      <c r="F139" s="25">
        <v>26537920.89</v>
      </c>
      <c r="G139" s="132">
        <f t="shared" si="11"/>
        <v>82.10254840207932</v>
      </c>
      <c r="H139" s="132">
        <f t="shared" si="12"/>
        <v>101.39855549498103</v>
      </c>
      <c r="I139" s="25">
        <v>26171892.45</v>
      </c>
    </row>
    <row r="140" spans="1:9" ht="12.75">
      <c r="A140" s="22"/>
      <c r="B140" s="29"/>
      <c r="C140" s="30" t="s">
        <v>31</v>
      </c>
      <c r="D140" s="10" t="s">
        <v>220</v>
      </c>
      <c r="E140" s="25">
        <v>2300</v>
      </c>
      <c r="F140" s="25">
        <v>6224.8</v>
      </c>
      <c r="G140" s="132">
        <f t="shared" si="11"/>
        <v>270.6434782608696</v>
      </c>
      <c r="H140" s="132">
        <f t="shared" si="12"/>
        <v>460.8232158720758</v>
      </c>
      <c r="I140" s="25">
        <v>1350.8</v>
      </c>
    </row>
    <row r="141" spans="1:9" ht="12.75">
      <c r="A141" s="22"/>
      <c r="B141" s="29"/>
      <c r="C141" s="30" t="s">
        <v>32</v>
      </c>
      <c r="D141" s="10" t="s">
        <v>221</v>
      </c>
      <c r="E141" s="25">
        <v>489660</v>
      </c>
      <c r="F141" s="25">
        <v>522469.79</v>
      </c>
      <c r="G141" s="132">
        <f t="shared" si="11"/>
        <v>106.70052485398031</v>
      </c>
      <c r="H141" s="132">
        <f t="shared" si="12"/>
        <v>110.05635358573693</v>
      </c>
      <c r="I141" s="25">
        <v>474729.33</v>
      </c>
    </row>
    <row r="142" spans="1:9" ht="33.75" hidden="1">
      <c r="A142" s="22"/>
      <c r="B142" s="29"/>
      <c r="C142" s="30" t="s">
        <v>41</v>
      </c>
      <c r="D142" s="12" t="s">
        <v>168</v>
      </c>
      <c r="E142" s="25"/>
      <c r="F142" s="25"/>
      <c r="G142" s="132" t="e">
        <f t="shared" si="11"/>
        <v>#DIV/0!</v>
      </c>
      <c r="H142" s="132" t="e">
        <f t="shared" si="12"/>
        <v>#DIV/0!</v>
      </c>
      <c r="I142" s="43"/>
    </row>
    <row r="143" spans="1:9" ht="12.75">
      <c r="A143" s="22"/>
      <c r="B143" s="29"/>
      <c r="C143" s="30" t="s">
        <v>33</v>
      </c>
      <c r="D143" s="10" t="s">
        <v>222</v>
      </c>
      <c r="E143" s="25">
        <v>500000</v>
      </c>
      <c r="F143" s="25">
        <v>66355.01</v>
      </c>
      <c r="G143" s="132">
        <f t="shared" si="11"/>
        <v>13.271001999999998</v>
      </c>
      <c r="H143" s="132">
        <f t="shared" si="12"/>
        <v>3.916956520224874</v>
      </c>
      <c r="I143" s="25">
        <v>1694045.1</v>
      </c>
    </row>
    <row r="144" spans="1:9" ht="22.5">
      <c r="A144" s="22"/>
      <c r="B144" s="29"/>
      <c r="C144" s="212" t="s">
        <v>258</v>
      </c>
      <c r="D144" s="12" t="s">
        <v>265</v>
      </c>
      <c r="E144" s="25">
        <v>1024</v>
      </c>
      <c r="F144" s="25">
        <v>1862.3</v>
      </c>
      <c r="G144" s="132">
        <f t="shared" si="11"/>
        <v>181.865234375</v>
      </c>
      <c r="H144" s="132">
        <f t="shared" si="12"/>
        <v>113.73518993526321</v>
      </c>
      <c r="I144" s="25">
        <v>1637.4</v>
      </c>
    </row>
    <row r="145" spans="1:9" ht="12.75" hidden="1">
      <c r="A145" s="22"/>
      <c r="B145" s="29"/>
      <c r="C145" s="30" t="s">
        <v>17</v>
      </c>
      <c r="D145" s="10" t="s">
        <v>18</v>
      </c>
      <c r="E145" s="25"/>
      <c r="F145" s="25"/>
      <c r="G145" s="132" t="e">
        <f t="shared" si="11"/>
        <v>#DIV/0!</v>
      </c>
      <c r="H145" s="132" t="e">
        <f t="shared" si="12"/>
        <v>#DIV/0!</v>
      </c>
      <c r="I145" s="25"/>
    </row>
    <row r="146" spans="1:9" ht="27" customHeight="1">
      <c r="A146" s="22"/>
      <c r="B146" s="29"/>
      <c r="C146" s="30" t="s">
        <v>20</v>
      </c>
      <c r="D146" s="12" t="s">
        <v>213</v>
      </c>
      <c r="E146" s="25">
        <v>30150</v>
      </c>
      <c r="F146" s="25">
        <v>40910.26</v>
      </c>
      <c r="G146" s="132">
        <f t="shared" si="11"/>
        <v>135.689087893864</v>
      </c>
      <c r="H146" s="132">
        <f t="shared" si="12"/>
        <v>43.62670747993329</v>
      </c>
      <c r="I146" s="25">
        <v>93773.43</v>
      </c>
    </row>
    <row r="147" spans="1:9" ht="22.5" hidden="1">
      <c r="A147" s="22"/>
      <c r="B147" s="29"/>
      <c r="C147" s="30">
        <v>2680</v>
      </c>
      <c r="D147" s="12" t="s">
        <v>90</v>
      </c>
      <c r="E147" s="25"/>
      <c r="F147" s="25"/>
      <c r="G147" s="132" t="e">
        <f t="shared" si="11"/>
        <v>#DIV/0!</v>
      </c>
      <c r="H147" s="132" t="e">
        <f t="shared" si="12"/>
        <v>#DIV/0!</v>
      </c>
      <c r="I147" s="25"/>
    </row>
    <row r="148" spans="1:9" ht="45">
      <c r="A148" s="19"/>
      <c r="B148" s="27">
        <v>75616</v>
      </c>
      <c r="C148" s="42"/>
      <c r="D148" s="13" t="s">
        <v>188</v>
      </c>
      <c r="E148" s="21">
        <f>SUM(E149:E163)</f>
        <v>16978513</v>
      </c>
      <c r="F148" s="21">
        <f>SUM(F149:F163)</f>
        <v>13045463.519999998</v>
      </c>
      <c r="G148" s="131">
        <f t="shared" si="11"/>
        <v>76.8351357978169</v>
      </c>
      <c r="H148" s="131">
        <f t="shared" si="12"/>
        <v>102.26273595731324</v>
      </c>
      <c r="I148" s="21">
        <f>SUM(I149:I163)</f>
        <v>12756810.58</v>
      </c>
    </row>
    <row r="149" spans="1:9" ht="12.75">
      <c r="A149" s="22"/>
      <c r="B149" s="23"/>
      <c r="C149" s="30" t="s">
        <v>30</v>
      </c>
      <c r="D149" s="10" t="s">
        <v>219</v>
      </c>
      <c r="E149" s="25">
        <v>9089380</v>
      </c>
      <c r="F149" s="25">
        <v>7516885.45</v>
      </c>
      <c r="G149" s="132">
        <f t="shared" si="11"/>
        <v>82.69965003113523</v>
      </c>
      <c r="H149" s="132">
        <f aca="true" t="shared" si="13" ref="H149:H168">(F149/I149)*100</f>
        <v>106.26233244793941</v>
      </c>
      <c r="I149" s="25">
        <v>7073894.65</v>
      </c>
    </row>
    <row r="150" spans="1:9" ht="12.75">
      <c r="A150" s="22"/>
      <c r="B150" s="23"/>
      <c r="C150" s="30" t="s">
        <v>31</v>
      </c>
      <c r="D150" s="10" t="s">
        <v>220</v>
      </c>
      <c r="E150" s="25">
        <v>81300</v>
      </c>
      <c r="F150" s="25">
        <v>75393.71</v>
      </c>
      <c r="G150" s="132">
        <f t="shared" si="11"/>
        <v>92.73519065190654</v>
      </c>
      <c r="H150" s="132">
        <f t="shared" si="13"/>
        <v>104.97633519039063</v>
      </c>
      <c r="I150" s="25">
        <v>71819.72</v>
      </c>
    </row>
    <row r="151" spans="1:9" ht="12.75">
      <c r="A151" s="22"/>
      <c r="B151" s="23"/>
      <c r="C151" s="30" t="s">
        <v>32</v>
      </c>
      <c r="D151" s="10" t="s">
        <v>221</v>
      </c>
      <c r="E151" s="25">
        <v>732800</v>
      </c>
      <c r="F151" s="25">
        <v>595388.2</v>
      </c>
      <c r="G151" s="132">
        <f t="shared" si="11"/>
        <v>81.24838973799126</v>
      </c>
      <c r="H151" s="132">
        <f t="shared" si="13"/>
        <v>95.08464297963422</v>
      </c>
      <c r="I151" s="25">
        <v>626166.52</v>
      </c>
    </row>
    <row r="152" spans="1:9" ht="12.75">
      <c r="A152" s="22"/>
      <c r="B152" s="23"/>
      <c r="C152" s="35" t="s">
        <v>34</v>
      </c>
      <c r="D152" s="10" t="s">
        <v>223</v>
      </c>
      <c r="E152" s="25">
        <v>391787</v>
      </c>
      <c r="F152" s="25">
        <v>477072.74</v>
      </c>
      <c r="G152" s="132">
        <f t="shared" si="11"/>
        <v>121.76839456133052</v>
      </c>
      <c r="H152" s="132">
        <f t="shared" si="13"/>
        <v>178.48779982453996</v>
      </c>
      <c r="I152" s="25">
        <v>267285.91</v>
      </c>
    </row>
    <row r="153" spans="1:9" ht="12.75">
      <c r="A153" s="22"/>
      <c r="B153" s="23"/>
      <c r="C153" s="35" t="s">
        <v>35</v>
      </c>
      <c r="D153" s="10" t="s">
        <v>224</v>
      </c>
      <c r="E153" s="25">
        <v>99500</v>
      </c>
      <c r="F153" s="25">
        <v>103159.68</v>
      </c>
      <c r="G153" s="132">
        <f t="shared" si="11"/>
        <v>103.67807035175879</v>
      </c>
      <c r="H153" s="132">
        <f t="shared" si="13"/>
        <v>92.54340587164434</v>
      </c>
      <c r="I153" s="25">
        <v>111471.67</v>
      </c>
    </row>
    <row r="154" spans="1:9" ht="22.5">
      <c r="A154" s="22"/>
      <c r="B154" s="23"/>
      <c r="C154" s="30" t="s">
        <v>36</v>
      </c>
      <c r="D154" s="12" t="s">
        <v>169</v>
      </c>
      <c r="E154" s="25">
        <v>2167830</v>
      </c>
      <c r="F154" s="25">
        <v>1644216.8</v>
      </c>
      <c r="G154" s="132">
        <f t="shared" si="11"/>
        <v>75.84620565265726</v>
      </c>
      <c r="H154" s="132">
        <f t="shared" si="13"/>
        <v>99.71750432476742</v>
      </c>
      <c r="I154" s="25">
        <v>1648874.8</v>
      </c>
    </row>
    <row r="155" spans="1:9" ht="12.75">
      <c r="A155" s="22"/>
      <c r="B155" s="23"/>
      <c r="C155" s="35" t="s">
        <v>37</v>
      </c>
      <c r="D155" s="10" t="s">
        <v>38</v>
      </c>
      <c r="E155" s="25">
        <v>100000</v>
      </c>
      <c r="F155" s="25">
        <v>70254.2</v>
      </c>
      <c r="G155" s="132">
        <f t="shared" si="11"/>
        <v>70.2542</v>
      </c>
      <c r="H155" s="132">
        <f t="shared" si="13"/>
        <v>86.50674034999581</v>
      </c>
      <c r="I155" s="25">
        <v>81212.4</v>
      </c>
    </row>
    <row r="156" spans="1:9" ht="33.75" hidden="1">
      <c r="A156" s="22"/>
      <c r="B156" s="23"/>
      <c r="C156" s="35" t="s">
        <v>41</v>
      </c>
      <c r="D156" s="12" t="s">
        <v>168</v>
      </c>
      <c r="E156" s="25"/>
      <c r="F156" s="25"/>
      <c r="G156" s="132" t="e">
        <f t="shared" si="11"/>
        <v>#DIV/0!</v>
      </c>
      <c r="H156" s="132" t="e">
        <f t="shared" si="13"/>
        <v>#DIV/0!</v>
      </c>
      <c r="I156" s="25"/>
    </row>
    <row r="157" spans="1:9" ht="12.75">
      <c r="A157" s="22"/>
      <c r="B157" s="23"/>
      <c r="C157" s="30" t="s">
        <v>33</v>
      </c>
      <c r="D157" s="10" t="s">
        <v>222</v>
      </c>
      <c r="E157" s="25">
        <v>4255756</v>
      </c>
      <c r="F157" s="25">
        <v>2496485.05</v>
      </c>
      <c r="G157" s="132">
        <f t="shared" si="11"/>
        <v>58.6613764980887</v>
      </c>
      <c r="H157" s="132">
        <f t="shared" si="13"/>
        <v>90.15678993449406</v>
      </c>
      <c r="I157" s="25">
        <v>2769048.29</v>
      </c>
    </row>
    <row r="158" spans="1:9" ht="12.75" hidden="1">
      <c r="A158" s="22"/>
      <c r="B158" s="23"/>
      <c r="C158" s="30" t="s">
        <v>121</v>
      </c>
      <c r="D158" s="10" t="s">
        <v>225</v>
      </c>
      <c r="E158" s="25"/>
      <c r="F158" s="25"/>
      <c r="G158" s="132" t="e">
        <f t="shared" si="11"/>
        <v>#DIV/0!</v>
      </c>
      <c r="H158" s="132">
        <f t="shared" si="13"/>
        <v>0</v>
      </c>
      <c r="I158" s="25">
        <v>48</v>
      </c>
    </row>
    <row r="159" spans="1:9" ht="12.75" hidden="1">
      <c r="A159" s="22"/>
      <c r="B159" s="23"/>
      <c r="C159" s="30" t="s">
        <v>27</v>
      </c>
      <c r="D159" s="12" t="s">
        <v>138</v>
      </c>
      <c r="E159" s="25">
        <v>0</v>
      </c>
      <c r="F159" s="25">
        <v>0</v>
      </c>
      <c r="G159" s="143" t="s">
        <v>122</v>
      </c>
      <c r="H159" s="143" t="e">
        <f t="shared" si="13"/>
        <v>#DIV/0!</v>
      </c>
      <c r="I159" s="25">
        <v>0</v>
      </c>
    </row>
    <row r="160" spans="1:9" ht="22.5">
      <c r="A160" s="22"/>
      <c r="B160" s="23"/>
      <c r="C160" s="212" t="s">
        <v>258</v>
      </c>
      <c r="D160" s="12" t="s">
        <v>265</v>
      </c>
      <c r="E160" s="25">
        <v>31510</v>
      </c>
      <c r="F160" s="25">
        <v>32389.57</v>
      </c>
      <c r="G160" s="132">
        <f t="shared" si="11"/>
        <v>102.7913995556966</v>
      </c>
      <c r="H160" s="132">
        <f t="shared" si="13"/>
        <v>88.29600353733915</v>
      </c>
      <c r="I160" s="25">
        <v>36682.94</v>
      </c>
    </row>
    <row r="161" spans="1:9" ht="12.75" hidden="1">
      <c r="A161" s="22"/>
      <c r="B161" s="23"/>
      <c r="C161" s="30" t="s">
        <v>17</v>
      </c>
      <c r="D161" s="10" t="s">
        <v>18</v>
      </c>
      <c r="E161" s="25"/>
      <c r="F161" s="25"/>
      <c r="G161" s="132" t="e">
        <f t="shared" si="11"/>
        <v>#DIV/0!</v>
      </c>
      <c r="H161" s="132" t="e">
        <f t="shared" si="13"/>
        <v>#DIV/0!</v>
      </c>
      <c r="I161" s="25"/>
    </row>
    <row r="162" spans="1:9" ht="23.25" customHeight="1">
      <c r="A162" s="22"/>
      <c r="B162" s="23"/>
      <c r="C162" s="30" t="s">
        <v>20</v>
      </c>
      <c r="D162" s="12" t="s">
        <v>213</v>
      </c>
      <c r="E162" s="25">
        <v>28650</v>
      </c>
      <c r="F162" s="25">
        <v>34218.12</v>
      </c>
      <c r="G162" s="132">
        <f t="shared" si="11"/>
        <v>119.43497382198954</v>
      </c>
      <c r="H162" s="132">
        <f t="shared" si="13"/>
        <v>48.670491488027714</v>
      </c>
      <c r="I162" s="25">
        <v>70305.68</v>
      </c>
    </row>
    <row r="163" spans="1:9" ht="22.5" hidden="1">
      <c r="A163" s="22"/>
      <c r="B163" s="23"/>
      <c r="C163" s="30">
        <v>2680</v>
      </c>
      <c r="D163" s="209" t="s">
        <v>90</v>
      </c>
      <c r="E163" s="25"/>
      <c r="F163" s="25"/>
      <c r="G163" s="132" t="e">
        <f t="shared" si="11"/>
        <v>#DIV/0!</v>
      </c>
      <c r="H163" s="132" t="e">
        <f t="shared" si="13"/>
        <v>#DIV/0!</v>
      </c>
      <c r="I163" s="25"/>
    </row>
    <row r="164" spans="1:9" ht="24.75" customHeight="1">
      <c r="A164" s="19"/>
      <c r="B164" s="27">
        <v>75618</v>
      </c>
      <c r="C164" s="20"/>
      <c r="D164" s="13" t="s">
        <v>100</v>
      </c>
      <c r="E164" s="21">
        <f>SUM(E165:E175)</f>
        <v>3833076.34</v>
      </c>
      <c r="F164" s="21">
        <f>SUM(F165:F175)</f>
        <v>3917338.1299999994</v>
      </c>
      <c r="G164" s="131">
        <f t="shared" si="11"/>
        <v>102.19828102875717</v>
      </c>
      <c r="H164" s="131">
        <f t="shared" si="13"/>
        <v>103.14263353611024</v>
      </c>
      <c r="I164" s="21">
        <f>SUM(I165:I175)</f>
        <v>3797981.49</v>
      </c>
    </row>
    <row r="165" spans="1:9" ht="12.75">
      <c r="A165" s="22"/>
      <c r="B165" s="29"/>
      <c r="C165" s="34" t="s">
        <v>39</v>
      </c>
      <c r="D165" s="10" t="s">
        <v>95</v>
      </c>
      <c r="E165" s="25">
        <v>800000</v>
      </c>
      <c r="F165" s="25">
        <v>715379.62</v>
      </c>
      <c r="G165" s="132">
        <f t="shared" si="11"/>
        <v>89.4224525</v>
      </c>
      <c r="H165" s="132">
        <f t="shared" si="13"/>
        <v>107.76764916132642</v>
      </c>
      <c r="I165" s="25">
        <v>663816.67</v>
      </c>
    </row>
    <row r="166" spans="1:9" ht="12.75">
      <c r="A166" s="22"/>
      <c r="B166" s="29"/>
      <c r="C166" s="34" t="s">
        <v>174</v>
      </c>
      <c r="D166" s="10" t="s">
        <v>175</v>
      </c>
      <c r="E166" s="25">
        <v>17400</v>
      </c>
      <c r="F166" s="25">
        <v>17449.21</v>
      </c>
      <c r="G166" s="132">
        <f t="shared" si="11"/>
        <v>100.28281609195402</v>
      </c>
      <c r="H166" s="132">
        <f t="shared" si="13"/>
        <v>138.4944770346712</v>
      </c>
      <c r="I166" s="53">
        <v>12599.21</v>
      </c>
    </row>
    <row r="167" spans="1:9" ht="24" customHeight="1">
      <c r="A167" s="22"/>
      <c r="B167" s="29"/>
      <c r="C167" s="35" t="s">
        <v>40</v>
      </c>
      <c r="D167" s="12" t="s">
        <v>195</v>
      </c>
      <c r="E167" s="25">
        <v>1630000</v>
      </c>
      <c r="F167" s="25">
        <v>1705565.49</v>
      </c>
      <c r="G167" s="132">
        <f t="shared" si="11"/>
        <v>104.63591963190184</v>
      </c>
      <c r="H167" s="132">
        <f t="shared" si="13"/>
        <v>99.42555049691018</v>
      </c>
      <c r="I167" s="25">
        <v>1715419.71</v>
      </c>
    </row>
    <row r="168" spans="1:9" ht="24" customHeight="1">
      <c r="A168" s="22"/>
      <c r="B168" s="29"/>
      <c r="C168" s="35" t="s">
        <v>41</v>
      </c>
      <c r="D168" s="12" t="s">
        <v>168</v>
      </c>
      <c r="E168" s="25">
        <v>1345914.34</v>
      </c>
      <c r="F168" s="25">
        <v>1431753.96</v>
      </c>
      <c r="G168" s="132">
        <f t="shared" si="11"/>
        <v>106.3777922152163</v>
      </c>
      <c r="H168" s="132">
        <f t="shared" si="13"/>
        <v>108.3301636397218</v>
      </c>
      <c r="I168" s="25">
        <v>1321657.71</v>
      </c>
    </row>
    <row r="169" spans="1:9" ht="22.5" customHeight="1" hidden="1">
      <c r="A169" s="22"/>
      <c r="B169" s="29"/>
      <c r="C169" s="30" t="s">
        <v>70</v>
      </c>
      <c r="D169" s="12" t="s">
        <v>84</v>
      </c>
      <c r="E169" s="43"/>
      <c r="F169" s="43"/>
      <c r="G169" s="143" t="s">
        <v>122</v>
      </c>
      <c r="H169" s="143" t="s">
        <v>122</v>
      </c>
      <c r="I169" s="25">
        <v>0</v>
      </c>
    </row>
    <row r="170" spans="1:9" ht="22.5" customHeight="1">
      <c r="A170" s="22"/>
      <c r="B170" s="29"/>
      <c r="C170" s="212" t="s">
        <v>27</v>
      </c>
      <c r="D170" s="12" t="s">
        <v>226</v>
      </c>
      <c r="E170" s="43">
        <v>6000</v>
      </c>
      <c r="F170" s="43">
        <v>5160.5</v>
      </c>
      <c r="G170" s="132">
        <f t="shared" si="11"/>
        <v>86.00833333333334</v>
      </c>
      <c r="H170" s="247">
        <f aca="true" t="shared" si="14" ref="H170:H191">(F170/I170)*100</f>
        <v>8615.191986644408</v>
      </c>
      <c r="I170" s="25">
        <v>59.9</v>
      </c>
    </row>
    <row r="171" spans="1:9" ht="22.5" customHeight="1">
      <c r="A171" s="22"/>
      <c r="B171" s="29"/>
      <c r="C171" s="30" t="s">
        <v>70</v>
      </c>
      <c r="D171" s="12" t="s">
        <v>212</v>
      </c>
      <c r="E171" s="43">
        <v>6000</v>
      </c>
      <c r="F171" s="43">
        <v>8468.84</v>
      </c>
      <c r="G171" s="132">
        <f t="shared" si="11"/>
        <v>141.14733333333334</v>
      </c>
      <c r="H171" s="132">
        <f t="shared" si="14"/>
        <v>23.825283579402235</v>
      </c>
      <c r="I171" s="25">
        <v>35545.6</v>
      </c>
    </row>
    <row r="172" spans="1:9" ht="12.75" customHeight="1">
      <c r="A172" s="22"/>
      <c r="B172" s="29"/>
      <c r="C172" s="30" t="s">
        <v>8</v>
      </c>
      <c r="D172" s="10" t="s">
        <v>9</v>
      </c>
      <c r="E172" s="43">
        <v>5500</v>
      </c>
      <c r="F172" s="43">
        <v>7485</v>
      </c>
      <c r="G172" s="132">
        <f t="shared" si="11"/>
        <v>136.0909090909091</v>
      </c>
      <c r="H172" s="132">
        <f t="shared" si="14"/>
        <v>171.7649218624504</v>
      </c>
      <c r="I172" s="43">
        <v>4357.7</v>
      </c>
    </row>
    <row r="173" spans="1:9" ht="24" customHeight="1">
      <c r="A173" s="22"/>
      <c r="B173" s="29"/>
      <c r="C173" s="212" t="s">
        <v>258</v>
      </c>
      <c r="D173" s="12" t="s">
        <v>265</v>
      </c>
      <c r="E173" s="43">
        <v>15512</v>
      </c>
      <c r="F173" s="43">
        <v>16789.61</v>
      </c>
      <c r="G173" s="132">
        <f t="shared" si="11"/>
        <v>108.23626869520372</v>
      </c>
      <c r="H173" s="132">
        <f t="shared" si="14"/>
        <v>97.4463133212611</v>
      </c>
      <c r="I173" s="43">
        <v>17229.6</v>
      </c>
    </row>
    <row r="174" spans="1:9" ht="12.75">
      <c r="A174" s="22"/>
      <c r="B174" s="29"/>
      <c r="C174" s="30" t="s">
        <v>17</v>
      </c>
      <c r="D174" s="10" t="s">
        <v>18</v>
      </c>
      <c r="E174" s="25">
        <v>1000</v>
      </c>
      <c r="F174" s="25">
        <v>1000</v>
      </c>
      <c r="G174" s="132">
        <f t="shared" si="11"/>
        <v>100</v>
      </c>
      <c r="H174" s="143" t="s">
        <v>122</v>
      </c>
      <c r="I174" s="25"/>
    </row>
    <row r="175" spans="1:9" ht="21.75" customHeight="1">
      <c r="A175" s="22"/>
      <c r="B175" s="29"/>
      <c r="C175" s="28" t="s">
        <v>20</v>
      </c>
      <c r="D175" s="12" t="s">
        <v>213</v>
      </c>
      <c r="E175" s="25">
        <v>5750</v>
      </c>
      <c r="F175" s="25">
        <v>8285.9</v>
      </c>
      <c r="G175" s="132">
        <f t="shared" si="11"/>
        <v>144.10260869565218</v>
      </c>
      <c r="H175" s="132">
        <f t="shared" si="14"/>
        <v>30.356408170024313</v>
      </c>
      <c r="I175" s="25">
        <v>27295.39</v>
      </c>
    </row>
    <row r="176" spans="1:9" ht="12.75">
      <c r="A176" s="19"/>
      <c r="B176" s="27">
        <v>75619</v>
      </c>
      <c r="C176" s="20"/>
      <c r="D176" s="14" t="s">
        <v>42</v>
      </c>
      <c r="E176" s="21">
        <f>SUM(E177:E181)</f>
        <v>2317500</v>
      </c>
      <c r="F176" s="21">
        <f>SUM(F177:F181)</f>
        <v>2316533.6700000004</v>
      </c>
      <c r="G176" s="131">
        <f t="shared" si="11"/>
        <v>99.95830291262138</v>
      </c>
      <c r="H176" s="131">
        <f t="shared" si="14"/>
        <v>198.45063322907626</v>
      </c>
      <c r="I176" s="21">
        <f>SUM(I177:I181)</f>
        <v>1167309.79</v>
      </c>
    </row>
    <row r="177" spans="1:9" ht="25.5" customHeight="1">
      <c r="A177" s="19"/>
      <c r="B177" s="36"/>
      <c r="C177" s="30" t="s">
        <v>27</v>
      </c>
      <c r="D177" s="12" t="s">
        <v>226</v>
      </c>
      <c r="E177" s="25">
        <v>2500</v>
      </c>
      <c r="F177" s="25">
        <v>2830.05</v>
      </c>
      <c r="G177" s="132">
        <f t="shared" si="11"/>
        <v>113.202</v>
      </c>
      <c r="H177" s="132">
        <f t="shared" si="14"/>
        <v>860.6161050967037</v>
      </c>
      <c r="I177" s="25">
        <v>328.84</v>
      </c>
    </row>
    <row r="178" spans="1:9" ht="22.5">
      <c r="A178" s="19"/>
      <c r="B178" s="36"/>
      <c r="C178" s="30" t="s">
        <v>70</v>
      </c>
      <c r="D178" s="12" t="s">
        <v>212</v>
      </c>
      <c r="E178" s="25">
        <v>10000</v>
      </c>
      <c r="F178" s="25">
        <v>10542.13</v>
      </c>
      <c r="G178" s="132">
        <f t="shared" si="11"/>
        <v>105.4213</v>
      </c>
      <c r="H178" s="132">
        <f t="shared" si="14"/>
        <v>120.45698132265663</v>
      </c>
      <c r="I178" s="43">
        <v>8751.78</v>
      </c>
    </row>
    <row r="179" spans="1:9" ht="22.5">
      <c r="A179" s="22"/>
      <c r="B179" s="29"/>
      <c r="C179" s="35" t="s">
        <v>43</v>
      </c>
      <c r="D179" s="12" t="s">
        <v>196</v>
      </c>
      <c r="E179" s="25">
        <v>2300000</v>
      </c>
      <c r="F179" s="25">
        <v>2300000</v>
      </c>
      <c r="G179" s="132">
        <f t="shared" si="11"/>
        <v>100</v>
      </c>
      <c r="H179" s="132">
        <f t="shared" si="14"/>
        <v>200</v>
      </c>
      <c r="I179" s="25">
        <v>1150000</v>
      </c>
    </row>
    <row r="180" spans="1:9" ht="12.75">
      <c r="A180" s="22"/>
      <c r="B180" s="29"/>
      <c r="C180" s="228" t="s">
        <v>257</v>
      </c>
      <c r="D180" s="206" t="s">
        <v>266</v>
      </c>
      <c r="E180" s="25">
        <v>5000</v>
      </c>
      <c r="F180" s="25">
        <v>3161.49</v>
      </c>
      <c r="G180" s="132">
        <f t="shared" si="11"/>
        <v>63.2298</v>
      </c>
      <c r="H180" s="132">
        <f t="shared" si="14"/>
        <v>38.418090767355636</v>
      </c>
      <c r="I180" s="25">
        <v>8229.17</v>
      </c>
    </row>
    <row r="181" spans="1:9" ht="12.75" hidden="1">
      <c r="A181" s="22"/>
      <c r="B181" s="29"/>
      <c r="C181" s="30" t="s">
        <v>11</v>
      </c>
      <c r="D181" s="11" t="s">
        <v>12</v>
      </c>
      <c r="E181" s="25"/>
      <c r="F181" s="25"/>
      <c r="G181" s="132" t="e">
        <f t="shared" si="11"/>
        <v>#DIV/0!</v>
      </c>
      <c r="H181" s="132" t="e">
        <f t="shared" si="14"/>
        <v>#DIV/0!</v>
      </c>
      <c r="I181" s="25"/>
    </row>
    <row r="182" spans="1:9" ht="22.5">
      <c r="A182" s="19"/>
      <c r="B182" s="27">
        <v>75621</v>
      </c>
      <c r="C182" s="20"/>
      <c r="D182" s="13" t="s">
        <v>96</v>
      </c>
      <c r="E182" s="21">
        <f>SUM(E183:E184)</f>
        <v>66023356</v>
      </c>
      <c r="F182" s="21">
        <f>SUM(F183:F184)</f>
        <v>56242789.54</v>
      </c>
      <c r="G182" s="131">
        <f t="shared" si="11"/>
        <v>85.186202197901</v>
      </c>
      <c r="H182" s="131">
        <f t="shared" si="14"/>
        <v>111.0920481160026</v>
      </c>
      <c r="I182" s="21">
        <f>SUM(I183:I184)</f>
        <v>50627196.54</v>
      </c>
    </row>
    <row r="183" spans="1:9" ht="12.75">
      <c r="A183" s="22"/>
      <c r="B183" s="29"/>
      <c r="C183" s="34" t="s">
        <v>44</v>
      </c>
      <c r="D183" s="10" t="s">
        <v>227</v>
      </c>
      <c r="E183" s="25">
        <v>63373356</v>
      </c>
      <c r="F183" s="25">
        <v>54070841</v>
      </c>
      <c r="G183" s="132">
        <f t="shared" si="11"/>
        <v>85.32109456220056</v>
      </c>
      <c r="H183" s="132">
        <f t="shared" si="14"/>
        <v>111.27779974921621</v>
      </c>
      <c r="I183" s="25">
        <v>48590861</v>
      </c>
    </row>
    <row r="184" spans="1:9" ht="12.75">
      <c r="A184" s="22"/>
      <c r="B184" s="29"/>
      <c r="C184" s="28" t="s">
        <v>45</v>
      </c>
      <c r="D184" s="10" t="s">
        <v>228</v>
      </c>
      <c r="E184" s="25">
        <v>2650000</v>
      </c>
      <c r="F184" s="25">
        <v>2171948.54</v>
      </c>
      <c r="G184" s="132">
        <f t="shared" si="11"/>
        <v>81.96032226415095</v>
      </c>
      <c r="H184" s="132">
        <f t="shared" si="14"/>
        <v>106.65965884973947</v>
      </c>
      <c r="I184" s="25">
        <v>2036335.54</v>
      </c>
    </row>
    <row r="185" spans="1:9" ht="12.75">
      <c r="A185" s="26">
        <v>758</v>
      </c>
      <c r="B185" s="16"/>
      <c r="C185" s="32"/>
      <c r="D185" s="66" t="s">
        <v>46</v>
      </c>
      <c r="E185" s="18">
        <f>E186+E188+E190+E192+E194+E202</f>
        <v>66315696.83</v>
      </c>
      <c r="F185" s="18">
        <f>F186+F188+F190+F192+F194+F202</f>
        <v>60785785.86</v>
      </c>
      <c r="G185" s="130">
        <f t="shared" si="11"/>
        <v>91.66123371337574</v>
      </c>
      <c r="H185" s="130">
        <f t="shared" si="14"/>
        <v>114.22628670052704</v>
      </c>
      <c r="I185" s="18">
        <f>I186+I188+I192+I194+I202</f>
        <v>53215234.09</v>
      </c>
    </row>
    <row r="186" spans="1:9" ht="22.5">
      <c r="A186" s="19"/>
      <c r="B186" s="27">
        <v>75801</v>
      </c>
      <c r="C186" s="20"/>
      <c r="D186" s="13" t="s">
        <v>272</v>
      </c>
      <c r="E186" s="21">
        <f>SUM(E187)</f>
        <v>48637900</v>
      </c>
      <c r="F186" s="21">
        <f>SUM(F187)</f>
        <v>44942078</v>
      </c>
      <c r="G186" s="131">
        <f t="shared" si="11"/>
        <v>92.40135367686516</v>
      </c>
      <c r="H186" s="131">
        <f t="shared" si="14"/>
        <v>106.01157123892335</v>
      </c>
      <c r="I186" s="21">
        <f>SUM(I187)</f>
        <v>42393559</v>
      </c>
    </row>
    <row r="187" spans="1:9" ht="12.75">
      <c r="A187" s="22"/>
      <c r="B187" s="29"/>
      <c r="C187" s="30">
        <v>2920</v>
      </c>
      <c r="D187" s="10" t="s">
        <v>97</v>
      </c>
      <c r="E187" s="25">
        <v>48637900</v>
      </c>
      <c r="F187" s="25">
        <v>44942078</v>
      </c>
      <c r="G187" s="132">
        <f t="shared" si="11"/>
        <v>92.40135367686516</v>
      </c>
      <c r="H187" s="132">
        <f t="shared" si="14"/>
        <v>106.01157123892335</v>
      </c>
      <c r="I187" s="25">
        <v>42393559</v>
      </c>
    </row>
    <row r="188" spans="1:9" ht="45" customHeight="1" hidden="1">
      <c r="A188" s="22"/>
      <c r="B188" s="27">
        <v>75802</v>
      </c>
      <c r="C188" s="44"/>
      <c r="D188" s="13" t="s">
        <v>178</v>
      </c>
      <c r="E188" s="21">
        <f>SUM(E189)</f>
        <v>0</v>
      </c>
      <c r="F188" s="21">
        <f>SUM(F189)</f>
        <v>0</v>
      </c>
      <c r="G188" s="131" t="e">
        <f t="shared" si="11"/>
        <v>#DIV/0!</v>
      </c>
      <c r="H188" s="131" t="e">
        <f t="shared" si="14"/>
        <v>#DIV/0!</v>
      </c>
      <c r="I188" s="21">
        <f>SUM(I189)</f>
        <v>0</v>
      </c>
    </row>
    <row r="189" spans="1:9" ht="12.75" customHeight="1" hidden="1">
      <c r="A189" s="22"/>
      <c r="B189" s="108"/>
      <c r="C189" s="30" t="s">
        <v>161</v>
      </c>
      <c r="D189" s="209" t="s">
        <v>179</v>
      </c>
      <c r="E189" s="25"/>
      <c r="F189" s="25"/>
      <c r="G189" s="132" t="e">
        <f t="shared" si="11"/>
        <v>#DIV/0!</v>
      </c>
      <c r="H189" s="132" t="e">
        <f t="shared" si="14"/>
        <v>#DIV/0!</v>
      </c>
      <c r="I189" s="25"/>
    </row>
    <row r="190" spans="1:9" ht="12.75" customHeight="1" hidden="1">
      <c r="A190" s="22"/>
      <c r="B190" s="27">
        <v>75805</v>
      </c>
      <c r="C190" s="44"/>
      <c r="D190" s="13" t="s">
        <v>183</v>
      </c>
      <c r="E190" s="21">
        <f>SUM(E191)</f>
        <v>0</v>
      </c>
      <c r="F190" s="21">
        <f>SUM(F191)</f>
        <v>0</v>
      </c>
      <c r="G190" s="131" t="e">
        <f t="shared" si="11"/>
        <v>#DIV/0!</v>
      </c>
      <c r="H190" s="131" t="e">
        <f t="shared" si="14"/>
        <v>#DIV/0!</v>
      </c>
      <c r="I190" s="25"/>
    </row>
    <row r="191" spans="1:9" ht="12.75" customHeight="1" hidden="1">
      <c r="A191" s="22"/>
      <c r="B191" s="152"/>
      <c r="C191" s="30" t="s">
        <v>77</v>
      </c>
      <c r="D191" s="10" t="s">
        <v>97</v>
      </c>
      <c r="E191" s="25"/>
      <c r="F191" s="25"/>
      <c r="G191" s="132" t="e">
        <f t="shared" si="11"/>
        <v>#DIV/0!</v>
      </c>
      <c r="H191" s="132" t="e">
        <f t="shared" si="14"/>
        <v>#DIV/0!</v>
      </c>
      <c r="I191" s="25"/>
    </row>
    <row r="192" spans="1:9" ht="12.75">
      <c r="A192" s="19"/>
      <c r="B192" s="27">
        <v>75807</v>
      </c>
      <c r="C192" s="20"/>
      <c r="D192" s="14" t="s">
        <v>81</v>
      </c>
      <c r="E192" s="101">
        <f>SUM(E193)</f>
        <v>8016918</v>
      </c>
      <c r="F192" s="21">
        <f>SUM(F193)</f>
        <v>6680770</v>
      </c>
      <c r="G192" s="131">
        <f t="shared" si="11"/>
        <v>83.33339570144038</v>
      </c>
      <c r="H192" s="131">
        <f aca="true" t="shared" si="15" ref="H192:H198">(F192/I192)*100</f>
        <v>132.35170591195268</v>
      </c>
      <c r="I192" s="21">
        <f>SUM(I193)</f>
        <v>5047740</v>
      </c>
    </row>
    <row r="193" spans="1:9" ht="12.75">
      <c r="A193" s="22"/>
      <c r="B193" s="29"/>
      <c r="C193" s="30" t="s">
        <v>77</v>
      </c>
      <c r="D193" s="10" t="s">
        <v>97</v>
      </c>
      <c r="E193" s="25">
        <v>8016918</v>
      </c>
      <c r="F193" s="25">
        <v>6680770</v>
      </c>
      <c r="G193" s="132">
        <f t="shared" si="11"/>
        <v>83.33339570144038</v>
      </c>
      <c r="H193" s="132">
        <f t="shared" si="15"/>
        <v>132.35170591195268</v>
      </c>
      <c r="I193" s="25">
        <v>5047740</v>
      </c>
    </row>
    <row r="194" spans="1:9" ht="12.75">
      <c r="A194" s="19"/>
      <c r="B194" s="27">
        <v>75814</v>
      </c>
      <c r="C194" s="20"/>
      <c r="D194" s="14" t="s">
        <v>47</v>
      </c>
      <c r="E194" s="21">
        <f>SUM(E195:E201)</f>
        <v>6569016.83</v>
      </c>
      <c r="F194" s="21">
        <f>SUM(F195:F201)</f>
        <v>6586387.859999999</v>
      </c>
      <c r="G194" s="131">
        <f t="shared" si="11"/>
        <v>100.26443881100545</v>
      </c>
      <c r="H194" s="131">
        <f t="shared" si="15"/>
        <v>235.1840332914139</v>
      </c>
      <c r="I194" s="21">
        <f>SUM(I195:I201)</f>
        <v>2800525.09</v>
      </c>
    </row>
    <row r="195" spans="1:9" ht="12.75" hidden="1">
      <c r="A195" s="19"/>
      <c r="B195" s="36"/>
      <c r="C195" s="30" t="s">
        <v>11</v>
      </c>
      <c r="D195" s="10" t="s">
        <v>151</v>
      </c>
      <c r="E195" s="21"/>
      <c r="F195" s="21"/>
      <c r="G195" s="132" t="e">
        <f t="shared" si="11"/>
        <v>#DIV/0!</v>
      </c>
      <c r="H195" s="143" t="e">
        <f t="shared" si="15"/>
        <v>#DIV/0!</v>
      </c>
      <c r="I195" s="25">
        <v>0</v>
      </c>
    </row>
    <row r="196" spans="1:9" ht="12.75" hidden="1">
      <c r="A196" s="19"/>
      <c r="B196" s="36"/>
      <c r="C196" s="30" t="s">
        <v>11</v>
      </c>
      <c r="D196" s="10" t="s">
        <v>12</v>
      </c>
      <c r="E196" s="21"/>
      <c r="F196" s="21"/>
      <c r="G196" s="132" t="e">
        <f t="shared" si="11"/>
        <v>#DIV/0!</v>
      </c>
      <c r="H196" s="143" t="e">
        <f t="shared" si="15"/>
        <v>#DIV/0!</v>
      </c>
      <c r="I196" s="25">
        <v>0</v>
      </c>
    </row>
    <row r="197" spans="1:9" ht="12.75" hidden="1">
      <c r="A197" s="19"/>
      <c r="B197" s="36"/>
      <c r="C197" s="30" t="s">
        <v>51</v>
      </c>
      <c r="D197" s="10" t="s">
        <v>105</v>
      </c>
      <c r="E197" s="21"/>
      <c r="F197" s="21"/>
      <c r="G197" s="132" t="e">
        <f t="shared" si="11"/>
        <v>#DIV/0!</v>
      </c>
      <c r="H197" s="143" t="e">
        <f t="shared" si="15"/>
        <v>#DIV/0!</v>
      </c>
      <c r="I197" s="25">
        <v>0</v>
      </c>
    </row>
    <row r="198" spans="1:9" ht="12.75">
      <c r="A198" s="19"/>
      <c r="B198" s="36"/>
      <c r="C198" s="30" t="s">
        <v>115</v>
      </c>
      <c r="D198" s="10" t="s">
        <v>116</v>
      </c>
      <c r="E198" s="25">
        <v>2172400</v>
      </c>
      <c r="F198" s="25">
        <v>2171106</v>
      </c>
      <c r="G198" s="132">
        <f t="shared" si="11"/>
        <v>99.94043454244154</v>
      </c>
      <c r="H198" s="132">
        <f t="shared" si="15"/>
        <v>113.71070455190375</v>
      </c>
      <c r="I198" s="25">
        <v>1909324.2</v>
      </c>
    </row>
    <row r="199" spans="1:9" ht="12.75" hidden="1">
      <c r="A199" s="22"/>
      <c r="B199" s="29"/>
      <c r="C199" s="30" t="s">
        <v>77</v>
      </c>
      <c r="D199" s="10" t="s">
        <v>97</v>
      </c>
      <c r="E199" s="25"/>
      <c r="F199" s="25">
        <v>0</v>
      </c>
      <c r="G199" s="132" t="e">
        <f t="shared" si="11"/>
        <v>#DIV/0!</v>
      </c>
      <c r="H199" s="143" t="s">
        <v>122</v>
      </c>
      <c r="I199" s="25"/>
    </row>
    <row r="200" spans="1:9" ht="33.75">
      <c r="A200" s="22"/>
      <c r="B200" s="29"/>
      <c r="C200" s="30" t="s">
        <v>132</v>
      </c>
      <c r="D200" s="12" t="s">
        <v>170</v>
      </c>
      <c r="E200" s="25">
        <v>34913.38</v>
      </c>
      <c r="F200" s="25">
        <v>44261.97</v>
      </c>
      <c r="G200" s="132">
        <f t="shared" si="11"/>
        <v>126.7765252175527</v>
      </c>
      <c r="H200" s="132">
        <f aca="true" t="shared" si="16" ref="H200:H239">(F200/I200)*100</f>
        <v>30.543116770467925</v>
      </c>
      <c r="I200" s="25">
        <v>144916.35</v>
      </c>
    </row>
    <row r="201" spans="1:9" ht="33.75">
      <c r="A201" s="22"/>
      <c r="B201" s="29"/>
      <c r="C201" s="30" t="s">
        <v>130</v>
      </c>
      <c r="D201" s="12" t="s">
        <v>170</v>
      </c>
      <c r="E201" s="25">
        <v>4361703.45</v>
      </c>
      <c r="F201" s="25">
        <v>4371019.89</v>
      </c>
      <c r="G201" s="132">
        <f t="shared" si="11"/>
        <v>100.21359636451211</v>
      </c>
      <c r="H201" s="132">
        <f t="shared" si="16"/>
        <v>585.7041993661023</v>
      </c>
      <c r="I201" s="43">
        <v>746284.54</v>
      </c>
    </row>
    <row r="202" spans="1:9" ht="12.75">
      <c r="A202" s="19"/>
      <c r="B202" s="27">
        <v>75831</v>
      </c>
      <c r="C202" s="20"/>
      <c r="D202" s="14" t="s">
        <v>48</v>
      </c>
      <c r="E202" s="101">
        <f>SUM(E203)</f>
        <v>3091862</v>
      </c>
      <c r="F202" s="21">
        <f>SUM(F203)</f>
        <v>2576550</v>
      </c>
      <c r="G202" s="131">
        <f t="shared" si="11"/>
        <v>83.33327942838328</v>
      </c>
      <c r="H202" s="131">
        <f t="shared" si="16"/>
        <v>86.65303473116724</v>
      </c>
      <c r="I202" s="21">
        <f>SUM(I203)</f>
        <v>2973410</v>
      </c>
    </row>
    <row r="203" spans="1:9" ht="12.75">
      <c r="A203" s="22"/>
      <c r="B203" s="29"/>
      <c r="C203" s="30">
        <v>2920</v>
      </c>
      <c r="D203" s="10" t="s">
        <v>97</v>
      </c>
      <c r="E203" s="53">
        <v>3091862</v>
      </c>
      <c r="F203" s="25">
        <v>2576550</v>
      </c>
      <c r="G203" s="132">
        <f aca="true" t="shared" si="17" ref="G203:G333">F203*100/E203</f>
        <v>83.33327942838328</v>
      </c>
      <c r="H203" s="132">
        <f t="shared" si="16"/>
        <v>86.65303473116724</v>
      </c>
      <c r="I203" s="25">
        <v>2973410</v>
      </c>
    </row>
    <row r="204" spans="1:9" ht="12.75">
      <c r="A204" s="26">
        <v>801</v>
      </c>
      <c r="B204" s="148"/>
      <c r="C204" s="149"/>
      <c r="D204" s="66" t="s">
        <v>49</v>
      </c>
      <c r="E204" s="18">
        <f>E205+E225+E230+E241+E254+E257+E260+E262+E265+E268+E270</f>
        <v>5130594.719999999</v>
      </c>
      <c r="F204" s="18">
        <f>SUM(F205,F225,F230,F241,F254,F257,F260,F262,F265,F268,F270,)</f>
        <v>4595968.14</v>
      </c>
      <c r="G204" s="130">
        <f t="shared" si="17"/>
        <v>89.57963727058917</v>
      </c>
      <c r="H204" s="130">
        <f t="shared" si="16"/>
        <v>104.5717562019655</v>
      </c>
      <c r="I204" s="18">
        <f>SUM(I205,I225,I230,I241,I254,I260,I262,I265,I270,)</f>
        <v>4395037.73</v>
      </c>
    </row>
    <row r="205" spans="1:9" ht="12.75">
      <c r="A205" s="19"/>
      <c r="B205" s="27">
        <v>80101</v>
      </c>
      <c r="C205" s="20"/>
      <c r="D205" s="14" t="s">
        <v>50</v>
      </c>
      <c r="E205" s="21">
        <f>SUM(E206:E224)</f>
        <v>955539.28</v>
      </c>
      <c r="F205" s="21">
        <f>SUM(F206:F224)</f>
        <v>1027210.79</v>
      </c>
      <c r="G205" s="131">
        <f t="shared" si="17"/>
        <v>107.50063461546029</v>
      </c>
      <c r="H205" s="131">
        <f t="shared" si="16"/>
        <v>75.16411885883421</v>
      </c>
      <c r="I205" s="21">
        <f>SUM(I207:I224)</f>
        <v>1366623.87</v>
      </c>
    </row>
    <row r="206" spans="1:9" ht="22.5">
      <c r="A206" s="19"/>
      <c r="B206" s="36"/>
      <c r="C206" s="30" t="s">
        <v>27</v>
      </c>
      <c r="D206" s="12" t="s">
        <v>226</v>
      </c>
      <c r="E206" s="25">
        <v>100</v>
      </c>
      <c r="F206" s="25">
        <v>100</v>
      </c>
      <c r="G206" s="132">
        <f>F206*100/E206</f>
        <v>100</v>
      </c>
      <c r="H206" s="143" t="s">
        <v>122</v>
      </c>
      <c r="I206" s="21"/>
    </row>
    <row r="207" spans="1:9" ht="22.5" hidden="1">
      <c r="A207" s="19"/>
      <c r="B207" s="36"/>
      <c r="C207" s="30" t="s">
        <v>70</v>
      </c>
      <c r="D207" s="12" t="s">
        <v>212</v>
      </c>
      <c r="E207" s="25"/>
      <c r="F207" s="25"/>
      <c r="G207" s="132" t="e">
        <f>F207*100/E207</f>
        <v>#DIV/0!</v>
      </c>
      <c r="H207" s="132" t="e">
        <f t="shared" si="16"/>
        <v>#DIV/0!</v>
      </c>
      <c r="I207" s="43"/>
    </row>
    <row r="208" spans="1:9" ht="33.75">
      <c r="A208" s="19"/>
      <c r="B208" s="36"/>
      <c r="C208" s="30" t="s">
        <v>269</v>
      </c>
      <c r="D208" s="12" t="s">
        <v>270</v>
      </c>
      <c r="E208" s="25">
        <v>802</v>
      </c>
      <c r="F208" s="25">
        <v>392</v>
      </c>
      <c r="G208" s="132">
        <f>F208*100/E208</f>
        <v>48.87780548628429</v>
      </c>
      <c r="H208" s="132">
        <f t="shared" si="16"/>
        <v>251.28205128205127</v>
      </c>
      <c r="I208" s="43">
        <v>156</v>
      </c>
    </row>
    <row r="209" spans="1:9" ht="22.5">
      <c r="A209" s="19"/>
      <c r="B209" s="36"/>
      <c r="C209" s="30" t="s">
        <v>258</v>
      </c>
      <c r="D209" s="12" t="s">
        <v>265</v>
      </c>
      <c r="E209" s="25">
        <v>400</v>
      </c>
      <c r="F209" s="25">
        <v>0</v>
      </c>
      <c r="G209" s="132">
        <f>F209*100/E209</f>
        <v>0</v>
      </c>
      <c r="H209" s="143" t="s">
        <v>122</v>
      </c>
      <c r="I209" s="43"/>
    </row>
    <row r="210" spans="1:9" ht="12.75">
      <c r="A210" s="19"/>
      <c r="B210" s="36"/>
      <c r="C210" s="212" t="s">
        <v>17</v>
      </c>
      <c r="D210" s="10" t="s">
        <v>18</v>
      </c>
      <c r="E210" s="25">
        <v>2158</v>
      </c>
      <c r="F210" s="25">
        <v>900</v>
      </c>
      <c r="G210" s="132">
        <f>F210*100/E210</f>
        <v>41.70528266913809</v>
      </c>
      <c r="H210" s="132">
        <f t="shared" si="16"/>
        <v>135.13513513513513</v>
      </c>
      <c r="I210" s="43">
        <v>666</v>
      </c>
    </row>
    <row r="211" spans="1:9" ht="12.75">
      <c r="A211" s="19"/>
      <c r="B211" s="36"/>
      <c r="C211" s="30" t="s">
        <v>133</v>
      </c>
      <c r="D211" s="10" t="s">
        <v>134</v>
      </c>
      <c r="E211" s="25">
        <v>808</v>
      </c>
      <c r="F211" s="25">
        <v>408</v>
      </c>
      <c r="G211" s="132">
        <f t="shared" si="17"/>
        <v>50.495049504950494</v>
      </c>
      <c r="H211" s="132">
        <f t="shared" si="16"/>
        <v>101.26582278481013</v>
      </c>
      <c r="I211" s="25">
        <v>402.9</v>
      </c>
    </row>
    <row r="212" spans="1:9" ht="12.75" hidden="1">
      <c r="A212" s="22"/>
      <c r="B212" s="29"/>
      <c r="C212" s="30" t="s">
        <v>25</v>
      </c>
      <c r="D212" s="10" t="s">
        <v>211</v>
      </c>
      <c r="E212" s="25"/>
      <c r="F212" s="25"/>
      <c r="G212" s="132" t="e">
        <f t="shared" si="17"/>
        <v>#DIV/0!</v>
      </c>
      <c r="H212" s="132">
        <f t="shared" si="16"/>
        <v>0</v>
      </c>
      <c r="I212" s="25">
        <v>724.2</v>
      </c>
    </row>
    <row r="213" spans="1:9" ht="12.75">
      <c r="A213" s="22"/>
      <c r="B213" s="29"/>
      <c r="C213" s="28" t="s">
        <v>85</v>
      </c>
      <c r="D213" s="10" t="s">
        <v>26</v>
      </c>
      <c r="E213" s="33">
        <v>4866.69</v>
      </c>
      <c r="F213" s="25">
        <v>3301.02</v>
      </c>
      <c r="G213" s="132">
        <f t="shared" si="17"/>
        <v>67.82885287536293</v>
      </c>
      <c r="H213" s="132">
        <f t="shared" si="16"/>
        <v>261.4110249689175</v>
      </c>
      <c r="I213" s="43">
        <v>1262.77</v>
      </c>
    </row>
    <row r="214" spans="1:9" ht="12.75" hidden="1">
      <c r="A214" s="22"/>
      <c r="B214" s="29"/>
      <c r="C214" s="28" t="s">
        <v>263</v>
      </c>
      <c r="D214" s="206" t="s">
        <v>267</v>
      </c>
      <c r="E214" s="33"/>
      <c r="F214" s="25"/>
      <c r="G214" s="132" t="e">
        <f t="shared" si="17"/>
        <v>#DIV/0!</v>
      </c>
      <c r="H214" s="132">
        <f t="shared" si="16"/>
        <v>0</v>
      </c>
      <c r="I214" s="43">
        <v>1670.41</v>
      </c>
    </row>
    <row r="215" spans="1:9" ht="22.5" hidden="1">
      <c r="A215" s="22"/>
      <c r="B215" s="29"/>
      <c r="C215" s="28" t="s">
        <v>148</v>
      </c>
      <c r="D215" s="12" t="s">
        <v>256</v>
      </c>
      <c r="E215" s="33"/>
      <c r="F215" s="25"/>
      <c r="G215" s="132" t="e">
        <f t="shared" si="17"/>
        <v>#DIV/0!</v>
      </c>
      <c r="H215" s="132" t="e">
        <f t="shared" si="16"/>
        <v>#DIV/0!</v>
      </c>
      <c r="I215" s="43"/>
    </row>
    <row r="216" spans="1:10" ht="12.75">
      <c r="A216" s="22"/>
      <c r="B216" s="29"/>
      <c r="C216" s="30" t="s">
        <v>11</v>
      </c>
      <c r="D216" s="11" t="s">
        <v>12</v>
      </c>
      <c r="E216" s="25">
        <v>14411.08</v>
      </c>
      <c r="F216" s="25">
        <v>13771.24</v>
      </c>
      <c r="G216" s="132">
        <f t="shared" si="17"/>
        <v>95.56008293618521</v>
      </c>
      <c r="H216" s="132">
        <f t="shared" si="16"/>
        <v>51.47378568125981</v>
      </c>
      <c r="I216" s="25">
        <v>26753.89</v>
      </c>
      <c r="J216" s="158"/>
    </row>
    <row r="217" spans="1:9" ht="47.25" customHeight="1" hidden="1">
      <c r="A217" s="22"/>
      <c r="B217" s="29"/>
      <c r="C217" s="30" t="s">
        <v>119</v>
      </c>
      <c r="D217" s="12" t="s">
        <v>251</v>
      </c>
      <c r="E217" s="25"/>
      <c r="F217" s="25"/>
      <c r="G217" s="132" t="e">
        <f t="shared" si="17"/>
        <v>#DIV/0!</v>
      </c>
      <c r="H217" s="132">
        <f t="shared" si="16"/>
        <v>0</v>
      </c>
      <c r="I217" s="43">
        <v>595879.92</v>
      </c>
    </row>
    <row r="218" spans="1:9" ht="33.75" customHeight="1">
      <c r="A218" s="22"/>
      <c r="B218" s="29"/>
      <c r="C218" s="30" t="s">
        <v>51</v>
      </c>
      <c r="D218" s="12" t="s">
        <v>229</v>
      </c>
      <c r="E218" s="25">
        <v>72000</v>
      </c>
      <c r="F218" s="25">
        <v>72000</v>
      </c>
      <c r="G218" s="132">
        <f t="shared" si="17"/>
        <v>100</v>
      </c>
      <c r="H218" s="132">
        <f t="shared" si="16"/>
        <v>112.5</v>
      </c>
      <c r="I218" s="43">
        <v>64000</v>
      </c>
    </row>
    <row r="219" spans="1:9" ht="33.75">
      <c r="A219" s="22"/>
      <c r="B219" s="29"/>
      <c r="C219" s="30" t="s">
        <v>154</v>
      </c>
      <c r="D219" s="12" t="s">
        <v>185</v>
      </c>
      <c r="E219" s="25">
        <v>113378.08</v>
      </c>
      <c r="F219" s="25">
        <v>113378.08</v>
      </c>
      <c r="G219" s="132">
        <f t="shared" si="17"/>
        <v>100</v>
      </c>
      <c r="H219" s="132">
        <f t="shared" si="16"/>
        <v>174.27335556901028</v>
      </c>
      <c r="I219" s="43">
        <v>65057.61</v>
      </c>
    </row>
    <row r="220" spans="1:9" ht="45">
      <c r="A220" s="22"/>
      <c r="B220" s="29"/>
      <c r="C220" s="30" t="s">
        <v>82</v>
      </c>
      <c r="D220" s="12" t="s">
        <v>230</v>
      </c>
      <c r="E220" s="25">
        <v>523321.43</v>
      </c>
      <c r="F220" s="25">
        <v>819810.45</v>
      </c>
      <c r="G220" s="132">
        <f t="shared" si="17"/>
        <v>156.65524150234015</v>
      </c>
      <c r="H220" s="132">
        <f t="shared" si="16"/>
        <v>134.38410319597156</v>
      </c>
      <c r="I220" s="25">
        <v>610050.17</v>
      </c>
    </row>
    <row r="221" spans="1:9" ht="45.75" customHeight="1">
      <c r="A221" s="22"/>
      <c r="B221" s="29"/>
      <c r="C221" s="30" t="s">
        <v>285</v>
      </c>
      <c r="D221" s="12" t="s">
        <v>286</v>
      </c>
      <c r="E221" s="25">
        <v>3150</v>
      </c>
      <c r="F221" s="25">
        <v>3150</v>
      </c>
      <c r="G221" s="135">
        <f t="shared" si="17"/>
        <v>100</v>
      </c>
      <c r="H221" s="144" t="s">
        <v>122</v>
      </c>
      <c r="I221" s="25"/>
    </row>
    <row r="222" spans="1:9" ht="46.5" customHeight="1" hidden="1">
      <c r="A222" s="22"/>
      <c r="B222" s="29"/>
      <c r="C222" s="30" t="s">
        <v>189</v>
      </c>
      <c r="D222" s="123" t="s">
        <v>249</v>
      </c>
      <c r="E222" s="25"/>
      <c r="F222" s="25"/>
      <c r="G222" s="135" t="e">
        <f t="shared" si="17"/>
        <v>#DIV/0!</v>
      </c>
      <c r="H222" s="144" t="e">
        <f t="shared" si="16"/>
        <v>#DIV/0!</v>
      </c>
      <c r="I222" s="25"/>
    </row>
    <row r="223" spans="1:9" ht="45.75" customHeight="1" hidden="1">
      <c r="A223" s="22"/>
      <c r="B223" s="96"/>
      <c r="C223" s="44" t="s">
        <v>107</v>
      </c>
      <c r="D223" s="86" t="s">
        <v>235</v>
      </c>
      <c r="E223" s="25"/>
      <c r="F223" s="25"/>
      <c r="G223" s="135" t="e">
        <f t="shared" si="17"/>
        <v>#DIV/0!</v>
      </c>
      <c r="H223" s="144" t="e">
        <f t="shared" si="16"/>
        <v>#DIV/0!</v>
      </c>
      <c r="I223" s="43"/>
    </row>
    <row r="224" spans="1:9" ht="33.75">
      <c r="A224" s="22"/>
      <c r="B224" s="29"/>
      <c r="C224" s="30" t="s">
        <v>79</v>
      </c>
      <c r="D224" s="12" t="s">
        <v>231</v>
      </c>
      <c r="E224" s="25">
        <v>220144</v>
      </c>
      <c r="F224" s="25">
        <v>0</v>
      </c>
      <c r="G224" s="132">
        <f t="shared" si="17"/>
        <v>0</v>
      </c>
      <c r="H224" s="143" t="s">
        <v>122</v>
      </c>
      <c r="I224" s="43"/>
    </row>
    <row r="225" spans="1:9" ht="12.75">
      <c r="A225" s="22"/>
      <c r="B225" s="27">
        <v>80103</v>
      </c>
      <c r="C225" s="44"/>
      <c r="D225" s="13" t="s">
        <v>176</v>
      </c>
      <c r="E225" s="21">
        <f>SUM(E226:E229)</f>
        <v>138815</v>
      </c>
      <c r="F225" s="21">
        <f>SUM(F226:F229)</f>
        <v>124379.73</v>
      </c>
      <c r="G225" s="131">
        <f t="shared" si="17"/>
        <v>89.6010733710334</v>
      </c>
      <c r="H225" s="131">
        <f t="shared" si="16"/>
        <v>118.8603997915208</v>
      </c>
      <c r="I225" s="40">
        <f>SUM(I226:I229)</f>
        <v>104643.54</v>
      </c>
    </row>
    <row r="226" spans="1:9" ht="12.75" hidden="1">
      <c r="A226" s="22"/>
      <c r="B226" s="118"/>
      <c r="C226" s="30" t="s">
        <v>11</v>
      </c>
      <c r="D226" s="11" t="s">
        <v>12</v>
      </c>
      <c r="E226" s="25"/>
      <c r="F226" s="25"/>
      <c r="G226" s="132" t="e">
        <f t="shared" si="17"/>
        <v>#DIV/0!</v>
      </c>
      <c r="H226" s="132" t="e">
        <f t="shared" si="16"/>
        <v>#DIV/0!</v>
      </c>
      <c r="I226" s="43"/>
    </row>
    <row r="227" spans="1:9" ht="33.75">
      <c r="A227" s="22"/>
      <c r="B227" s="193"/>
      <c r="C227" s="52" t="s">
        <v>51</v>
      </c>
      <c r="D227" s="12" t="s">
        <v>252</v>
      </c>
      <c r="E227" s="25">
        <v>97270</v>
      </c>
      <c r="F227" s="25">
        <v>81060</v>
      </c>
      <c r="G227" s="132">
        <f t="shared" si="17"/>
        <v>83.33504677701244</v>
      </c>
      <c r="H227" s="132">
        <f t="shared" si="16"/>
        <v>100.97159940209268</v>
      </c>
      <c r="I227" s="43">
        <v>80280</v>
      </c>
    </row>
    <row r="228" spans="1:9" ht="33.75">
      <c r="A228" s="22"/>
      <c r="B228" s="36"/>
      <c r="C228" s="52" t="s">
        <v>129</v>
      </c>
      <c r="D228" s="167" t="s">
        <v>207</v>
      </c>
      <c r="E228" s="25">
        <v>17980</v>
      </c>
      <c r="F228" s="25">
        <v>19754.73</v>
      </c>
      <c r="G228" s="132">
        <f t="shared" si="17"/>
        <v>109.87057842046718</v>
      </c>
      <c r="H228" s="132">
        <f t="shared" si="16"/>
        <v>158.4945579180968</v>
      </c>
      <c r="I228" s="43">
        <v>12463.98</v>
      </c>
    </row>
    <row r="229" spans="1:9" ht="33.75">
      <c r="A229" s="22"/>
      <c r="B229" s="192"/>
      <c r="C229" s="52" t="s">
        <v>154</v>
      </c>
      <c r="D229" s="12" t="s">
        <v>185</v>
      </c>
      <c r="E229" s="25">
        <v>23565</v>
      </c>
      <c r="F229" s="25">
        <v>23565</v>
      </c>
      <c r="G229" s="132">
        <f t="shared" si="17"/>
        <v>100</v>
      </c>
      <c r="H229" s="132">
        <f t="shared" si="16"/>
        <v>198.03253229531177</v>
      </c>
      <c r="I229" s="43">
        <v>11899.56</v>
      </c>
    </row>
    <row r="230" spans="1:9" ht="12.75">
      <c r="A230" s="19"/>
      <c r="B230" s="27">
        <v>80104</v>
      </c>
      <c r="C230" s="20"/>
      <c r="D230" s="14" t="s">
        <v>52</v>
      </c>
      <c r="E230" s="21">
        <f>SUM(E231:E240)</f>
        <v>3107067.61</v>
      </c>
      <c r="F230" s="21">
        <f>SUM(F231:F240)</f>
        <v>2523686.02</v>
      </c>
      <c r="G230" s="131">
        <f t="shared" si="17"/>
        <v>81.22404584559395</v>
      </c>
      <c r="H230" s="131">
        <f t="shared" si="16"/>
        <v>106.38074904888879</v>
      </c>
      <c r="I230" s="21">
        <f>SUM(I231:I240)</f>
        <v>2372314.58</v>
      </c>
    </row>
    <row r="231" spans="1:9" ht="22.5" hidden="1">
      <c r="A231" s="19"/>
      <c r="B231" s="36"/>
      <c r="C231" s="30" t="s">
        <v>70</v>
      </c>
      <c r="D231" s="12" t="s">
        <v>212</v>
      </c>
      <c r="E231" s="25"/>
      <c r="F231" s="25"/>
      <c r="G231" s="132" t="e">
        <f t="shared" si="17"/>
        <v>#DIV/0!</v>
      </c>
      <c r="H231" s="132" t="e">
        <f t="shared" si="16"/>
        <v>#DIV/0!</v>
      </c>
      <c r="I231" s="25"/>
    </row>
    <row r="232" spans="1:9" ht="44.25" customHeight="1">
      <c r="A232" s="22"/>
      <c r="B232" s="23"/>
      <c r="C232" s="45" t="s">
        <v>10</v>
      </c>
      <c r="D232" s="86" t="s">
        <v>210</v>
      </c>
      <c r="E232" s="25">
        <v>97200</v>
      </c>
      <c r="F232" s="25">
        <v>81000</v>
      </c>
      <c r="G232" s="132">
        <f t="shared" si="17"/>
        <v>83.33333333333333</v>
      </c>
      <c r="H232" s="132">
        <f t="shared" si="16"/>
        <v>100</v>
      </c>
      <c r="I232" s="25">
        <v>81000</v>
      </c>
    </row>
    <row r="233" spans="1:9" s="114" customFormat="1" ht="51.75" customHeight="1" hidden="1">
      <c r="A233" s="198"/>
      <c r="B233" s="232"/>
      <c r="C233" s="233" t="s">
        <v>78</v>
      </c>
      <c r="D233" s="86" t="s">
        <v>276</v>
      </c>
      <c r="E233" s="154"/>
      <c r="F233" s="154"/>
      <c r="G233" s="132" t="e">
        <f t="shared" si="17"/>
        <v>#DIV/0!</v>
      </c>
      <c r="H233" s="132">
        <f t="shared" si="16"/>
        <v>0</v>
      </c>
      <c r="I233" s="154">
        <v>554.22</v>
      </c>
    </row>
    <row r="234" spans="1:9" ht="12.75" hidden="1">
      <c r="A234" s="22"/>
      <c r="B234" s="23"/>
      <c r="C234" s="35" t="s">
        <v>25</v>
      </c>
      <c r="D234" s="10" t="s">
        <v>211</v>
      </c>
      <c r="E234" s="25"/>
      <c r="F234" s="25"/>
      <c r="G234" s="132" t="e">
        <f t="shared" si="17"/>
        <v>#DIV/0!</v>
      </c>
      <c r="H234" s="132" t="e">
        <f t="shared" si="16"/>
        <v>#DIV/0!</v>
      </c>
      <c r="I234" s="25"/>
    </row>
    <row r="235" spans="1:9" ht="12.75">
      <c r="A235" s="22"/>
      <c r="B235" s="23"/>
      <c r="C235" s="30" t="s">
        <v>11</v>
      </c>
      <c r="D235" s="10" t="s">
        <v>12</v>
      </c>
      <c r="E235" s="25">
        <v>616.65</v>
      </c>
      <c r="F235" s="25">
        <v>616.65</v>
      </c>
      <c r="G235" s="132">
        <f t="shared" si="17"/>
        <v>100</v>
      </c>
      <c r="H235" s="132">
        <f t="shared" si="16"/>
        <v>2.5038187651806574</v>
      </c>
      <c r="I235" s="25">
        <v>24628.38</v>
      </c>
    </row>
    <row r="236" spans="1:9" ht="33.75">
      <c r="A236" s="22"/>
      <c r="B236" s="23"/>
      <c r="C236" s="28" t="s">
        <v>51</v>
      </c>
      <c r="D236" s="12" t="s">
        <v>252</v>
      </c>
      <c r="E236" s="25">
        <v>2131720</v>
      </c>
      <c r="F236" s="25">
        <v>1776430</v>
      </c>
      <c r="G236" s="132">
        <f t="shared" si="17"/>
        <v>83.33317696507984</v>
      </c>
      <c r="H236" s="132">
        <f t="shared" si="16"/>
        <v>101.54306961962006</v>
      </c>
      <c r="I236" s="25">
        <v>1749435</v>
      </c>
    </row>
    <row r="237" spans="1:9" s="176" customFormat="1" ht="36" customHeight="1">
      <c r="A237" s="95"/>
      <c r="B237" s="173"/>
      <c r="C237" s="174">
        <v>2310</v>
      </c>
      <c r="D237" s="167" t="s">
        <v>207</v>
      </c>
      <c r="E237" s="33">
        <v>835200</v>
      </c>
      <c r="F237" s="33">
        <v>638308.41</v>
      </c>
      <c r="G237" s="175">
        <f t="shared" si="17"/>
        <v>76.42581537356322</v>
      </c>
      <c r="H237" s="175">
        <f t="shared" si="16"/>
        <v>130.80148800664725</v>
      </c>
      <c r="I237" s="33">
        <v>487997.82</v>
      </c>
    </row>
    <row r="238" spans="1:9" s="102" customFormat="1" ht="56.25" hidden="1">
      <c r="A238" s="201"/>
      <c r="B238" s="201"/>
      <c r="C238" s="202" t="s">
        <v>67</v>
      </c>
      <c r="D238" s="12" t="s">
        <v>205</v>
      </c>
      <c r="E238" s="154"/>
      <c r="F238" s="154"/>
      <c r="G238" s="200" t="e">
        <f t="shared" si="17"/>
        <v>#DIV/0!</v>
      </c>
      <c r="H238" s="200" t="e">
        <f t="shared" si="16"/>
        <v>#DIV/0!</v>
      </c>
      <c r="I238" s="154"/>
    </row>
    <row r="239" spans="1:9" ht="33.75">
      <c r="A239" s="22"/>
      <c r="B239" s="29"/>
      <c r="C239" s="30" t="s">
        <v>154</v>
      </c>
      <c r="D239" s="12" t="s">
        <v>185</v>
      </c>
      <c r="E239" s="25">
        <v>27330.96</v>
      </c>
      <c r="F239" s="25">
        <v>27330.96</v>
      </c>
      <c r="G239" s="132">
        <f t="shared" si="17"/>
        <v>100</v>
      </c>
      <c r="H239" s="132">
        <f t="shared" si="16"/>
        <v>120.97932711652162</v>
      </c>
      <c r="I239" s="43">
        <v>22591.43</v>
      </c>
    </row>
    <row r="240" spans="1:9" s="114" customFormat="1" ht="57" customHeight="1">
      <c r="A240" s="198"/>
      <c r="B240" s="199"/>
      <c r="C240" s="100" t="s">
        <v>67</v>
      </c>
      <c r="D240" s="12" t="s">
        <v>205</v>
      </c>
      <c r="E240" s="154">
        <v>15000</v>
      </c>
      <c r="F240" s="154">
        <v>0</v>
      </c>
      <c r="G240" s="200">
        <f t="shared" si="17"/>
        <v>0</v>
      </c>
      <c r="H240" s="132">
        <f aca="true" t="shared" si="18" ref="H240:H272">(F240/I240)*100</f>
        <v>0</v>
      </c>
      <c r="I240" s="154">
        <v>6107.73</v>
      </c>
    </row>
    <row r="241" spans="1:11" ht="12.75">
      <c r="A241" s="19"/>
      <c r="B241" s="27">
        <v>80110</v>
      </c>
      <c r="C241" s="20"/>
      <c r="D241" s="14" t="s">
        <v>53</v>
      </c>
      <c r="E241" s="21">
        <f>SUM(E242:E253)</f>
        <v>64130.2</v>
      </c>
      <c r="F241" s="21">
        <f>SUM(F242:F253)</f>
        <v>75095.37</v>
      </c>
      <c r="G241" s="131">
        <f t="shared" si="17"/>
        <v>117.09829378358403</v>
      </c>
      <c r="H241" s="131">
        <f t="shared" si="18"/>
        <v>20.12436606683336</v>
      </c>
      <c r="I241" s="21">
        <f>SUM(I242:I253)</f>
        <v>373156.45</v>
      </c>
      <c r="J241" s="158"/>
      <c r="K241" s="158"/>
    </row>
    <row r="242" spans="1:11" ht="24.75" customHeight="1" hidden="1">
      <c r="A242" s="19"/>
      <c r="B242" s="36"/>
      <c r="C242" s="30" t="s">
        <v>70</v>
      </c>
      <c r="D242" s="12" t="s">
        <v>212</v>
      </c>
      <c r="E242" s="25"/>
      <c r="F242" s="25"/>
      <c r="G242" s="132" t="e">
        <f>F242*100/E242</f>
        <v>#DIV/0!</v>
      </c>
      <c r="H242" s="132" t="e">
        <f t="shared" si="18"/>
        <v>#DIV/0!</v>
      </c>
      <c r="I242" s="25"/>
      <c r="J242" s="158"/>
      <c r="K242" s="158"/>
    </row>
    <row r="243" spans="1:11" ht="33.75" hidden="1">
      <c r="A243" s="19"/>
      <c r="B243" s="36"/>
      <c r="C243" s="30" t="s">
        <v>269</v>
      </c>
      <c r="D243" s="12" t="s">
        <v>270</v>
      </c>
      <c r="E243" s="25"/>
      <c r="F243" s="25"/>
      <c r="G243" s="132" t="e">
        <f>F243*100/E243</f>
        <v>#DIV/0!</v>
      </c>
      <c r="H243" s="132">
        <f t="shared" si="18"/>
        <v>0</v>
      </c>
      <c r="I243" s="25">
        <v>26</v>
      </c>
      <c r="J243" s="158"/>
      <c r="K243" s="158"/>
    </row>
    <row r="244" spans="1:11" ht="22.5" customHeight="1">
      <c r="A244" s="19"/>
      <c r="B244" s="36"/>
      <c r="C244" s="30" t="s">
        <v>258</v>
      </c>
      <c r="D244" s="12" t="s">
        <v>265</v>
      </c>
      <c r="E244" s="25">
        <v>400</v>
      </c>
      <c r="F244" s="25">
        <v>0</v>
      </c>
      <c r="G244" s="132">
        <f>F244*100/E244</f>
        <v>0</v>
      </c>
      <c r="H244" s="132">
        <f t="shared" si="18"/>
        <v>0</v>
      </c>
      <c r="I244" s="25">
        <v>46.4</v>
      </c>
      <c r="J244" s="158"/>
      <c r="K244" s="158"/>
    </row>
    <row r="245" spans="1:11" ht="12.75">
      <c r="A245" s="19"/>
      <c r="B245" s="36"/>
      <c r="C245" s="212" t="s">
        <v>17</v>
      </c>
      <c r="D245" s="10" t="s">
        <v>18</v>
      </c>
      <c r="E245" s="25">
        <v>1000</v>
      </c>
      <c r="F245" s="25">
        <v>0</v>
      </c>
      <c r="G245" s="132">
        <f>F245*100/E245</f>
        <v>0</v>
      </c>
      <c r="H245" s="132">
        <f t="shared" si="18"/>
        <v>0</v>
      </c>
      <c r="I245" s="25">
        <v>262</v>
      </c>
      <c r="J245" s="158"/>
      <c r="K245" s="158"/>
    </row>
    <row r="246" spans="1:11" ht="12.75" hidden="1">
      <c r="A246" s="19"/>
      <c r="B246" s="36"/>
      <c r="C246" s="30" t="s">
        <v>133</v>
      </c>
      <c r="D246" s="10" t="s">
        <v>134</v>
      </c>
      <c r="E246" s="25"/>
      <c r="F246" s="25"/>
      <c r="G246" s="132" t="e">
        <f t="shared" si="17"/>
        <v>#DIV/0!</v>
      </c>
      <c r="H246" s="132" t="e">
        <f t="shared" si="18"/>
        <v>#DIV/0!</v>
      </c>
      <c r="I246" s="25">
        <v>0</v>
      </c>
      <c r="J246" s="158"/>
      <c r="K246" s="158"/>
    </row>
    <row r="247" spans="1:9" ht="12.75" hidden="1">
      <c r="A247" s="22"/>
      <c r="B247" s="29"/>
      <c r="C247" s="34" t="s">
        <v>25</v>
      </c>
      <c r="D247" s="10" t="s">
        <v>211</v>
      </c>
      <c r="E247" s="25"/>
      <c r="F247" s="25"/>
      <c r="G247" s="132" t="e">
        <f t="shared" si="17"/>
        <v>#DIV/0!</v>
      </c>
      <c r="H247" s="132" t="e">
        <f t="shared" si="18"/>
        <v>#DIV/0!</v>
      </c>
      <c r="I247" s="25"/>
    </row>
    <row r="248" spans="1:9" ht="12.75">
      <c r="A248" s="22"/>
      <c r="B248" s="29"/>
      <c r="C248" s="24" t="s">
        <v>85</v>
      </c>
      <c r="D248" s="206" t="s">
        <v>26</v>
      </c>
      <c r="E248" s="25">
        <v>216.08</v>
      </c>
      <c r="F248" s="25">
        <v>341.46</v>
      </c>
      <c r="G248" s="132">
        <f t="shared" si="17"/>
        <v>158.02480562754533</v>
      </c>
      <c r="H248" s="132">
        <f t="shared" si="18"/>
        <v>194.43115818243933</v>
      </c>
      <c r="I248" s="25">
        <v>175.62</v>
      </c>
    </row>
    <row r="249" spans="1:9" ht="12.75">
      <c r="A249" s="22"/>
      <c r="B249" s="29"/>
      <c r="C249" s="28" t="s">
        <v>11</v>
      </c>
      <c r="D249" s="10" t="s">
        <v>12</v>
      </c>
      <c r="E249" s="25">
        <v>1000</v>
      </c>
      <c r="F249" s="25">
        <v>539.55</v>
      </c>
      <c r="G249" s="132">
        <f t="shared" si="17"/>
        <v>53.95499999999999</v>
      </c>
      <c r="H249" s="132">
        <f t="shared" si="18"/>
        <v>128.80469813077417</v>
      </c>
      <c r="I249" s="25">
        <v>418.89</v>
      </c>
    </row>
    <row r="250" spans="1:9" ht="45" hidden="1">
      <c r="A250" s="22"/>
      <c r="B250" s="29"/>
      <c r="C250" s="28" t="s">
        <v>119</v>
      </c>
      <c r="D250" s="12" t="s">
        <v>241</v>
      </c>
      <c r="E250" s="25"/>
      <c r="F250" s="25"/>
      <c r="G250" s="132" t="e">
        <f t="shared" si="17"/>
        <v>#DIV/0!</v>
      </c>
      <c r="H250" s="132">
        <f t="shared" si="18"/>
        <v>0</v>
      </c>
      <c r="I250" s="25">
        <v>182669.13</v>
      </c>
    </row>
    <row r="251" spans="1:9" ht="37.5" customHeight="1" hidden="1">
      <c r="A251" s="22"/>
      <c r="B251" s="29"/>
      <c r="C251" s="28" t="s">
        <v>129</v>
      </c>
      <c r="D251" s="86" t="s">
        <v>207</v>
      </c>
      <c r="E251" s="25"/>
      <c r="F251" s="25"/>
      <c r="G251" s="132" t="e">
        <f t="shared" si="17"/>
        <v>#DIV/0!</v>
      </c>
      <c r="H251" s="132" t="e">
        <f t="shared" si="18"/>
        <v>#DIV/0!</v>
      </c>
      <c r="I251" s="25"/>
    </row>
    <row r="252" spans="1:9" ht="33.75">
      <c r="A252" s="22"/>
      <c r="B252" s="29"/>
      <c r="C252" s="30" t="s">
        <v>154</v>
      </c>
      <c r="D252" s="12" t="s">
        <v>185</v>
      </c>
      <c r="E252" s="25">
        <v>21394.87</v>
      </c>
      <c r="F252" s="25">
        <v>21394.87</v>
      </c>
      <c r="G252" s="132">
        <f t="shared" si="17"/>
        <v>100</v>
      </c>
      <c r="H252" s="132">
        <f t="shared" si="18"/>
        <v>13.616839846724174</v>
      </c>
      <c r="I252" s="43">
        <v>157120.67</v>
      </c>
    </row>
    <row r="253" spans="1:9" ht="49.5" customHeight="1">
      <c r="A253" s="22"/>
      <c r="B253" s="29"/>
      <c r="C253" s="30" t="s">
        <v>82</v>
      </c>
      <c r="D253" s="12" t="s">
        <v>232</v>
      </c>
      <c r="E253" s="25">
        <v>40119.25</v>
      </c>
      <c r="F253" s="25">
        <v>52819.49</v>
      </c>
      <c r="G253" s="132">
        <f t="shared" si="17"/>
        <v>131.65622487957776</v>
      </c>
      <c r="H253" s="132">
        <f t="shared" si="18"/>
        <v>162.83344647315133</v>
      </c>
      <c r="I253" s="43">
        <v>32437.74</v>
      </c>
    </row>
    <row r="254" spans="1:9" ht="12.75" hidden="1">
      <c r="A254" s="22"/>
      <c r="B254" s="27">
        <v>80114</v>
      </c>
      <c r="C254" s="97"/>
      <c r="D254" s="14" t="s">
        <v>164</v>
      </c>
      <c r="E254" s="21">
        <f>SUM(E255:E256)</f>
        <v>0</v>
      </c>
      <c r="F254" s="21">
        <f>SUM(F255:F256)</f>
        <v>0</v>
      </c>
      <c r="G254" s="131" t="e">
        <f t="shared" si="17"/>
        <v>#DIV/0!</v>
      </c>
      <c r="H254" s="131" t="e">
        <f t="shared" si="18"/>
        <v>#DIV/0!</v>
      </c>
      <c r="I254" s="21">
        <f>SUM(I255:I256)</f>
        <v>0</v>
      </c>
    </row>
    <row r="255" spans="1:9" ht="12.75" hidden="1">
      <c r="A255" s="22"/>
      <c r="B255" s="36"/>
      <c r="C255" s="30" t="s">
        <v>25</v>
      </c>
      <c r="D255" s="10" t="s">
        <v>211</v>
      </c>
      <c r="E255" s="25"/>
      <c r="F255" s="25"/>
      <c r="G255" s="132" t="e">
        <f t="shared" si="17"/>
        <v>#DIV/0!</v>
      </c>
      <c r="H255" s="132" t="e">
        <f t="shared" si="18"/>
        <v>#DIV/0!</v>
      </c>
      <c r="I255" s="43"/>
    </row>
    <row r="256" spans="1:9" ht="12.75" hidden="1">
      <c r="A256" s="22"/>
      <c r="B256" s="36"/>
      <c r="C256" s="30" t="s">
        <v>11</v>
      </c>
      <c r="D256" s="10" t="s">
        <v>12</v>
      </c>
      <c r="E256" s="25"/>
      <c r="F256" s="25"/>
      <c r="G256" s="132" t="e">
        <f t="shared" si="17"/>
        <v>#DIV/0!</v>
      </c>
      <c r="H256" s="132" t="e">
        <f t="shared" si="18"/>
        <v>#DIV/0!</v>
      </c>
      <c r="I256" s="43">
        <v>0</v>
      </c>
    </row>
    <row r="257" spans="1:9" ht="12.75">
      <c r="A257" s="22"/>
      <c r="B257" s="27">
        <v>80146</v>
      </c>
      <c r="C257" s="44"/>
      <c r="D257" s="14" t="s">
        <v>283</v>
      </c>
      <c r="E257" s="21">
        <f>SUM(E258:E259)</f>
        <v>5244.02</v>
      </c>
      <c r="F257" s="21">
        <f>SUM(F258:F259)</f>
        <v>5244.02</v>
      </c>
      <c r="G257" s="131">
        <f>F257*100/E257</f>
        <v>99.99999999999999</v>
      </c>
      <c r="H257" s="137" t="s">
        <v>122</v>
      </c>
      <c r="I257" s="43"/>
    </row>
    <row r="258" spans="1:9" ht="12.75">
      <c r="A258" s="22"/>
      <c r="B258" s="104"/>
      <c r="C258" s="30" t="s">
        <v>25</v>
      </c>
      <c r="D258" s="10" t="s">
        <v>211</v>
      </c>
      <c r="E258" s="25">
        <v>139.02</v>
      </c>
      <c r="F258" s="25">
        <v>139.02</v>
      </c>
      <c r="G258" s="132">
        <f t="shared" si="17"/>
        <v>100</v>
      </c>
      <c r="H258" s="143" t="s">
        <v>122</v>
      </c>
      <c r="I258" s="43"/>
    </row>
    <row r="259" spans="1:9" ht="12.75">
      <c r="A259" s="22"/>
      <c r="B259" s="166"/>
      <c r="C259" s="30" t="s">
        <v>263</v>
      </c>
      <c r="D259" s="206" t="s">
        <v>267</v>
      </c>
      <c r="E259" s="25">
        <v>5105</v>
      </c>
      <c r="F259" s="25">
        <v>5105</v>
      </c>
      <c r="G259" s="132">
        <f t="shared" si="17"/>
        <v>100</v>
      </c>
      <c r="H259" s="143" t="s">
        <v>122</v>
      </c>
      <c r="I259" s="43"/>
    </row>
    <row r="260" spans="1:9" ht="12.75">
      <c r="A260" s="22"/>
      <c r="B260" s="27">
        <v>80148</v>
      </c>
      <c r="C260" s="44"/>
      <c r="D260" s="14" t="s">
        <v>204</v>
      </c>
      <c r="E260" s="21">
        <f>SUM(E261:E261)</f>
        <v>80721.47</v>
      </c>
      <c r="F260" s="21">
        <f>SUM(F261:F261)</f>
        <v>80721.47</v>
      </c>
      <c r="G260" s="131">
        <f>F260*100/E260</f>
        <v>100</v>
      </c>
      <c r="H260" s="131">
        <f t="shared" si="18"/>
        <v>114.73513750767185</v>
      </c>
      <c r="I260" s="40">
        <f>SUM(I261)</f>
        <v>70354.62</v>
      </c>
    </row>
    <row r="261" spans="1:9" ht="33.75">
      <c r="A261" s="22"/>
      <c r="B261" s="36"/>
      <c r="C261" s="30" t="s">
        <v>154</v>
      </c>
      <c r="D261" s="12" t="s">
        <v>185</v>
      </c>
      <c r="E261" s="25">
        <v>80721.47</v>
      </c>
      <c r="F261" s="25">
        <v>80721.47</v>
      </c>
      <c r="G261" s="132">
        <f t="shared" si="17"/>
        <v>100</v>
      </c>
      <c r="H261" s="132">
        <f t="shared" si="18"/>
        <v>114.73513750767185</v>
      </c>
      <c r="I261" s="43">
        <v>70354.62</v>
      </c>
    </row>
    <row r="262" spans="1:9" ht="56.25">
      <c r="A262" s="22"/>
      <c r="B262" s="185">
        <v>80149</v>
      </c>
      <c r="C262" s="44"/>
      <c r="D262" s="13" t="s">
        <v>203</v>
      </c>
      <c r="E262" s="21">
        <f>SUM(E263:E264)</f>
        <v>100010</v>
      </c>
      <c r="F262" s="21">
        <f>SUM(F263:F264)</f>
        <v>83340</v>
      </c>
      <c r="G262" s="131">
        <f>F262*100/E262</f>
        <v>83.33166683331667</v>
      </c>
      <c r="H262" s="131">
        <f t="shared" si="18"/>
        <v>177.96284433055735</v>
      </c>
      <c r="I262" s="40">
        <f>SUM(I264:I264)</f>
        <v>46830</v>
      </c>
    </row>
    <row r="263" spans="1:9" ht="12.75" hidden="1">
      <c r="A263" s="22"/>
      <c r="B263" s="118"/>
      <c r="C263" s="30" t="s">
        <v>11</v>
      </c>
      <c r="D263" s="10" t="s">
        <v>12</v>
      </c>
      <c r="E263" s="25"/>
      <c r="F263" s="25"/>
      <c r="G263" s="132" t="e">
        <f t="shared" si="17"/>
        <v>#DIV/0!</v>
      </c>
      <c r="H263" s="132" t="e">
        <f t="shared" si="18"/>
        <v>#DIV/0!</v>
      </c>
      <c r="I263" s="43"/>
    </row>
    <row r="264" spans="1:9" ht="33.75">
      <c r="A264" s="22"/>
      <c r="B264" s="36"/>
      <c r="C264" s="30" t="s">
        <v>51</v>
      </c>
      <c r="D264" s="12" t="s">
        <v>252</v>
      </c>
      <c r="E264" s="25">
        <v>100010</v>
      </c>
      <c r="F264" s="25">
        <v>83340</v>
      </c>
      <c r="G264" s="132">
        <f t="shared" si="17"/>
        <v>83.33166683331667</v>
      </c>
      <c r="H264" s="132">
        <f t="shared" si="18"/>
        <v>177.96284433055735</v>
      </c>
      <c r="I264" s="43">
        <v>46830</v>
      </c>
    </row>
    <row r="265" spans="1:9" ht="56.25" hidden="1">
      <c r="A265" s="22"/>
      <c r="B265" s="185">
        <v>80150</v>
      </c>
      <c r="C265" s="44"/>
      <c r="D265" s="13" t="s">
        <v>198</v>
      </c>
      <c r="E265" s="21">
        <f>SUM(E266:E267)</f>
        <v>0</v>
      </c>
      <c r="F265" s="21">
        <f>SUM(F266:F267)</f>
        <v>0</v>
      </c>
      <c r="G265" s="131" t="e">
        <f t="shared" si="17"/>
        <v>#DIV/0!</v>
      </c>
      <c r="H265" s="131">
        <f t="shared" si="18"/>
        <v>0</v>
      </c>
      <c r="I265" s="40">
        <f>SUM(I267)</f>
        <v>60537.27</v>
      </c>
    </row>
    <row r="266" spans="1:9" ht="12.75" hidden="1">
      <c r="A266" s="22"/>
      <c r="B266" s="104"/>
      <c r="C266" s="44" t="s">
        <v>11</v>
      </c>
      <c r="D266" s="10" t="s">
        <v>12</v>
      </c>
      <c r="E266" s="25"/>
      <c r="F266" s="25"/>
      <c r="G266" s="132" t="e">
        <f t="shared" si="17"/>
        <v>#DIV/0!</v>
      </c>
      <c r="H266" s="132" t="e">
        <f t="shared" si="18"/>
        <v>#DIV/0!</v>
      </c>
      <c r="I266" s="40"/>
    </row>
    <row r="267" spans="1:9" ht="45" hidden="1">
      <c r="A267" s="22"/>
      <c r="B267" s="193"/>
      <c r="C267" s="44" t="s">
        <v>119</v>
      </c>
      <c r="D267" s="12" t="s">
        <v>241</v>
      </c>
      <c r="E267" s="25"/>
      <c r="F267" s="25"/>
      <c r="G267" s="132" t="e">
        <f t="shared" si="17"/>
        <v>#DIV/0!</v>
      </c>
      <c r="H267" s="132">
        <f t="shared" si="18"/>
        <v>0</v>
      </c>
      <c r="I267" s="43">
        <v>60537.27</v>
      </c>
    </row>
    <row r="268" spans="1:9" ht="33.75">
      <c r="A268" s="22"/>
      <c r="B268" s="27">
        <v>80153</v>
      </c>
      <c r="C268" s="44"/>
      <c r="D268" s="13" t="s">
        <v>287</v>
      </c>
      <c r="E268" s="21">
        <f>SUM(E269)</f>
        <v>676055.14</v>
      </c>
      <c r="F268" s="21">
        <f>SUM(F269)</f>
        <v>676055.14</v>
      </c>
      <c r="G268" s="131">
        <f>F268*100/E268</f>
        <v>100</v>
      </c>
      <c r="H268" s="137" t="s">
        <v>122</v>
      </c>
      <c r="I268" s="43"/>
    </row>
    <row r="269" spans="1:9" ht="45">
      <c r="A269" s="22"/>
      <c r="B269" s="108"/>
      <c r="C269" s="30" t="s">
        <v>119</v>
      </c>
      <c r="D269" s="12" t="s">
        <v>241</v>
      </c>
      <c r="E269" s="25">
        <v>676055.14</v>
      </c>
      <c r="F269" s="25">
        <v>676055.14</v>
      </c>
      <c r="G269" s="132">
        <f t="shared" si="17"/>
        <v>100</v>
      </c>
      <c r="H269" s="143" t="s">
        <v>122</v>
      </c>
      <c r="I269" s="43"/>
    </row>
    <row r="270" spans="1:9" ht="12.75">
      <c r="A270" s="22"/>
      <c r="B270" s="27">
        <v>80195</v>
      </c>
      <c r="C270" s="44"/>
      <c r="D270" s="13" t="s">
        <v>5</v>
      </c>
      <c r="E270" s="21">
        <f>SUM(E271:E273)</f>
        <v>3012</v>
      </c>
      <c r="F270" s="21">
        <f>SUM(F271:F273)</f>
        <v>235.6</v>
      </c>
      <c r="G270" s="131">
        <f t="shared" si="17"/>
        <v>7.822045152722444</v>
      </c>
      <c r="H270" s="131">
        <f t="shared" si="18"/>
        <v>40.80360235538621</v>
      </c>
      <c r="I270" s="40">
        <f>SUM(I271:I273)</f>
        <v>577.4000000000001</v>
      </c>
    </row>
    <row r="271" spans="1:9" ht="22.5">
      <c r="A271" s="22"/>
      <c r="B271" s="104"/>
      <c r="C271" s="30" t="s">
        <v>27</v>
      </c>
      <c r="D271" s="12" t="s">
        <v>226</v>
      </c>
      <c r="E271" s="25">
        <v>3000</v>
      </c>
      <c r="F271" s="25">
        <v>224</v>
      </c>
      <c r="G271" s="132">
        <f t="shared" si="17"/>
        <v>7.466666666666667</v>
      </c>
      <c r="H271" s="132">
        <f t="shared" si="18"/>
        <v>42.89544235924932</v>
      </c>
      <c r="I271" s="43">
        <v>522.2</v>
      </c>
    </row>
    <row r="272" spans="1:9" ht="22.5">
      <c r="A272" s="22"/>
      <c r="B272" s="193"/>
      <c r="C272" s="30" t="s">
        <v>258</v>
      </c>
      <c r="D272" s="12" t="s">
        <v>265</v>
      </c>
      <c r="E272" s="25">
        <v>12</v>
      </c>
      <c r="F272" s="25">
        <v>11.6</v>
      </c>
      <c r="G272" s="132">
        <f t="shared" si="17"/>
        <v>96.66666666666667</v>
      </c>
      <c r="H272" s="132">
        <f t="shared" si="18"/>
        <v>21.014492753623188</v>
      </c>
      <c r="I272" s="43">
        <v>55.2</v>
      </c>
    </row>
    <row r="273" spans="1:9" ht="12.75" hidden="1">
      <c r="A273" s="22"/>
      <c r="B273" s="193"/>
      <c r="C273" s="30" t="s">
        <v>17</v>
      </c>
      <c r="D273" s="12" t="s">
        <v>18</v>
      </c>
      <c r="E273" s="25"/>
      <c r="F273" s="25"/>
      <c r="G273" s="132"/>
      <c r="H273" s="132"/>
      <c r="I273" s="43"/>
    </row>
    <row r="274" spans="1:9" ht="12.75">
      <c r="A274" s="26">
        <v>851</v>
      </c>
      <c r="B274" s="16"/>
      <c r="C274" s="32"/>
      <c r="D274" s="66" t="s">
        <v>54</v>
      </c>
      <c r="E274" s="18">
        <f>E275+E278+E280+E282+E288</f>
        <v>25400</v>
      </c>
      <c r="F274" s="18">
        <f>SUM(F275,F278,F280,F282,F288)</f>
        <v>15282.33</v>
      </c>
      <c r="G274" s="130">
        <f t="shared" si="17"/>
        <v>60.166653543307085</v>
      </c>
      <c r="H274" s="130">
        <f aca="true" t="shared" si="19" ref="H274:H309">(F274/I274)*100</f>
        <v>40.815223893990606</v>
      </c>
      <c r="I274" s="18">
        <f>SUM(I275,I278,I280,I282,I288,)</f>
        <v>37442.72</v>
      </c>
    </row>
    <row r="275" spans="1:9" ht="12.75">
      <c r="A275" s="46"/>
      <c r="B275" s="27">
        <v>85141</v>
      </c>
      <c r="C275" s="20"/>
      <c r="D275" s="68" t="s">
        <v>55</v>
      </c>
      <c r="E275" s="21">
        <f>SUM(E276:E277)</f>
        <v>10000</v>
      </c>
      <c r="F275" s="21">
        <f>SUM(F276:F277)</f>
        <v>0</v>
      </c>
      <c r="G275" s="137">
        <f>F275*100/E275</f>
        <v>0</v>
      </c>
      <c r="H275" s="131">
        <f t="shared" si="19"/>
        <v>0</v>
      </c>
      <c r="I275" s="21">
        <f>I277+I276</f>
        <v>11000</v>
      </c>
    </row>
    <row r="276" spans="1:9" ht="12.75">
      <c r="A276" s="22"/>
      <c r="B276" s="29"/>
      <c r="C276" s="34" t="s">
        <v>11</v>
      </c>
      <c r="D276" s="11" t="s">
        <v>12</v>
      </c>
      <c r="E276" s="25">
        <v>10000</v>
      </c>
      <c r="F276" s="25">
        <v>0</v>
      </c>
      <c r="G276" s="132">
        <f t="shared" si="17"/>
        <v>0</v>
      </c>
      <c r="H276" s="132">
        <f t="shared" si="19"/>
        <v>0</v>
      </c>
      <c r="I276" s="25">
        <v>11000</v>
      </c>
    </row>
    <row r="277" spans="1:9" ht="33.75" hidden="1">
      <c r="A277" s="46"/>
      <c r="B277" s="36"/>
      <c r="C277" s="30">
        <v>2320</v>
      </c>
      <c r="D277" s="12" t="s">
        <v>186</v>
      </c>
      <c r="E277" s="25"/>
      <c r="F277" s="25"/>
      <c r="G277" s="132" t="e">
        <f t="shared" si="17"/>
        <v>#DIV/0!</v>
      </c>
      <c r="H277" s="132" t="e">
        <f t="shared" si="19"/>
        <v>#DIV/0!</v>
      </c>
      <c r="I277" s="25"/>
    </row>
    <row r="278" spans="1:9" s="114" customFormat="1" ht="12.75">
      <c r="A278" s="112"/>
      <c r="B278" s="124">
        <v>85154</v>
      </c>
      <c r="C278" s="113"/>
      <c r="D278" s="13" t="s">
        <v>159</v>
      </c>
      <c r="E278" s="101">
        <f>SUM(E279:E279)</f>
        <v>0</v>
      </c>
      <c r="F278" s="101">
        <f>SUM(F279:F279)</f>
        <v>473.06</v>
      </c>
      <c r="G278" s="250" t="s">
        <v>122</v>
      </c>
      <c r="H278" s="137">
        <f t="shared" si="19"/>
        <v>11.8265</v>
      </c>
      <c r="I278" s="21">
        <f>I280+I279</f>
        <v>4000</v>
      </c>
    </row>
    <row r="279" spans="1:9" ht="12.75">
      <c r="A279" s="46"/>
      <c r="B279" s="108"/>
      <c r="C279" s="30" t="s">
        <v>11</v>
      </c>
      <c r="D279" s="11" t="s">
        <v>12</v>
      </c>
      <c r="E279" s="25">
        <v>0</v>
      </c>
      <c r="F279" s="25">
        <v>473.06</v>
      </c>
      <c r="G279" s="143" t="s">
        <v>122</v>
      </c>
      <c r="H279" s="143">
        <f t="shared" si="19"/>
        <v>11.8265</v>
      </c>
      <c r="I279" s="25">
        <v>4000</v>
      </c>
    </row>
    <row r="280" spans="1:9" ht="12.75" hidden="1">
      <c r="A280" s="46"/>
      <c r="B280" s="27">
        <v>85154</v>
      </c>
      <c r="C280" s="44"/>
      <c r="D280" s="70" t="s">
        <v>159</v>
      </c>
      <c r="E280" s="21">
        <f>SUM(E281)</f>
        <v>0</v>
      </c>
      <c r="F280" s="21">
        <f>F281</f>
        <v>0</v>
      </c>
      <c r="G280" s="143" t="e">
        <f>F280*100/E280</f>
        <v>#DIV/0!</v>
      </c>
      <c r="H280" s="143" t="e">
        <f t="shared" si="19"/>
        <v>#DIV/0!</v>
      </c>
      <c r="I280" s="43">
        <f>SUM(I281:I281)</f>
        <v>0</v>
      </c>
    </row>
    <row r="281" spans="1:9" ht="12.75" hidden="1">
      <c r="A281" s="46"/>
      <c r="B281" s="152"/>
      <c r="C281" s="30" t="s">
        <v>11</v>
      </c>
      <c r="D281" s="11" t="s">
        <v>12</v>
      </c>
      <c r="E281" s="25"/>
      <c r="F281" s="25"/>
      <c r="G281" s="143" t="e">
        <f>F281*100/E281</f>
        <v>#DIV/0!</v>
      </c>
      <c r="H281" s="143" t="e">
        <f t="shared" si="19"/>
        <v>#DIV/0!</v>
      </c>
      <c r="I281" s="43"/>
    </row>
    <row r="282" spans="1:9" ht="12.75">
      <c r="A282" s="19"/>
      <c r="B282" s="27">
        <v>85158</v>
      </c>
      <c r="C282" s="20"/>
      <c r="D282" s="14" t="s">
        <v>193</v>
      </c>
      <c r="E282" s="21">
        <f>SUM(E283:E287)</f>
        <v>2000</v>
      </c>
      <c r="F282" s="21">
        <f>SUM(F283:F287)</f>
        <v>1481.27</v>
      </c>
      <c r="G282" s="131">
        <f t="shared" si="17"/>
        <v>74.0635</v>
      </c>
      <c r="H282" s="131">
        <f t="shared" si="19"/>
        <v>14.247474203402613</v>
      </c>
      <c r="I282" s="21">
        <f>SUM(I283:I287)</f>
        <v>10396.72</v>
      </c>
    </row>
    <row r="283" spans="1:9" ht="22.5" hidden="1">
      <c r="A283" s="19"/>
      <c r="B283" s="36"/>
      <c r="C283" s="30" t="s">
        <v>258</v>
      </c>
      <c r="D283" s="12" t="s">
        <v>265</v>
      </c>
      <c r="E283" s="25"/>
      <c r="F283" s="25"/>
      <c r="G283" s="132" t="e">
        <f t="shared" si="17"/>
        <v>#DIV/0!</v>
      </c>
      <c r="H283" s="132">
        <f t="shared" si="19"/>
        <v>0</v>
      </c>
      <c r="I283" s="25">
        <v>43</v>
      </c>
    </row>
    <row r="284" spans="1:9" ht="12.75" hidden="1">
      <c r="A284" s="19"/>
      <c r="B284" s="36"/>
      <c r="C284" s="30" t="s">
        <v>17</v>
      </c>
      <c r="D284" s="12" t="s">
        <v>18</v>
      </c>
      <c r="E284" s="25"/>
      <c r="F284" s="25"/>
      <c r="G284" s="139" t="e">
        <f t="shared" si="17"/>
        <v>#DIV/0!</v>
      </c>
      <c r="H284" s="132" t="e">
        <f t="shared" si="19"/>
        <v>#DIV/0!</v>
      </c>
      <c r="I284" s="43"/>
    </row>
    <row r="285" spans="1:9" ht="12.75">
      <c r="A285" s="22"/>
      <c r="B285" s="29"/>
      <c r="C285" s="34" t="s">
        <v>56</v>
      </c>
      <c r="D285" s="10" t="s">
        <v>57</v>
      </c>
      <c r="E285" s="25">
        <v>2000</v>
      </c>
      <c r="F285" s="25">
        <v>1481.27</v>
      </c>
      <c r="G285" s="132">
        <f t="shared" si="17"/>
        <v>74.0635</v>
      </c>
      <c r="H285" s="132">
        <f t="shared" si="19"/>
        <v>14.30664534099821</v>
      </c>
      <c r="I285" s="25">
        <v>10353.72</v>
      </c>
    </row>
    <row r="286" spans="1:9" ht="12.75" hidden="1">
      <c r="A286" s="22"/>
      <c r="B286" s="29"/>
      <c r="C286" s="35" t="s">
        <v>25</v>
      </c>
      <c r="D286" s="10" t="s">
        <v>211</v>
      </c>
      <c r="E286" s="25"/>
      <c r="F286" s="25"/>
      <c r="G286" s="132" t="e">
        <f t="shared" si="17"/>
        <v>#DIV/0!</v>
      </c>
      <c r="H286" s="132" t="e">
        <f t="shared" si="19"/>
        <v>#DIV/0!</v>
      </c>
      <c r="I286" s="25"/>
    </row>
    <row r="287" spans="1:9" ht="12.75" hidden="1">
      <c r="A287" s="22"/>
      <c r="B287" s="29"/>
      <c r="C287" s="28" t="s">
        <v>11</v>
      </c>
      <c r="D287" s="10" t="s">
        <v>12</v>
      </c>
      <c r="E287" s="25"/>
      <c r="F287" s="25"/>
      <c r="G287" s="132" t="e">
        <f t="shared" si="17"/>
        <v>#DIV/0!</v>
      </c>
      <c r="H287" s="132" t="e">
        <f t="shared" si="19"/>
        <v>#DIV/0!</v>
      </c>
      <c r="I287" s="25"/>
    </row>
    <row r="288" spans="1:9" ht="12.75">
      <c r="A288" s="19"/>
      <c r="B288" s="27">
        <v>85195</v>
      </c>
      <c r="C288" s="20"/>
      <c r="D288" s="69" t="s">
        <v>5</v>
      </c>
      <c r="E288" s="21">
        <f>SUM(E289:E292)</f>
        <v>13400</v>
      </c>
      <c r="F288" s="21">
        <f>SUM(F289:F292)</f>
        <v>13328</v>
      </c>
      <c r="G288" s="131">
        <f t="shared" si="17"/>
        <v>99.46268656716418</v>
      </c>
      <c r="H288" s="131">
        <f t="shared" si="19"/>
        <v>110.64253694172339</v>
      </c>
      <c r="I288" s="50">
        <f>SUM(I289:I292)</f>
        <v>12046</v>
      </c>
    </row>
    <row r="289" spans="1:9" ht="12.75" hidden="1">
      <c r="A289" s="19"/>
      <c r="B289" s="36"/>
      <c r="C289" s="30" t="s">
        <v>25</v>
      </c>
      <c r="D289" s="10" t="s">
        <v>211</v>
      </c>
      <c r="E289" s="25"/>
      <c r="F289" s="25"/>
      <c r="G289" s="132" t="e">
        <f t="shared" si="17"/>
        <v>#DIV/0!</v>
      </c>
      <c r="H289" s="132">
        <f t="shared" si="19"/>
        <v>0</v>
      </c>
      <c r="I289" s="43">
        <v>148</v>
      </c>
    </row>
    <row r="290" spans="1:9" ht="12.75" hidden="1">
      <c r="A290" s="19"/>
      <c r="B290" s="36"/>
      <c r="C290" s="30" t="s">
        <v>11</v>
      </c>
      <c r="D290" s="10" t="s">
        <v>12</v>
      </c>
      <c r="E290" s="25"/>
      <c r="F290" s="25"/>
      <c r="G290" s="132" t="e">
        <f t="shared" si="17"/>
        <v>#DIV/0!</v>
      </c>
      <c r="H290" s="132" t="e">
        <f t="shared" si="19"/>
        <v>#DIV/0!</v>
      </c>
      <c r="I290" s="43"/>
    </row>
    <row r="291" spans="1:9" ht="45">
      <c r="A291" s="22"/>
      <c r="B291" s="29"/>
      <c r="C291" s="30">
        <v>2010</v>
      </c>
      <c r="D291" s="12" t="s">
        <v>241</v>
      </c>
      <c r="E291" s="25">
        <v>13400</v>
      </c>
      <c r="F291" s="25">
        <v>13328</v>
      </c>
      <c r="G291" s="132">
        <f t="shared" si="17"/>
        <v>99.46268656716418</v>
      </c>
      <c r="H291" s="132">
        <f t="shared" si="19"/>
        <v>134.65346534653466</v>
      </c>
      <c r="I291" s="53">
        <v>9898</v>
      </c>
    </row>
    <row r="292" spans="1:9" ht="59.25" customHeight="1" hidden="1">
      <c r="A292" s="22"/>
      <c r="B292" s="29"/>
      <c r="C292" s="30" t="s">
        <v>67</v>
      </c>
      <c r="D292" s="12" t="s">
        <v>205</v>
      </c>
      <c r="E292" s="25"/>
      <c r="F292" s="25"/>
      <c r="G292" s="132" t="e">
        <f t="shared" si="17"/>
        <v>#DIV/0!</v>
      </c>
      <c r="H292" s="132">
        <f t="shared" si="19"/>
        <v>0</v>
      </c>
      <c r="I292" s="53">
        <v>2000</v>
      </c>
    </row>
    <row r="293" spans="1:9" ht="15.75" customHeight="1" hidden="1">
      <c r="A293" s="22"/>
      <c r="B293" s="29"/>
      <c r="C293" s="30" t="s">
        <v>25</v>
      </c>
      <c r="D293" s="10" t="s">
        <v>211</v>
      </c>
      <c r="E293" s="25"/>
      <c r="F293" s="25"/>
      <c r="G293" s="132"/>
      <c r="H293" s="132"/>
      <c r="I293" s="53"/>
    </row>
    <row r="294" spans="1:9" ht="12.75">
      <c r="A294" s="26">
        <v>852</v>
      </c>
      <c r="B294" s="16"/>
      <c r="C294" s="32"/>
      <c r="D294" s="66" t="s">
        <v>58</v>
      </c>
      <c r="E294" s="18">
        <f>SUM(E295,E297,E304,E306,E310,E318,E323,E330,E334,E340,E347,E349,E355,E358,E364,E367)</f>
        <v>12308227.48</v>
      </c>
      <c r="F294" s="18">
        <f>SUM(F295,F297,F304,F306,F310,F318,F323,F330,F334,F340,F347,F349,F355,F358,F360,F364,F367)</f>
        <v>10041428.33</v>
      </c>
      <c r="G294" s="130">
        <f t="shared" si="17"/>
        <v>81.58305772554668</v>
      </c>
      <c r="H294" s="18">
        <f t="shared" si="19"/>
        <v>106.15650118682369</v>
      </c>
      <c r="I294" s="18">
        <f>SUM(I295,I297,I310,I304,I306,I318,I323,I330,I334,I340,I347,I349,I355,I358,I360,I362,I367)</f>
        <v>9459079.959999999</v>
      </c>
    </row>
    <row r="295" spans="1:9" ht="12.75">
      <c r="A295" s="47"/>
      <c r="B295" s="48">
        <v>85202</v>
      </c>
      <c r="C295" s="49"/>
      <c r="D295" s="70" t="s">
        <v>59</v>
      </c>
      <c r="E295" s="50">
        <f>SUM(E296:E296)</f>
        <v>20200</v>
      </c>
      <c r="F295" s="50">
        <f>SUM(F296)</f>
        <v>27168.11</v>
      </c>
      <c r="G295" s="138">
        <f t="shared" si="17"/>
        <v>134.49559405940593</v>
      </c>
      <c r="H295" s="138">
        <f t="shared" si="19"/>
        <v>283.8971963593425</v>
      </c>
      <c r="I295" s="50">
        <f>SUM(I296)</f>
        <v>9569.7</v>
      </c>
    </row>
    <row r="296" spans="1:9" ht="12.75">
      <c r="A296" s="47"/>
      <c r="B296" s="51"/>
      <c r="C296" s="52" t="s">
        <v>56</v>
      </c>
      <c r="D296" s="10" t="s">
        <v>57</v>
      </c>
      <c r="E296" s="53">
        <v>20200</v>
      </c>
      <c r="F296" s="53">
        <v>27168.11</v>
      </c>
      <c r="G296" s="135">
        <f t="shared" si="17"/>
        <v>134.49559405940593</v>
      </c>
      <c r="H296" s="135">
        <f t="shared" si="19"/>
        <v>283.8971963593425</v>
      </c>
      <c r="I296" s="53">
        <v>9569.7</v>
      </c>
    </row>
    <row r="297" spans="1:9" ht="12.75">
      <c r="A297" s="47"/>
      <c r="B297" s="48">
        <v>85203</v>
      </c>
      <c r="C297" s="49"/>
      <c r="D297" s="70" t="s">
        <v>60</v>
      </c>
      <c r="E297" s="21">
        <f>SUM(E298:E303)</f>
        <v>959544</v>
      </c>
      <c r="F297" s="21">
        <f>SUM(F298:F303)</f>
        <v>783452.73</v>
      </c>
      <c r="G297" s="131">
        <f t="shared" si="17"/>
        <v>81.64844238513294</v>
      </c>
      <c r="H297" s="131">
        <f t="shared" si="19"/>
        <v>114.16939312632263</v>
      </c>
      <c r="I297" s="21">
        <f>SUM(I298:I303)</f>
        <v>686219.58</v>
      </c>
    </row>
    <row r="298" spans="1:9" ht="12.75">
      <c r="A298" s="47"/>
      <c r="B298" s="51"/>
      <c r="C298" s="52" t="s">
        <v>56</v>
      </c>
      <c r="D298" s="10" t="s">
        <v>57</v>
      </c>
      <c r="E298" s="25">
        <v>104490</v>
      </c>
      <c r="F298" s="25">
        <v>78112.57</v>
      </c>
      <c r="G298" s="132">
        <f t="shared" si="17"/>
        <v>74.75602449995216</v>
      </c>
      <c r="H298" s="132">
        <f t="shared" si="19"/>
        <v>98.97341426645134</v>
      </c>
      <c r="I298" s="43">
        <v>78922.78</v>
      </c>
    </row>
    <row r="299" spans="1:9" ht="12.75" hidden="1">
      <c r="A299" s="54"/>
      <c r="B299" s="55"/>
      <c r="C299" s="52" t="s">
        <v>25</v>
      </c>
      <c r="D299" s="10" t="s">
        <v>211</v>
      </c>
      <c r="E299" s="53"/>
      <c r="F299" s="53"/>
      <c r="G299" s="132" t="e">
        <f t="shared" si="17"/>
        <v>#DIV/0!</v>
      </c>
      <c r="H299" s="132" t="e">
        <f t="shared" si="19"/>
        <v>#DIV/0!</v>
      </c>
      <c r="I299" s="25"/>
    </row>
    <row r="300" spans="1:9" ht="12.75">
      <c r="A300" s="54"/>
      <c r="B300" s="55"/>
      <c r="C300" s="56" t="s">
        <v>11</v>
      </c>
      <c r="D300" s="11" t="s">
        <v>12</v>
      </c>
      <c r="E300" s="53">
        <v>1330</v>
      </c>
      <c r="F300" s="53">
        <v>3358.08</v>
      </c>
      <c r="G300" s="132">
        <f t="shared" si="17"/>
        <v>252.48721804511277</v>
      </c>
      <c r="H300" s="132">
        <f t="shared" si="19"/>
        <v>351.51730851765393</v>
      </c>
      <c r="I300" s="43">
        <v>955.31</v>
      </c>
    </row>
    <row r="301" spans="1:9" s="114" customFormat="1" ht="45">
      <c r="A301" s="115"/>
      <c r="B301" s="116"/>
      <c r="C301" s="100">
        <v>2010</v>
      </c>
      <c r="D301" s="12" t="s">
        <v>241</v>
      </c>
      <c r="E301" s="117">
        <v>853524</v>
      </c>
      <c r="F301" s="117">
        <v>701606</v>
      </c>
      <c r="G301" s="132">
        <f t="shared" si="17"/>
        <v>82.20108631977543</v>
      </c>
      <c r="H301" s="132">
        <f t="shared" si="19"/>
        <v>117.07209401756538</v>
      </c>
      <c r="I301" s="43">
        <v>599293.97</v>
      </c>
    </row>
    <row r="302" spans="1:9" s="114" customFormat="1" ht="33.75">
      <c r="A302" s="115"/>
      <c r="B302" s="116"/>
      <c r="C302" s="100" t="s">
        <v>76</v>
      </c>
      <c r="D302" s="12" t="s">
        <v>172</v>
      </c>
      <c r="E302" s="117">
        <v>200</v>
      </c>
      <c r="F302" s="117">
        <v>376.08</v>
      </c>
      <c r="G302" s="139">
        <f t="shared" si="17"/>
        <v>188.04</v>
      </c>
      <c r="H302" s="139">
        <f t="shared" si="19"/>
        <v>151.93923723335487</v>
      </c>
      <c r="I302" s="43">
        <v>247.52</v>
      </c>
    </row>
    <row r="303" spans="1:9" ht="33.75" hidden="1">
      <c r="A303" s="54"/>
      <c r="B303" s="59"/>
      <c r="C303" s="30" t="s">
        <v>137</v>
      </c>
      <c r="D303" s="207" t="s">
        <v>244</v>
      </c>
      <c r="E303" s="53"/>
      <c r="F303" s="53"/>
      <c r="G303" s="132" t="e">
        <f t="shared" si="17"/>
        <v>#DIV/0!</v>
      </c>
      <c r="H303" s="132">
        <f t="shared" si="19"/>
        <v>0</v>
      </c>
      <c r="I303" s="43">
        <v>6800</v>
      </c>
    </row>
    <row r="304" spans="1:9" ht="13.5" customHeight="1" hidden="1">
      <c r="A304" s="54"/>
      <c r="B304" s="48">
        <v>85206</v>
      </c>
      <c r="C304" s="44"/>
      <c r="D304" s="13" t="s">
        <v>173</v>
      </c>
      <c r="E304" s="50">
        <f>SUM(E305:E305)</f>
        <v>0</v>
      </c>
      <c r="F304" s="50">
        <f>SUM(F305:F305)</f>
        <v>0</v>
      </c>
      <c r="G304" s="137" t="e">
        <f t="shared" si="17"/>
        <v>#DIV/0!</v>
      </c>
      <c r="H304" s="137" t="e">
        <f t="shared" si="19"/>
        <v>#DIV/0!</v>
      </c>
      <c r="I304" s="40">
        <f>SUM(I305)</f>
        <v>0</v>
      </c>
    </row>
    <row r="305" spans="1:9" ht="33.75" hidden="1">
      <c r="A305" s="54"/>
      <c r="B305" s="110"/>
      <c r="C305" s="30" t="s">
        <v>51</v>
      </c>
      <c r="D305" s="12" t="s">
        <v>252</v>
      </c>
      <c r="E305" s="53"/>
      <c r="F305" s="53"/>
      <c r="G305" s="132" t="e">
        <f t="shared" si="17"/>
        <v>#DIV/0!</v>
      </c>
      <c r="H305" s="132" t="e">
        <f t="shared" si="19"/>
        <v>#DIV/0!</v>
      </c>
      <c r="I305" s="43"/>
    </row>
    <row r="306" spans="1:9" ht="12.75" hidden="1">
      <c r="A306" s="54"/>
      <c r="B306" s="48">
        <v>85211</v>
      </c>
      <c r="C306" s="44"/>
      <c r="D306" s="13" t="s">
        <v>238</v>
      </c>
      <c r="E306" s="50">
        <f>SUM(E307:E309)</f>
        <v>0</v>
      </c>
      <c r="F306" s="50">
        <f>SUM(F307:F309)</f>
        <v>0</v>
      </c>
      <c r="G306" s="131" t="e">
        <f t="shared" si="17"/>
        <v>#DIV/0!</v>
      </c>
      <c r="H306" s="131" t="e">
        <f t="shared" si="19"/>
        <v>#DIV/0!</v>
      </c>
      <c r="I306" s="40">
        <f>SUM(I307:I309)</f>
        <v>0</v>
      </c>
    </row>
    <row r="307" spans="1:9" ht="12.75" hidden="1">
      <c r="A307" s="54"/>
      <c r="B307" s="51"/>
      <c r="C307" s="30" t="s">
        <v>25</v>
      </c>
      <c r="D307" s="12" t="s">
        <v>26</v>
      </c>
      <c r="E307" s="53"/>
      <c r="F307" s="53"/>
      <c r="G307" s="132" t="e">
        <f>F307*100/E307</f>
        <v>#DIV/0!</v>
      </c>
      <c r="H307" s="132" t="e">
        <f t="shared" si="19"/>
        <v>#DIV/0!</v>
      </c>
      <c r="I307" s="43"/>
    </row>
    <row r="308" spans="1:9" ht="50.25" customHeight="1" hidden="1">
      <c r="A308" s="54"/>
      <c r="B308" s="58"/>
      <c r="C308" s="30" t="s">
        <v>237</v>
      </c>
      <c r="D308" s="12" t="s">
        <v>236</v>
      </c>
      <c r="E308" s="53"/>
      <c r="F308" s="53"/>
      <c r="G308" s="132" t="e">
        <f t="shared" si="17"/>
        <v>#DIV/0!</v>
      </c>
      <c r="H308" s="132" t="e">
        <f>(F308/I308)*100</f>
        <v>#DIV/0!</v>
      </c>
      <c r="I308" s="43"/>
    </row>
    <row r="309" spans="1:9" ht="73.5" customHeight="1" hidden="1">
      <c r="A309" s="54"/>
      <c r="B309" s="205"/>
      <c r="C309" s="30" t="s">
        <v>239</v>
      </c>
      <c r="D309" s="12" t="s">
        <v>245</v>
      </c>
      <c r="E309" s="53"/>
      <c r="F309" s="53"/>
      <c r="G309" s="132" t="e">
        <f t="shared" si="17"/>
        <v>#DIV/0!</v>
      </c>
      <c r="H309" s="132" t="e">
        <f t="shared" si="19"/>
        <v>#DIV/0!</v>
      </c>
      <c r="I309" s="43"/>
    </row>
    <row r="310" spans="1:9" ht="35.25" customHeight="1" hidden="1">
      <c r="A310" s="19"/>
      <c r="B310" s="62">
        <v>85212</v>
      </c>
      <c r="C310" s="20"/>
      <c r="D310" s="71" t="s">
        <v>101</v>
      </c>
      <c r="E310" s="40">
        <f>SUM(E312:E317)</f>
        <v>0</v>
      </c>
      <c r="F310" s="40">
        <f>SUM(F312:F317)</f>
        <v>0</v>
      </c>
      <c r="G310" s="137" t="e">
        <f t="shared" si="17"/>
        <v>#DIV/0!</v>
      </c>
      <c r="H310" s="137" t="e">
        <f aca="true" t="shared" si="20" ref="H310:H342">(F310/I310)*100</f>
        <v>#DIV/0!</v>
      </c>
      <c r="I310" s="40">
        <f>SUM(I311:I317)</f>
        <v>0</v>
      </c>
    </row>
    <row r="311" spans="1:9" ht="12.75" hidden="1">
      <c r="A311" s="19"/>
      <c r="B311" s="36"/>
      <c r="C311" s="52" t="s">
        <v>70</v>
      </c>
      <c r="D311" s="10" t="s">
        <v>144</v>
      </c>
      <c r="E311" s="103" t="s">
        <v>147</v>
      </c>
      <c r="F311" s="103" t="s">
        <v>147</v>
      </c>
      <c r="G311" s="139" t="s">
        <v>122</v>
      </c>
      <c r="H311" s="139" t="e">
        <f t="shared" si="20"/>
        <v>#VALUE!</v>
      </c>
      <c r="I311" s="43" t="s">
        <v>122</v>
      </c>
    </row>
    <row r="312" spans="1:9" s="102" customFormat="1" ht="12.75" customHeight="1" hidden="1">
      <c r="A312" s="98"/>
      <c r="B312" s="99"/>
      <c r="C312" s="100" t="s">
        <v>17</v>
      </c>
      <c r="D312" s="12" t="s">
        <v>18</v>
      </c>
      <c r="E312" s="103"/>
      <c r="F312" s="103"/>
      <c r="G312" s="139" t="e">
        <f t="shared" si="17"/>
        <v>#DIV/0!</v>
      </c>
      <c r="H312" s="139" t="e">
        <f t="shared" si="20"/>
        <v>#DIV/0!</v>
      </c>
      <c r="I312" s="103"/>
    </row>
    <row r="313" spans="1:9" ht="36.75" customHeight="1" hidden="1">
      <c r="A313" s="19"/>
      <c r="B313" s="36"/>
      <c r="C313" s="52" t="s">
        <v>78</v>
      </c>
      <c r="D313" s="12" t="s">
        <v>234</v>
      </c>
      <c r="E313" s="25"/>
      <c r="F313" s="25"/>
      <c r="G313" s="139" t="e">
        <f t="shared" si="17"/>
        <v>#DIV/0!</v>
      </c>
      <c r="H313" s="139" t="e">
        <f t="shared" si="20"/>
        <v>#DIV/0!</v>
      </c>
      <c r="I313" s="103"/>
    </row>
    <row r="314" spans="1:9" ht="24" customHeight="1" hidden="1">
      <c r="A314" s="19"/>
      <c r="B314" s="36"/>
      <c r="C314" s="52" t="s">
        <v>25</v>
      </c>
      <c r="D314" s="10" t="s">
        <v>211</v>
      </c>
      <c r="E314" s="25"/>
      <c r="F314" s="25"/>
      <c r="G314" s="132" t="e">
        <f t="shared" si="17"/>
        <v>#DIV/0!</v>
      </c>
      <c r="H314" s="132" t="e">
        <f t="shared" si="20"/>
        <v>#DIV/0!</v>
      </c>
      <c r="I314" s="103"/>
    </row>
    <row r="315" spans="1:9" ht="45" hidden="1">
      <c r="A315" s="22"/>
      <c r="B315" s="23"/>
      <c r="C315" s="177">
        <v>2010</v>
      </c>
      <c r="D315" s="167" t="s">
        <v>241</v>
      </c>
      <c r="E315" s="33"/>
      <c r="F315" s="33"/>
      <c r="G315" s="168" t="e">
        <f t="shared" si="17"/>
        <v>#DIV/0!</v>
      </c>
      <c r="H315" s="168" t="e">
        <f t="shared" si="20"/>
        <v>#DIV/0!</v>
      </c>
      <c r="I315" s="169"/>
    </row>
    <row r="316" spans="1:9" ht="33.75" hidden="1">
      <c r="A316" s="22"/>
      <c r="B316" s="23"/>
      <c r="C316" s="30">
        <v>2360</v>
      </c>
      <c r="D316" s="12" t="s">
        <v>172</v>
      </c>
      <c r="E316" s="25"/>
      <c r="F316" s="25"/>
      <c r="G316" s="139" t="e">
        <f t="shared" si="17"/>
        <v>#DIV/0!</v>
      </c>
      <c r="H316" s="139" t="e">
        <f t="shared" si="20"/>
        <v>#DIV/0!</v>
      </c>
      <c r="I316" s="103"/>
    </row>
    <row r="317" spans="1:9" ht="56.25" hidden="1">
      <c r="A317" s="22"/>
      <c r="B317" s="23"/>
      <c r="C317" s="52" t="s">
        <v>67</v>
      </c>
      <c r="D317" s="12" t="s">
        <v>200</v>
      </c>
      <c r="E317" s="25"/>
      <c r="F317" s="25"/>
      <c r="G317" s="139" t="e">
        <f t="shared" si="17"/>
        <v>#DIV/0!</v>
      </c>
      <c r="H317" s="139" t="e">
        <f t="shared" si="20"/>
        <v>#DIV/0!</v>
      </c>
      <c r="I317" s="103"/>
    </row>
    <row r="318" spans="1:9" ht="57.75" customHeight="1">
      <c r="A318" s="19"/>
      <c r="B318" s="27">
        <v>85213</v>
      </c>
      <c r="C318" s="20"/>
      <c r="D318" s="13" t="s">
        <v>165</v>
      </c>
      <c r="E318" s="21">
        <f>SUM(E319:E322)</f>
        <v>426092</v>
      </c>
      <c r="F318" s="21">
        <f>SUM(F319:F322)</f>
        <v>347353</v>
      </c>
      <c r="G318" s="131">
        <f t="shared" si="17"/>
        <v>81.52065751058457</v>
      </c>
      <c r="H318" s="131">
        <f t="shared" si="20"/>
        <v>95.70060447765306</v>
      </c>
      <c r="I318" s="21">
        <f>SUM(I319:I322)</f>
        <v>362958</v>
      </c>
    </row>
    <row r="319" spans="1:9" ht="12.75" hidden="1">
      <c r="A319" s="19"/>
      <c r="B319" s="36"/>
      <c r="C319" s="30" t="s">
        <v>11</v>
      </c>
      <c r="D319" s="10" t="s">
        <v>12</v>
      </c>
      <c r="E319" s="25"/>
      <c r="F319" s="25"/>
      <c r="G319" s="132" t="e">
        <f t="shared" si="17"/>
        <v>#DIV/0!</v>
      </c>
      <c r="H319" s="139" t="e">
        <f t="shared" si="20"/>
        <v>#DIV/0!</v>
      </c>
      <c r="I319" s="43">
        <v>0</v>
      </c>
    </row>
    <row r="320" spans="1:9" ht="45">
      <c r="A320" s="22"/>
      <c r="B320" s="29"/>
      <c r="C320" s="30">
        <v>2010</v>
      </c>
      <c r="D320" s="12" t="s">
        <v>241</v>
      </c>
      <c r="E320" s="25">
        <v>228016</v>
      </c>
      <c r="F320" s="25">
        <v>185816</v>
      </c>
      <c r="G320" s="132">
        <f t="shared" si="17"/>
        <v>81.49252684022174</v>
      </c>
      <c r="H320" s="132">
        <f t="shared" si="20"/>
        <v>105.55568179236066</v>
      </c>
      <c r="I320" s="25">
        <v>176036</v>
      </c>
    </row>
    <row r="321" spans="1:9" ht="33.75">
      <c r="A321" s="22"/>
      <c r="B321" s="29"/>
      <c r="C321" s="30" t="s">
        <v>51</v>
      </c>
      <c r="D321" s="12" t="s">
        <v>252</v>
      </c>
      <c r="E321" s="25">
        <v>198076</v>
      </c>
      <c r="F321" s="25">
        <v>161537</v>
      </c>
      <c r="G321" s="132">
        <f t="shared" si="17"/>
        <v>81.55304024717785</v>
      </c>
      <c r="H321" s="132">
        <f t="shared" si="20"/>
        <v>86.41946908336098</v>
      </c>
      <c r="I321" s="25">
        <v>186922</v>
      </c>
    </row>
    <row r="322" spans="1:9" s="102" customFormat="1" ht="56.25" hidden="1">
      <c r="A322" s="201"/>
      <c r="B322" s="201"/>
      <c r="C322" s="203" t="s">
        <v>67</v>
      </c>
      <c r="D322" s="12" t="s">
        <v>200</v>
      </c>
      <c r="E322" s="154"/>
      <c r="F322" s="154"/>
      <c r="G322" s="200" t="e">
        <f t="shared" si="17"/>
        <v>#DIV/0!</v>
      </c>
      <c r="H322" s="200" t="e">
        <f t="shared" si="20"/>
        <v>#DIV/0!</v>
      </c>
      <c r="I322" s="154"/>
    </row>
    <row r="323" spans="1:9" ht="22.5">
      <c r="A323" s="19"/>
      <c r="B323" s="27">
        <v>85214</v>
      </c>
      <c r="C323" s="20"/>
      <c r="D323" s="13" t="s">
        <v>102</v>
      </c>
      <c r="E323" s="21">
        <f>SUM(E324:E329)</f>
        <v>2340165</v>
      </c>
      <c r="F323" s="21">
        <f>SUM(F324:F329)</f>
        <v>1834350.51</v>
      </c>
      <c r="G323" s="131">
        <f t="shared" si="17"/>
        <v>78.38552025177712</v>
      </c>
      <c r="H323" s="131">
        <f t="shared" si="20"/>
        <v>82.18120308015074</v>
      </c>
      <c r="I323" s="21">
        <f>SUM(I324:I329)</f>
        <v>2232080.38</v>
      </c>
    </row>
    <row r="324" spans="1:9" ht="42" customHeight="1" hidden="1">
      <c r="A324" s="22"/>
      <c r="B324" s="23"/>
      <c r="C324" s="57" t="s">
        <v>78</v>
      </c>
      <c r="D324" s="12" t="s">
        <v>234</v>
      </c>
      <c r="E324" s="25"/>
      <c r="F324" s="25"/>
      <c r="G324" s="132" t="e">
        <f t="shared" si="17"/>
        <v>#DIV/0!</v>
      </c>
      <c r="H324" s="132" t="e">
        <f t="shared" si="20"/>
        <v>#DIV/0!</v>
      </c>
      <c r="I324" s="25"/>
    </row>
    <row r="325" spans="1:9" ht="12.75" hidden="1">
      <c r="A325" s="22"/>
      <c r="B325" s="23"/>
      <c r="C325" s="57" t="s">
        <v>25</v>
      </c>
      <c r="D325" s="12" t="s">
        <v>211</v>
      </c>
      <c r="E325" s="25"/>
      <c r="F325" s="25"/>
      <c r="G325" s="132" t="e">
        <f t="shared" si="17"/>
        <v>#DIV/0!</v>
      </c>
      <c r="H325" s="132" t="e">
        <f t="shared" si="20"/>
        <v>#DIV/0!</v>
      </c>
      <c r="I325" s="43"/>
    </row>
    <row r="326" spans="1:9" ht="12.75">
      <c r="A326" s="22"/>
      <c r="B326" s="29"/>
      <c r="C326" s="30" t="s">
        <v>11</v>
      </c>
      <c r="D326" s="11" t="s">
        <v>12</v>
      </c>
      <c r="E326" s="25">
        <v>15130</v>
      </c>
      <c r="F326" s="25">
        <v>10843.51</v>
      </c>
      <c r="G326" s="132">
        <f t="shared" si="17"/>
        <v>71.66893588896232</v>
      </c>
      <c r="H326" s="132">
        <f t="shared" si="20"/>
        <v>55.148512031605534</v>
      </c>
      <c r="I326" s="25">
        <v>19662.38</v>
      </c>
    </row>
    <row r="327" spans="1:9" ht="12.75" hidden="1">
      <c r="A327" s="22"/>
      <c r="B327" s="29"/>
      <c r="C327" s="30" t="s">
        <v>119</v>
      </c>
      <c r="D327" s="11" t="s">
        <v>105</v>
      </c>
      <c r="E327" s="25"/>
      <c r="F327" s="25"/>
      <c r="G327" s="132" t="e">
        <f t="shared" si="17"/>
        <v>#DIV/0!</v>
      </c>
      <c r="H327" s="132" t="e">
        <f t="shared" si="20"/>
        <v>#DIV/0!</v>
      </c>
      <c r="I327" s="25">
        <v>0</v>
      </c>
    </row>
    <row r="328" spans="1:9" ht="33.75">
      <c r="A328" s="22"/>
      <c r="B328" s="29"/>
      <c r="C328" s="30">
        <v>2030</v>
      </c>
      <c r="D328" s="12" t="s">
        <v>252</v>
      </c>
      <c r="E328" s="25">
        <v>2325035</v>
      </c>
      <c r="F328" s="25">
        <v>1823507</v>
      </c>
      <c r="G328" s="132">
        <f t="shared" si="17"/>
        <v>78.42922794710617</v>
      </c>
      <c r="H328" s="132">
        <f t="shared" si="20"/>
        <v>82.42145019612026</v>
      </c>
      <c r="I328" s="25">
        <v>2212418</v>
      </c>
    </row>
    <row r="329" spans="1:9" s="102" customFormat="1" ht="57" customHeight="1" hidden="1">
      <c r="A329" s="201"/>
      <c r="B329" s="201"/>
      <c r="C329" s="203" t="s">
        <v>67</v>
      </c>
      <c r="D329" s="12" t="s">
        <v>200</v>
      </c>
      <c r="E329" s="154"/>
      <c r="F329" s="154"/>
      <c r="G329" s="200" t="e">
        <f t="shared" si="17"/>
        <v>#DIV/0!</v>
      </c>
      <c r="H329" s="200" t="e">
        <f t="shared" si="20"/>
        <v>#DIV/0!</v>
      </c>
      <c r="I329" s="154"/>
    </row>
    <row r="330" spans="1:9" ht="12.75">
      <c r="A330" s="19"/>
      <c r="B330" s="27">
        <v>85215</v>
      </c>
      <c r="C330" s="20"/>
      <c r="D330" s="14" t="s">
        <v>61</v>
      </c>
      <c r="E330" s="21">
        <f>SUM(E331:E333)</f>
        <v>98611.48</v>
      </c>
      <c r="F330" s="21">
        <f>SUM(F331:F333)</f>
        <v>81983.39</v>
      </c>
      <c r="G330" s="131">
        <f t="shared" si="17"/>
        <v>83.13777462826843</v>
      </c>
      <c r="H330" s="131">
        <f t="shared" si="20"/>
        <v>95.73138356722798</v>
      </c>
      <c r="I330" s="21">
        <f>SUM(I331:I333)</f>
        <v>85638.98999999999</v>
      </c>
    </row>
    <row r="331" spans="1:9" ht="12.75">
      <c r="A331" s="19"/>
      <c r="B331" s="36"/>
      <c r="C331" s="57" t="s">
        <v>25</v>
      </c>
      <c r="D331" s="10" t="s">
        <v>211</v>
      </c>
      <c r="E331" s="25">
        <v>300</v>
      </c>
      <c r="F331" s="25">
        <v>408.45</v>
      </c>
      <c r="G331" s="132">
        <f t="shared" si="17"/>
        <v>136.15</v>
      </c>
      <c r="H331" s="132">
        <f t="shared" si="20"/>
        <v>152.34986945169712</v>
      </c>
      <c r="I331" s="25">
        <v>268.1</v>
      </c>
    </row>
    <row r="332" spans="1:9" ht="12.75">
      <c r="A332" s="22"/>
      <c r="B332" s="29"/>
      <c r="C332" s="28" t="s">
        <v>11</v>
      </c>
      <c r="D332" s="11" t="s">
        <v>12</v>
      </c>
      <c r="E332" s="25">
        <v>2000</v>
      </c>
      <c r="F332" s="25">
        <v>3147.6</v>
      </c>
      <c r="G332" s="132">
        <f t="shared" si="17"/>
        <v>157.38</v>
      </c>
      <c r="H332" s="132">
        <f t="shared" si="20"/>
        <v>136.4375224860099</v>
      </c>
      <c r="I332" s="25">
        <v>2306.99</v>
      </c>
    </row>
    <row r="333" spans="1:9" ht="45">
      <c r="A333" s="22"/>
      <c r="B333" s="29"/>
      <c r="C333" s="30" t="s">
        <v>119</v>
      </c>
      <c r="D333" s="12" t="s">
        <v>241</v>
      </c>
      <c r="E333" s="25">
        <v>96311.48</v>
      </c>
      <c r="F333" s="25">
        <v>78427.34</v>
      </c>
      <c r="G333" s="132">
        <f t="shared" si="17"/>
        <v>81.43093637435538</v>
      </c>
      <c r="H333" s="132">
        <f t="shared" si="20"/>
        <v>94.41808053799545</v>
      </c>
      <c r="I333" s="25">
        <v>83063.9</v>
      </c>
    </row>
    <row r="334" spans="1:9" s="85" customFormat="1" ht="12.75">
      <c r="A334" s="19"/>
      <c r="B334" s="27">
        <v>85216</v>
      </c>
      <c r="C334" s="20"/>
      <c r="D334" s="72" t="s">
        <v>110</v>
      </c>
      <c r="E334" s="21">
        <f>SUM(E335:E339)</f>
        <v>2387899</v>
      </c>
      <c r="F334" s="21">
        <f>SUM(F335:F339)</f>
        <v>1963336.3</v>
      </c>
      <c r="G334" s="131">
        <f aca="true" t="shared" si="21" ref="G334:G363">F334*100/E334</f>
        <v>82.22024047080718</v>
      </c>
      <c r="H334" s="131">
        <f t="shared" si="20"/>
        <v>95.32831619706666</v>
      </c>
      <c r="I334" s="21">
        <f>SUM(I335:I339)</f>
        <v>2059552.06</v>
      </c>
    </row>
    <row r="335" spans="1:9" s="1" customFormat="1" ht="45.75" customHeight="1" hidden="1">
      <c r="A335" s="22"/>
      <c r="B335" s="29"/>
      <c r="C335" s="30" t="s">
        <v>78</v>
      </c>
      <c r="D335" s="12" t="s">
        <v>276</v>
      </c>
      <c r="E335" s="25"/>
      <c r="F335" s="25"/>
      <c r="G335" s="132" t="e">
        <f t="shared" si="21"/>
        <v>#DIV/0!</v>
      </c>
      <c r="H335" s="132" t="e">
        <f t="shared" si="20"/>
        <v>#DIV/0!</v>
      </c>
      <c r="I335" s="43"/>
    </row>
    <row r="336" spans="1:9" s="1" customFormat="1" ht="12.75" hidden="1">
      <c r="A336" s="22"/>
      <c r="B336" s="29"/>
      <c r="C336" s="30" t="s">
        <v>25</v>
      </c>
      <c r="D336" s="12" t="s">
        <v>211</v>
      </c>
      <c r="E336" s="25"/>
      <c r="F336" s="25"/>
      <c r="G336" s="132" t="e">
        <f t="shared" si="21"/>
        <v>#DIV/0!</v>
      </c>
      <c r="H336" s="132" t="e">
        <f t="shared" si="20"/>
        <v>#DIV/0!</v>
      </c>
      <c r="I336" s="43"/>
    </row>
    <row r="337" spans="1:9" s="1" customFormat="1" ht="12.75">
      <c r="A337" s="22"/>
      <c r="B337" s="29"/>
      <c r="C337" s="30" t="s">
        <v>11</v>
      </c>
      <c r="D337" s="12" t="s">
        <v>12</v>
      </c>
      <c r="E337" s="25">
        <v>13000</v>
      </c>
      <c r="F337" s="25">
        <v>2277.3</v>
      </c>
      <c r="G337" s="132">
        <f t="shared" si="21"/>
        <v>17.51769230769231</v>
      </c>
      <c r="H337" s="132">
        <f t="shared" si="20"/>
        <v>9.158634646367233</v>
      </c>
      <c r="I337" s="43">
        <v>24865.06</v>
      </c>
    </row>
    <row r="338" spans="1:9" s="1" customFormat="1" ht="33.75">
      <c r="A338" s="22"/>
      <c r="B338" s="29"/>
      <c r="C338" s="30" t="s">
        <v>51</v>
      </c>
      <c r="D338" s="12" t="s">
        <v>252</v>
      </c>
      <c r="E338" s="25">
        <v>2374899</v>
      </c>
      <c r="F338" s="25">
        <v>1961059</v>
      </c>
      <c r="G338" s="132">
        <f t="shared" si="21"/>
        <v>82.57441684888494</v>
      </c>
      <c r="H338" s="132">
        <f t="shared" si="20"/>
        <v>96.38135988483732</v>
      </c>
      <c r="I338" s="25">
        <v>2034687</v>
      </c>
    </row>
    <row r="339" spans="1:9" s="1" customFormat="1" ht="59.25" customHeight="1" hidden="1">
      <c r="A339" s="22"/>
      <c r="B339" s="29"/>
      <c r="C339" s="30" t="s">
        <v>67</v>
      </c>
      <c r="D339" s="12" t="s">
        <v>200</v>
      </c>
      <c r="E339" s="25"/>
      <c r="F339" s="25"/>
      <c r="G339" s="132" t="e">
        <f t="shared" si="21"/>
        <v>#DIV/0!</v>
      </c>
      <c r="H339" s="132" t="e">
        <f t="shared" si="20"/>
        <v>#DIV/0!</v>
      </c>
      <c r="I339" s="43"/>
    </row>
    <row r="340" spans="1:9" ht="12.75">
      <c r="A340" s="19"/>
      <c r="B340" s="27">
        <v>85219</v>
      </c>
      <c r="C340" s="20"/>
      <c r="D340" s="14" t="s">
        <v>103</v>
      </c>
      <c r="E340" s="21">
        <f>SUM(E341:E346)</f>
        <v>2967299</v>
      </c>
      <c r="F340" s="21">
        <f>SUM(F341:F346)</f>
        <v>2401510.79</v>
      </c>
      <c r="G340" s="131">
        <f t="shared" si="21"/>
        <v>80.9325514550438</v>
      </c>
      <c r="H340" s="131">
        <f t="shared" si="20"/>
        <v>163.13703119585156</v>
      </c>
      <c r="I340" s="21">
        <f>SUM(I341:I346)</f>
        <v>1472081.95</v>
      </c>
    </row>
    <row r="341" spans="1:9" ht="22.5">
      <c r="A341" s="19"/>
      <c r="B341" s="36"/>
      <c r="C341" s="212" t="s">
        <v>258</v>
      </c>
      <c r="D341" s="12" t="s">
        <v>265</v>
      </c>
      <c r="E341" s="25">
        <v>30</v>
      </c>
      <c r="F341" s="25">
        <v>104.4</v>
      </c>
      <c r="G341" s="132">
        <f t="shared" si="21"/>
        <v>348</v>
      </c>
      <c r="H341" s="132">
        <f t="shared" si="20"/>
        <v>1128.6486486486488</v>
      </c>
      <c r="I341" s="25">
        <v>9.25</v>
      </c>
    </row>
    <row r="342" spans="1:9" ht="12.75" hidden="1">
      <c r="A342" s="19"/>
      <c r="B342" s="36"/>
      <c r="C342" s="34" t="s">
        <v>25</v>
      </c>
      <c r="D342" s="10" t="s">
        <v>211</v>
      </c>
      <c r="E342" s="25"/>
      <c r="F342" s="25"/>
      <c r="G342" s="132" t="e">
        <f t="shared" si="21"/>
        <v>#DIV/0!</v>
      </c>
      <c r="H342" s="132" t="e">
        <f t="shared" si="20"/>
        <v>#DIV/0!</v>
      </c>
      <c r="I342" s="25"/>
    </row>
    <row r="343" spans="1:9" ht="12.75">
      <c r="A343" s="19"/>
      <c r="B343" s="36"/>
      <c r="C343" s="34" t="s">
        <v>257</v>
      </c>
      <c r="D343" s="10" t="s">
        <v>266</v>
      </c>
      <c r="E343" s="25">
        <v>216</v>
      </c>
      <c r="F343" s="25">
        <v>215.45</v>
      </c>
      <c r="G343" s="132">
        <f t="shared" si="21"/>
        <v>99.74537037037037</v>
      </c>
      <c r="H343" s="143" t="s">
        <v>122</v>
      </c>
      <c r="I343" s="25"/>
    </row>
    <row r="344" spans="1:9" ht="12.75">
      <c r="A344" s="22"/>
      <c r="B344" s="29"/>
      <c r="C344" s="30" t="s">
        <v>11</v>
      </c>
      <c r="D344" s="11" t="s">
        <v>12</v>
      </c>
      <c r="E344" s="25">
        <v>3000</v>
      </c>
      <c r="F344" s="25">
        <v>2976.94</v>
      </c>
      <c r="G344" s="132">
        <f t="shared" si="21"/>
        <v>99.23133333333334</v>
      </c>
      <c r="H344" s="132">
        <f aca="true" t="shared" si="22" ref="H344:H359">(F344/I344)*100</f>
        <v>104.75912306014006</v>
      </c>
      <c r="I344" s="25">
        <v>2841.7</v>
      </c>
    </row>
    <row r="345" spans="1:9" ht="45">
      <c r="A345" s="22"/>
      <c r="B345" s="29"/>
      <c r="C345" s="30" t="s">
        <v>119</v>
      </c>
      <c r="D345" s="12" t="s">
        <v>241</v>
      </c>
      <c r="E345" s="25">
        <v>50189</v>
      </c>
      <c r="F345" s="25">
        <v>36681</v>
      </c>
      <c r="G345" s="132">
        <f t="shared" si="21"/>
        <v>73.08573591822909</v>
      </c>
      <c r="H345" s="132">
        <f t="shared" si="22"/>
        <v>129.55990392766319</v>
      </c>
      <c r="I345" s="25">
        <v>28312</v>
      </c>
    </row>
    <row r="346" spans="1:9" ht="33.75">
      <c r="A346" s="22"/>
      <c r="B346" s="96"/>
      <c r="C346" s="30">
        <v>2030</v>
      </c>
      <c r="D346" s="12" t="s">
        <v>252</v>
      </c>
      <c r="E346" s="25">
        <v>2913864</v>
      </c>
      <c r="F346" s="25">
        <v>2361533</v>
      </c>
      <c r="G346" s="132">
        <f t="shared" si="21"/>
        <v>81.04472274615425</v>
      </c>
      <c r="H346" s="132">
        <f t="shared" si="22"/>
        <v>163.89075305412726</v>
      </c>
      <c r="I346" s="25">
        <v>1440919</v>
      </c>
    </row>
    <row r="347" spans="1:9" ht="33.75">
      <c r="A347" s="22"/>
      <c r="B347" s="27">
        <v>85220</v>
      </c>
      <c r="C347" s="160"/>
      <c r="D347" s="13" t="s">
        <v>150</v>
      </c>
      <c r="E347" s="21">
        <f>SUM(E348:E348)</f>
        <v>40000</v>
      </c>
      <c r="F347" s="21">
        <f>SUM(F348:F348)</f>
        <v>40522.69</v>
      </c>
      <c r="G347" s="131">
        <f t="shared" si="21"/>
        <v>101.306725</v>
      </c>
      <c r="H347" s="131">
        <f t="shared" si="22"/>
        <v>98.05836989507823</v>
      </c>
      <c r="I347" s="21">
        <f>SUM(I348:I348)</f>
        <v>41325.07</v>
      </c>
    </row>
    <row r="348" spans="1:9" ht="12.75">
      <c r="A348" s="22"/>
      <c r="B348" s="104"/>
      <c r="C348" s="30" t="s">
        <v>11</v>
      </c>
      <c r="D348" s="11" t="s">
        <v>12</v>
      </c>
      <c r="E348" s="25">
        <v>40000</v>
      </c>
      <c r="F348" s="25">
        <v>40522.69</v>
      </c>
      <c r="G348" s="132">
        <f t="shared" si="21"/>
        <v>101.306725</v>
      </c>
      <c r="H348" s="132">
        <f t="shared" si="22"/>
        <v>98.05836989507823</v>
      </c>
      <c r="I348" s="25">
        <v>41325.07</v>
      </c>
    </row>
    <row r="349" spans="1:9" ht="13.5" customHeight="1">
      <c r="A349" s="19"/>
      <c r="B349" s="27">
        <v>85228</v>
      </c>
      <c r="C349" s="20"/>
      <c r="D349" s="13" t="s">
        <v>62</v>
      </c>
      <c r="E349" s="21">
        <f>SUM(E350:E354)</f>
        <v>625025</v>
      </c>
      <c r="F349" s="21">
        <f>SUM(F350:F354)</f>
        <v>537715.03</v>
      </c>
      <c r="G349" s="131">
        <f>F349*100/E349</f>
        <v>86.03096356145754</v>
      </c>
      <c r="H349" s="131">
        <f t="shared" si="22"/>
        <v>114.05707229215409</v>
      </c>
      <c r="I349" s="21">
        <f>SUM(I350:I354)</f>
        <v>471443.83</v>
      </c>
    </row>
    <row r="350" spans="1:9" ht="12.75">
      <c r="A350" s="22"/>
      <c r="B350" s="29"/>
      <c r="C350" s="34" t="s">
        <v>56</v>
      </c>
      <c r="D350" s="10" t="s">
        <v>57</v>
      </c>
      <c r="E350" s="25">
        <v>370000</v>
      </c>
      <c r="F350" s="25">
        <v>369687.26</v>
      </c>
      <c r="G350" s="132">
        <f t="shared" si="21"/>
        <v>99.91547567567568</v>
      </c>
      <c r="H350" s="132">
        <f t="shared" si="22"/>
        <v>107.9923710415065</v>
      </c>
      <c r="I350" s="25">
        <v>342327.2</v>
      </c>
    </row>
    <row r="351" spans="1:9" ht="12.75" hidden="1">
      <c r="A351" s="22"/>
      <c r="B351" s="29"/>
      <c r="C351" s="30" t="s">
        <v>25</v>
      </c>
      <c r="D351" s="10" t="s">
        <v>211</v>
      </c>
      <c r="E351" s="25"/>
      <c r="F351" s="25"/>
      <c r="G351" s="132" t="e">
        <f t="shared" si="21"/>
        <v>#DIV/0!</v>
      </c>
      <c r="H351" s="132" t="e">
        <f t="shared" si="22"/>
        <v>#DIV/0!</v>
      </c>
      <c r="I351" s="25"/>
    </row>
    <row r="352" spans="1:9" ht="12.75">
      <c r="A352" s="22"/>
      <c r="B352" s="29"/>
      <c r="C352" s="28" t="s">
        <v>11</v>
      </c>
      <c r="D352" s="11" t="s">
        <v>12</v>
      </c>
      <c r="E352" s="25">
        <v>1841</v>
      </c>
      <c r="F352" s="25">
        <v>100</v>
      </c>
      <c r="G352" s="132">
        <f t="shared" si="21"/>
        <v>5.431830526887561</v>
      </c>
      <c r="H352" s="143" t="s">
        <v>122</v>
      </c>
      <c r="I352" s="25">
        <v>0</v>
      </c>
    </row>
    <row r="353" spans="1:9" ht="45">
      <c r="A353" s="22"/>
      <c r="B353" s="29"/>
      <c r="C353" s="30" t="s">
        <v>119</v>
      </c>
      <c r="D353" s="12" t="s">
        <v>241</v>
      </c>
      <c r="E353" s="80">
        <v>251584</v>
      </c>
      <c r="F353" s="80">
        <v>164412</v>
      </c>
      <c r="G353" s="141">
        <f t="shared" si="21"/>
        <v>65.35073772576952</v>
      </c>
      <c r="H353" s="132">
        <f t="shared" si="22"/>
        <v>130.74720870312052</v>
      </c>
      <c r="I353" s="150">
        <v>125748</v>
      </c>
    </row>
    <row r="354" spans="1:9" ht="33.75">
      <c r="A354" s="22"/>
      <c r="B354" s="29"/>
      <c r="C354" s="30" t="s">
        <v>76</v>
      </c>
      <c r="D354" s="12" t="s">
        <v>172</v>
      </c>
      <c r="E354" s="80">
        <v>1600</v>
      </c>
      <c r="F354" s="80">
        <v>3515.77</v>
      </c>
      <c r="G354" s="139">
        <f t="shared" si="21"/>
        <v>219.735625</v>
      </c>
      <c r="H354" s="132">
        <f t="shared" si="22"/>
        <v>104.367947800738</v>
      </c>
      <c r="I354" s="150">
        <v>3368.63</v>
      </c>
    </row>
    <row r="355" spans="1:9" ht="12.75">
      <c r="A355" s="22"/>
      <c r="B355" s="27">
        <v>85230</v>
      </c>
      <c r="C355" s="44"/>
      <c r="D355" s="122" t="s">
        <v>259</v>
      </c>
      <c r="E355" s="88">
        <f>SUM(E356+E357)</f>
        <v>2440992</v>
      </c>
      <c r="F355" s="88">
        <f>SUM(F356+F357)</f>
        <v>2021637.11</v>
      </c>
      <c r="G355" s="131">
        <f>F355*100/E355</f>
        <v>82.82030871055701</v>
      </c>
      <c r="H355" s="131">
        <f t="shared" si="22"/>
        <v>99.29508024895222</v>
      </c>
      <c r="I355" s="235">
        <f>SUM(I356:I359)</f>
        <v>2035989.2</v>
      </c>
    </row>
    <row r="356" spans="1:9" ht="12.75">
      <c r="A356" s="22"/>
      <c r="B356" s="29"/>
      <c r="C356" s="234" t="s">
        <v>11</v>
      </c>
      <c r="D356" s="121" t="s">
        <v>12</v>
      </c>
      <c r="E356" s="80">
        <v>5248</v>
      </c>
      <c r="F356" s="80">
        <v>5639.11</v>
      </c>
      <c r="G356" s="132">
        <f>F356*100/E356</f>
        <v>107.45255335365853</v>
      </c>
      <c r="H356" s="143" t="s">
        <v>122</v>
      </c>
      <c r="I356" s="150">
        <v>4546.2</v>
      </c>
    </row>
    <row r="357" spans="1:9" ht="33.75">
      <c r="A357" s="22"/>
      <c r="B357" s="29"/>
      <c r="C357" s="30" t="s">
        <v>51</v>
      </c>
      <c r="D357" s="121" t="s">
        <v>252</v>
      </c>
      <c r="E357" s="80">
        <v>2435744</v>
      </c>
      <c r="F357" s="80">
        <v>2015998</v>
      </c>
      <c r="G357" s="132">
        <f>F357*100/E357</f>
        <v>82.76723662256789</v>
      </c>
      <c r="H357" s="143" t="s">
        <v>122</v>
      </c>
      <c r="I357" s="150">
        <v>2031443</v>
      </c>
    </row>
    <row r="358" spans="1:9" ht="12.75" hidden="1">
      <c r="A358" s="22"/>
      <c r="B358" s="27">
        <v>85231</v>
      </c>
      <c r="C358" s="42"/>
      <c r="D358" s="87" t="s">
        <v>128</v>
      </c>
      <c r="E358" s="88">
        <f>SUM(E359)</f>
        <v>0</v>
      </c>
      <c r="F358" s="88">
        <f>SUM(F359)</f>
        <v>0</v>
      </c>
      <c r="G358" s="140" t="e">
        <f t="shared" si="21"/>
        <v>#DIV/0!</v>
      </c>
      <c r="H358" s="131" t="e">
        <f t="shared" si="22"/>
        <v>#DIV/0!</v>
      </c>
      <c r="I358" s="88">
        <f>SUM(I359)</f>
        <v>0</v>
      </c>
    </row>
    <row r="359" spans="1:9" ht="45" hidden="1">
      <c r="A359" s="22"/>
      <c r="B359" s="29"/>
      <c r="C359" s="30" t="s">
        <v>119</v>
      </c>
      <c r="D359" s="12" t="s">
        <v>149</v>
      </c>
      <c r="E359" s="80"/>
      <c r="F359" s="80"/>
      <c r="G359" s="141" t="e">
        <f t="shared" si="21"/>
        <v>#DIV/0!</v>
      </c>
      <c r="H359" s="132" t="e">
        <f t="shared" si="22"/>
        <v>#DIV/0!</v>
      </c>
      <c r="I359" s="43"/>
    </row>
    <row r="360" spans="1:9" ht="22.5" hidden="1">
      <c r="A360" s="22"/>
      <c r="B360" s="27">
        <v>85278</v>
      </c>
      <c r="C360" s="97"/>
      <c r="D360" s="122" t="s">
        <v>143</v>
      </c>
      <c r="E360" s="88">
        <f>SUM(E361)</f>
        <v>0</v>
      </c>
      <c r="F360" s="88">
        <f>SUM(F361)</f>
        <v>0</v>
      </c>
      <c r="G360" s="140" t="e">
        <f t="shared" si="21"/>
        <v>#DIV/0!</v>
      </c>
      <c r="H360" s="145" t="s">
        <v>122</v>
      </c>
      <c r="I360" s="88">
        <f>SUM(I361)</f>
        <v>0</v>
      </c>
    </row>
    <row r="361" spans="1:9" ht="12.75" hidden="1">
      <c r="A361" s="22"/>
      <c r="B361" s="108"/>
      <c r="C361" s="30" t="s">
        <v>119</v>
      </c>
      <c r="D361" s="121" t="s">
        <v>105</v>
      </c>
      <c r="E361" s="80"/>
      <c r="F361" s="80"/>
      <c r="G361" s="141" t="e">
        <f t="shared" si="21"/>
        <v>#DIV/0!</v>
      </c>
      <c r="H361" s="146" t="s">
        <v>122</v>
      </c>
      <c r="I361" s="143" t="s">
        <v>122</v>
      </c>
    </row>
    <row r="362" spans="1:9" ht="22.5" hidden="1">
      <c r="A362" s="22"/>
      <c r="B362" s="27">
        <v>85278</v>
      </c>
      <c r="C362" s="44"/>
      <c r="D362" s="122" t="s">
        <v>160</v>
      </c>
      <c r="E362" s="88">
        <f>SUM(E363)</f>
        <v>0</v>
      </c>
      <c r="F362" s="88">
        <f>SUM(F363)</f>
        <v>0</v>
      </c>
      <c r="G362" s="140" t="e">
        <f t="shared" si="21"/>
        <v>#DIV/0!</v>
      </c>
      <c r="H362" s="131" t="e">
        <f aca="true" t="shared" si="23" ref="H362:H422">(F362/I362)*100</f>
        <v>#DIV/0!</v>
      </c>
      <c r="I362" s="88">
        <f>SUM(I363)</f>
        <v>0</v>
      </c>
    </row>
    <row r="363" spans="1:9" ht="12.75" hidden="1">
      <c r="A363" s="22"/>
      <c r="B363" s="27"/>
      <c r="C363" s="30" t="s">
        <v>119</v>
      </c>
      <c r="D363" s="12" t="s">
        <v>105</v>
      </c>
      <c r="E363" s="80"/>
      <c r="F363" s="80"/>
      <c r="G363" s="141" t="e">
        <f t="shared" si="21"/>
        <v>#DIV/0!</v>
      </c>
      <c r="H363" s="132" t="e">
        <f t="shared" si="23"/>
        <v>#DIV/0!</v>
      </c>
      <c r="I363" s="150"/>
    </row>
    <row r="364" spans="1:9" ht="12.75" hidden="1">
      <c r="A364" s="22"/>
      <c r="B364" s="27">
        <v>85230</v>
      </c>
      <c r="C364" s="44"/>
      <c r="D364" s="89" t="s">
        <v>259</v>
      </c>
      <c r="E364" s="88">
        <f>SUM(E365:E366)</f>
        <v>0</v>
      </c>
      <c r="F364" s="88">
        <f>SUM(F365:F366)</f>
        <v>0</v>
      </c>
      <c r="G364" s="131" t="e">
        <f>F364*100/E364</f>
        <v>#DIV/0!</v>
      </c>
      <c r="H364" s="131" t="e">
        <f>(F364/I364)*100</f>
        <v>#DIV/0!</v>
      </c>
      <c r="I364" s="150"/>
    </row>
    <row r="365" spans="1:9" ht="12.75" hidden="1">
      <c r="A365" s="22"/>
      <c r="B365" s="118"/>
      <c r="C365" s="30" t="s">
        <v>11</v>
      </c>
      <c r="D365" s="94" t="s">
        <v>12</v>
      </c>
      <c r="E365" s="80"/>
      <c r="F365" s="80"/>
      <c r="G365" s="139" t="e">
        <f>F365*100/E365</f>
        <v>#DIV/0!</v>
      </c>
      <c r="H365" s="132" t="e">
        <f>(F365/I365)*100</f>
        <v>#DIV/0!</v>
      </c>
      <c r="I365" s="150"/>
    </row>
    <row r="366" spans="1:9" ht="33.75" hidden="1">
      <c r="A366" s="22"/>
      <c r="B366" s="166"/>
      <c r="C366" s="44" t="s">
        <v>51</v>
      </c>
      <c r="D366" s="12" t="s">
        <v>252</v>
      </c>
      <c r="E366" s="80"/>
      <c r="F366" s="80"/>
      <c r="G366" s="139" t="e">
        <f>F366*100/E366</f>
        <v>#DIV/0!</v>
      </c>
      <c r="H366" s="132" t="e">
        <f>(F366/I366)*100</f>
        <v>#DIV/0!</v>
      </c>
      <c r="I366" s="150"/>
    </row>
    <row r="367" spans="1:9" ht="12.75">
      <c r="A367" s="19"/>
      <c r="B367" s="27">
        <v>85295</v>
      </c>
      <c r="C367" s="20"/>
      <c r="D367" s="14" t="s">
        <v>5</v>
      </c>
      <c r="E367" s="21">
        <f>SUM(E368:E375)</f>
        <v>2400</v>
      </c>
      <c r="F367" s="21">
        <f>SUM(F368:F375)</f>
        <v>2398.67</v>
      </c>
      <c r="G367" s="131">
        <f>F367*100/E367</f>
        <v>99.94458333333333</v>
      </c>
      <c r="H367" s="131">
        <f>(F367/I367)*100</f>
        <v>107.98982531964705</v>
      </c>
      <c r="I367" s="88">
        <f>SUM(I369:I374)</f>
        <v>2221.2</v>
      </c>
    </row>
    <row r="368" spans="1:9" ht="12.75" hidden="1">
      <c r="A368" s="19"/>
      <c r="B368" s="36"/>
      <c r="C368" s="30" t="s">
        <v>17</v>
      </c>
      <c r="D368" s="12" t="s">
        <v>18</v>
      </c>
      <c r="E368" s="80"/>
      <c r="F368" s="80"/>
      <c r="G368" s="139" t="e">
        <f aca="true" t="shared" si="24" ref="G368:G404">F368*100/E368</f>
        <v>#DIV/0!</v>
      </c>
      <c r="H368" s="132" t="e">
        <f t="shared" si="23"/>
        <v>#DIV/0!</v>
      </c>
      <c r="I368" s="80"/>
    </row>
    <row r="369" spans="1:9" ht="12.75" hidden="1">
      <c r="A369" s="19"/>
      <c r="B369" s="36"/>
      <c r="C369" s="28" t="s">
        <v>25</v>
      </c>
      <c r="D369" s="94" t="s">
        <v>211</v>
      </c>
      <c r="E369" s="80"/>
      <c r="F369" s="80"/>
      <c r="G369" s="141" t="e">
        <f t="shared" si="24"/>
        <v>#DIV/0!</v>
      </c>
      <c r="H369" s="132" t="e">
        <f t="shared" si="23"/>
        <v>#DIV/0!</v>
      </c>
      <c r="I369" s="80"/>
    </row>
    <row r="370" spans="1:9" s="1" customFormat="1" ht="14.25" customHeight="1">
      <c r="A370" s="22"/>
      <c r="B370" s="23"/>
      <c r="C370" s="28" t="s">
        <v>11</v>
      </c>
      <c r="D370" s="94" t="s">
        <v>12</v>
      </c>
      <c r="E370" s="80">
        <v>2400</v>
      </c>
      <c r="F370" s="80">
        <v>2398.67</v>
      </c>
      <c r="G370" s="141">
        <f t="shared" si="24"/>
        <v>99.94458333333333</v>
      </c>
      <c r="H370" s="132">
        <f t="shared" si="23"/>
        <v>107.98982531964705</v>
      </c>
      <c r="I370" s="80">
        <v>2221.2</v>
      </c>
    </row>
    <row r="371" spans="1:11" s="1" customFormat="1" ht="45" hidden="1">
      <c r="A371" s="22"/>
      <c r="B371" s="23"/>
      <c r="C371" s="30" t="s">
        <v>119</v>
      </c>
      <c r="D371" s="12" t="s">
        <v>241</v>
      </c>
      <c r="E371" s="25"/>
      <c r="F371" s="25"/>
      <c r="G371" s="132" t="e">
        <f t="shared" si="24"/>
        <v>#DIV/0!</v>
      </c>
      <c r="H371" s="132" t="e">
        <f t="shared" si="23"/>
        <v>#DIV/0!</v>
      </c>
      <c r="I371" s="43"/>
      <c r="K371" s="184"/>
    </row>
    <row r="372" spans="1:9" ht="33.75" hidden="1">
      <c r="A372" s="22"/>
      <c r="B372" s="29"/>
      <c r="C372" s="30">
        <v>2030</v>
      </c>
      <c r="D372" s="12" t="s">
        <v>252</v>
      </c>
      <c r="E372" s="25"/>
      <c r="F372" s="25"/>
      <c r="G372" s="132" t="e">
        <f t="shared" si="24"/>
        <v>#DIV/0!</v>
      </c>
      <c r="H372" s="132" t="e">
        <f t="shared" si="23"/>
        <v>#DIV/0!</v>
      </c>
      <c r="I372" s="43"/>
    </row>
    <row r="373" spans="1:9" ht="33.75" hidden="1">
      <c r="A373" s="22"/>
      <c r="B373" s="29"/>
      <c r="C373" s="30" t="s">
        <v>76</v>
      </c>
      <c r="D373" s="12" t="s">
        <v>172</v>
      </c>
      <c r="E373" s="81"/>
      <c r="F373" s="81"/>
      <c r="G373" s="132" t="e">
        <f t="shared" si="24"/>
        <v>#DIV/0!</v>
      </c>
      <c r="H373" s="132" t="e">
        <f t="shared" si="23"/>
        <v>#DIV/0!</v>
      </c>
      <c r="I373" s="153"/>
    </row>
    <row r="374" spans="1:9" ht="56.25" hidden="1">
      <c r="A374" s="22"/>
      <c r="B374" s="29"/>
      <c r="C374" s="30" t="s">
        <v>67</v>
      </c>
      <c r="D374" s="12" t="s">
        <v>200</v>
      </c>
      <c r="E374" s="162"/>
      <c r="F374" s="81"/>
      <c r="G374" s="141" t="e">
        <f t="shared" si="24"/>
        <v>#DIV/0!</v>
      </c>
      <c r="H374" s="132" t="e">
        <f t="shared" si="23"/>
        <v>#DIV/0!</v>
      </c>
      <c r="I374" s="153"/>
    </row>
    <row r="375" spans="1:9" ht="40.5" customHeight="1" hidden="1">
      <c r="A375" s="22"/>
      <c r="B375" s="29"/>
      <c r="C375" s="30" t="s">
        <v>137</v>
      </c>
      <c r="D375" s="86" t="s">
        <v>240</v>
      </c>
      <c r="E375" s="162"/>
      <c r="F375" s="81"/>
      <c r="G375" s="141" t="e">
        <f t="shared" si="24"/>
        <v>#DIV/0!</v>
      </c>
      <c r="H375" s="134" t="e">
        <f t="shared" si="23"/>
        <v>#DIV/0!</v>
      </c>
      <c r="I375" s="153"/>
    </row>
    <row r="376" spans="1:9" ht="22.5">
      <c r="A376" s="26">
        <v>853</v>
      </c>
      <c r="B376" s="37"/>
      <c r="C376" s="38"/>
      <c r="D376" s="67" t="s">
        <v>94</v>
      </c>
      <c r="E376" s="18">
        <f>E377+E383</f>
        <v>2344216.48</v>
      </c>
      <c r="F376" s="18">
        <f>F377+F383</f>
        <v>576516.6699999999</v>
      </c>
      <c r="G376" s="130">
        <f t="shared" si="24"/>
        <v>24.593149775996793</v>
      </c>
      <c r="H376" s="130">
        <f t="shared" si="23"/>
        <v>1399.7964587266224</v>
      </c>
      <c r="I376" s="18">
        <f>I377+I383</f>
        <v>41185.75</v>
      </c>
    </row>
    <row r="377" spans="1:9" ht="12.75" hidden="1">
      <c r="A377" s="47"/>
      <c r="B377" s="48">
        <v>85305</v>
      </c>
      <c r="C377" s="20"/>
      <c r="D377" s="14" t="s">
        <v>63</v>
      </c>
      <c r="E377" s="21">
        <f>SUM(E378:E381)</f>
        <v>0</v>
      </c>
      <c r="F377" s="21">
        <f>SUM(F378:F381)</f>
        <v>0</v>
      </c>
      <c r="G377" s="131" t="e">
        <f t="shared" si="24"/>
        <v>#DIV/0!</v>
      </c>
      <c r="H377" s="131" t="e">
        <f t="shared" si="23"/>
        <v>#DIV/0!</v>
      </c>
      <c r="I377" s="21">
        <f>SUM(I378:I381)</f>
        <v>0</v>
      </c>
    </row>
    <row r="378" spans="1:9" ht="12.75" hidden="1">
      <c r="A378" s="47"/>
      <c r="B378" s="51"/>
      <c r="C378" s="30" t="s">
        <v>56</v>
      </c>
      <c r="D378" s="10" t="s">
        <v>57</v>
      </c>
      <c r="E378" s="25"/>
      <c r="F378" s="25"/>
      <c r="G378" s="132" t="e">
        <f t="shared" si="24"/>
        <v>#DIV/0!</v>
      </c>
      <c r="H378" s="132" t="e">
        <f t="shared" si="23"/>
        <v>#DIV/0!</v>
      </c>
      <c r="I378" s="43"/>
    </row>
    <row r="379" spans="1:9" ht="12.75" hidden="1">
      <c r="A379" s="47"/>
      <c r="B379" s="51"/>
      <c r="C379" s="34" t="s">
        <v>25</v>
      </c>
      <c r="D379" s="10" t="s">
        <v>211</v>
      </c>
      <c r="E379" s="25"/>
      <c r="F379" s="25"/>
      <c r="G379" s="132" t="e">
        <f t="shared" si="24"/>
        <v>#DIV/0!</v>
      </c>
      <c r="H379" s="132" t="e">
        <f t="shared" si="23"/>
        <v>#DIV/0!</v>
      </c>
      <c r="I379" s="25"/>
    </row>
    <row r="380" spans="1:9" ht="12.75" hidden="1">
      <c r="A380" s="47"/>
      <c r="B380" s="58"/>
      <c r="C380" s="30" t="s">
        <v>11</v>
      </c>
      <c r="D380" s="10" t="s">
        <v>12</v>
      </c>
      <c r="E380" s="25"/>
      <c r="F380" s="25"/>
      <c r="G380" s="132" t="e">
        <f t="shared" si="24"/>
        <v>#DIV/0!</v>
      </c>
      <c r="H380" s="132" t="e">
        <f t="shared" si="23"/>
        <v>#DIV/0!</v>
      </c>
      <c r="I380" s="25"/>
    </row>
    <row r="381" spans="1:9" ht="33.75" hidden="1">
      <c r="A381" s="47"/>
      <c r="B381" s="51"/>
      <c r="C381" s="30" t="s">
        <v>51</v>
      </c>
      <c r="D381" s="12" t="s">
        <v>252</v>
      </c>
      <c r="E381" s="80"/>
      <c r="F381" s="80"/>
      <c r="G381" s="132" t="e">
        <f t="shared" si="24"/>
        <v>#DIV/0!</v>
      </c>
      <c r="H381" s="132" t="e">
        <f t="shared" si="23"/>
        <v>#DIV/0!</v>
      </c>
      <c r="I381" s="80"/>
    </row>
    <row r="382" spans="1:9" ht="45" hidden="1">
      <c r="A382" s="47"/>
      <c r="B382" s="51"/>
      <c r="C382" s="30" t="s">
        <v>107</v>
      </c>
      <c r="D382" s="86" t="s">
        <v>235</v>
      </c>
      <c r="E382" s="80"/>
      <c r="F382" s="80"/>
      <c r="G382" s="132" t="e">
        <f t="shared" si="24"/>
        <v>#DIV/0!</v>
      </c>
      <c r="H382" s="132" t="e">
        <f t="shared" si="23"/>
        <v>#DIV/0!</v>
      </c>
      <c r="I382" s="80"/>
    </row>
    <row r="383" spans="1:9" ht="12.75">
      <c r="A383" s="47"/>
      <c r="B383" s="48">
        <v>85395</v>
      </c>
      <c r="C383" s="20"/>
      <c r="D383" s="14" t="s">
        <v>5</v>
      </c>
      <c r="E383" s="88">
        <f>SUM(E384:E390)</f>
        <v>2344216.48</v>
      </c>
      <c r="F383" s="88">
        <f>SUM(F384:F390)</f>
        <v>576516.6699999999</v>
      </c>
      <c r="G383" s="140">
        <f t="shared" si="24"/>
        <v>24.593149775996793</v>
      </c>
      <c r="H383" s="131">
        <f t="shared" si="23"/>
        <v>1399.7964587266224</v>
      </c>
      <c r="I383" s="88">
        <f>SUM(I384:I390)</f>
        <v>41185.75</v>
      </c>
    </row>
    <row r="384" spans="1:9" ht="12.75" hidden="1">
      <c r="A384" s="54"/>
      <c r="B384" s="59"/>
      <c r="C384" s="30" t="s">
        <v>25</v>
      </c>
      <c r="D384" s="10" t="s">
        <v>211</v>
      </c>
      <c r="E384" s="25"/>
      <c r="F384" s="25"/>
      <c r="G384" s="132" t="e">
        <f t="shared" si="24"/>
        <v>#DIV/0!</v>
      </c>
      <c r="H384" s="132" t="e">
        <f t="shared" si="23"/>
        <v>#DIV/0!</v>
      </c>
      <c r="I384" s="25">
        <v>0</v>
      </c>
    </row>
    <row r="385" spans="1:9" ht="45" hidden="1">
      <c r="A385" s="54"/>
      <c r="B385" s="59"/>
      <c r="C385" s="34" t="s">
        <v>124</v>
      </c>
      <c r="D385" s="86" t="s">
        <v>171</v>
      </c>
      <c r="E385" s="25"/>
      <c r="F385" s="25"/>
      <c r="G385" s="132" t="e">
        <f t="shared" si="24"/>
        <v>#DIV/0!</v>
      </c>
      <c r="H385" s="132" t="e">
        <f t="shared" si="23"/>
        <v>#DIV/0!</v>
      </c>
      <c r="I385" s="43"/>
    </row>
    <row r="386" spans="1:9" ht="45" hidden="1">
      <c r="A386" s="54"/>
      <c r="B386" s="59"/>
      <c r="C386" s="34" t="s">
        <v>125</v>
      </c>
      <c r="D386" s="86" t="s">
        <v>171</v>
      </c>
      <c r="E386" s="25"/>
      <c r="F386" s="25"/>
      <c r="G386" s="132" t="e">
        <f t="shared" si="24"/>
        <v>#DIV/0!</v>
      </c>
      <c r="H386" s="132" t="e">
        <f t="shared" si="23"/>
        <v>#DIV/0!</v>
      </c>
      <c r="I386" s="43"/>
    </row>
    <row r="387" spans="1:9" ht="33.75" hidden="1">
      <c r="A387" s="54"/>
      <c r="B387" s="59"/>
      <c r="C387" s="34" t="s">
        <v>117</v>
      </c>
      <c r="D387" s="86" t="s">
        <v>118</v>
      </c>
      <c r="E387" s="25"/>
      <c r="F387" s="25"/>
      <c r="G387" s="132" t="e">
        <f t="shared" si="24"/>
        <v>#DIV/0!</v>
      </c>
      <c r="H387" s="132" t="e">
        <f t="shared" si="23"/>
        <v>#DIV/0!</v>
      </c>
      <c r="I387" s="43"/>
    </row>
    <row r="388" spans="1:9" ht="45">
      <c r="A388" s="54"/>
      <c r="B388" s="59"/>
      <c r="C388" s="34" t="s">
        <v>271</v>
      </c>
      <c r="D388" s="86" t="s">
        <v>288</v>
      </c>
      <c r="E388" s="25">
        <v>332003.28</v>
      </c>
      <c r="F388" s="25">
        <v>282280</v>
      </c>
      <c r="G388" s="132">
        <f t="shared" si="24"/>
        <v>85.02325639674403</v>
      </c>
      <c r="H388" s="132">
        <f t="shared" si="23"/>
        <v>685.3826869730428</v>
      </c>
      <c r="I388" s="43">
        <v>41185.75</v>
      </c>
    </row>
    <row r="389" spans="1:9" ht="48.75" customHeight="1">
      <c r="A389" s="54"/>
      <c r="B389" s="59"/>
      <c r="C389" s="34" t="s">
        <v>284</v>
      </c>
      <c r="D389" s="86" t="s">
        <v>288</v>
      </c>
      <c r="E389" s="43">
        <v>17976.2</v>
      </c>
      <c r="F389" s="25">
        <v>0</v>
      </c>
      <c r="G389" s="132">
        <f t="shared" si="24"/>
        <v>0</v>
      </c>
      <c r="H389" s="143" t="s">
        <v>122</v>
      </c>
      <c r="I389" s="43"/>
    </row>
    <row r="390" spans="1:9" ht="45">
      <c r="A390" s="47"/>
      <c r="B390" s="51"/>
      <c r="C390" s="34" t="s">
        <v>107</v>
      </c>
      <c r="D390" s="86" t="s">
        <v>235</v>
      </c>
      <c r="E390" s="33">
        <v>1994237</v>
      </c>
      <c r="F390" s="33">
        <v>294236.67</v>
      </c>
      <c r="G390" s="132">
        <f t="shared" si="24"/>
        <v>14.754348154206346</v>
      </c>
      <c r="H390" s="143" t="s">
        <v>122</v>
      </c>
      <c r="I390" s="43"/>
    </row>
    <row r="391" spans="1:9" ht="12.75">
      <c r="A391" s="26">
        <v>854</v>
      </c>
      <c r="B391" s="16"/>
      <c r="C391" s="32"/>
      <c r="D391" s="66" t="s">
        <v>64</v>
      </c>
      <c r="E391" s="18">
        <f>E392+E396</f>
        <v>891533.17</v>
      </c>
      <c r="F391" s="18">
        <f>F392+F396</f>
        <v>511389.17</v>
      </c>
      <c r="G391" s="130">
        <f t="shared" si="24"/>
        <v>57.36064424837945</v>
      </c>
      <c r="H391" s="142">
        <f t="shared" si="23"/>
        <v>114.35523324914159</v>
      </c>
      <c r="I391" s="18">
        <f>I392</f>
        <v>447193.5</v>
      </c>
    </row>
    <row r="392" spans="1:9" ht="12.75">
      <c r="A392" s="47"/>
      <c r="B392" s="48">
        <v>85415</v>
      </c>
      <c r="C392" s="20"/>
      <c r="D392" s="14" t="s">
        <v>282</v>
      </c>
      <c r="E392" s="21">
        <f>SUM(E393:E395)</f>
        <v>636533.17</v>
      </c>
      <c r="F392" s="21">
        <f>SUM(F393:F395)</f>
        <v>511389.17</v>
      </c>
      <c r="G392" s="131">
        <f t="shared" si="24"/>
        <v>80.33975197239131</v>
      </c>
      <c r="H392" s="131">
        <f t="shared" si="23"/>
        <v>114.35523324914159</v>
      </c>
      <c r="I392" s="21">
        <f>SUM(I394:I395)</f>
        <v>447193.5</v>
      </c>
    </row>
    <row r="393" spans="1:9" ht="12.75" hidden="1">
      <c r="A393" s="47"/>
      <c r="B393" s="51"/>
      <c r="C393" s="30" t="s">
        <v>11</v>
      </c>
      <c r="D393" s="10" t="s">
        <v>12</v>
      </c>
      <c r="E393" s="25"/>
      <c r="F393" s="25"/>
      <c r="G393" s="132" t="e">
        <f t="shared" si="24"/>
        <v>#DIV/0!</v>
      </c>
      <c r="H393" s="132" t="e">
        <f t="shared" si="23"/>
        <v>#DIV/0!</v>
      </c>
      <c r="I393" s="25"/>
    </row>
    <row r="394" spans="1:9" ht="33.75">
      <c r="A394" s="47"/>
      <c r="B394" s="51"/>
      <c r="C394" s="30" t="s">
        <v>51</v>
      </c>
      <c r="D394" s="12" t="s">
        <v>252</v>
      </c>
      <c r="E394" s="25">
        <v>604132</v>
      </c>
      <c r="F394" s="25">
        <v>478988</v>
      </c>
      <c r="G394" s="132">
        <f t="shared" si="24"/>
        <v>79.28532175087564</v>
      </c>
      <c r="H394" s="132">
        <f t="shared" si="23"/>
        <v>117.36708885572797</v>
      </c>
      <c r="I394" s="25">
        <v>408111</v>
      </c>
    </row>
    <row r="395" spans="1:9" ht="16.5" customHeight="1">
      <c r="A395" s="47"/>
      <c r="B395" s="51"/>
      <c r="C395" s="30" t="s">
        <v>177</v>
      </c>
      <c r="D395" s="123" t="s">
        <v>65</v>
      </c>
      <c r="E395" s="25">
        <v>32401.17</v>
      </c>
      <c r="F395" s="25">
        <v>32401.17</v>
      </c>
      <c r="G395" s="132">
        <f t="shared" si="24"/>
        <v>100</v>
      </c>
      <c r="H395" s="132">
        <f t="shared" si="23"/>
        <v>82.90454807138744</v>
      </c>
      <c r="I395" s="25">
        <v>39082.5</v>
      </c>
    </row>
    <row r="396" spans="1:9" ht="15" customHeight="1">
      <c r="A396" s="47"/>
      <c r="B396" s="48">
        <v>85495</v>
      </c>
      <c r="C396" s="44"/>
      <c r="D396" s="156" t="s">
        <v>5</v>
      </c>
      <c r="E396" s="21">
        <f>SUM(E397:E397)</f>
        <v>255000</v>
      </c>
      <c r="F396" s="21">
        <f>SUM(F397:F397)</f>
        <v>0</v>
      </c>
      <c r="G396" s="131">
        <f t="shared" si="24"/>
        <v>0</v>
      </c>
      <c r="H396" s="137" t="s">
        <v>122</v>
      </c>
      <c r="I396" s="25"/>
    </row>
    <row r="397" spans="1:9" ht="46.5" customHeight="1">
      <c r="A397" s="47"/>
      <c r="B397" s="51"/>
      <c r="C397" s="30" t="s">
        <v>107</v>
      </c>
      <c r="D397" s="86" t="s">
        <v>235</v>
      </c>
      <c r="E397" s="25">
        <v>255000</v>
      </c>
      <c r="F397" s="25">
        <v>0</v>
      </c>
      <c r="G397" s="132">
        <f t="shared" si="24"/>
        <v>0</v>
      </c>
      <c r="H397" s="143" t="s">
        <v>122</v>
      </c>
      <c r="I397" s="25"/>
    </row>
    <row r="398" spans="1:9" ht="12.75" customHeight="1">
      <c r="A398" s="218">
        <v>855</v>
      </c>
      <c r="B398" s="219"/>
      <c r="C398" s="220"/>
      <c r="D398" s="221" t="s">
        <v>260</v>
      </c>
      <c r="E398" s="222">
        <f>E399+E403+E408+E411+E414+E420</f>
        <v>66654578</v>
      </c>
      <c r="F398" s="222">
        <f>F399+F403+F408+F411+F414+F420</f>
        <v>56136498.87</v>
      </c>
      <c r="G398" s="130">
        <f t="shared" si="24"/>
        <v>84.22001992121231</v>
      </c>
      <c r="H398" s="142">
        <f t="shared" si="23"/>
        <v>100.08166158496572</v>
      </c>
      <c r="I398" s="237">
        <f>SUM(I399,I403,I408,I411,I414,I420)</f>
        <v>56090694.32000001</v>
      </c>
    </row>
    <row r="399" spans="1:9" ht="14.25" customHeight="1">
      <c r="A399" s="230"/>
      <c r="B399" s="213">
        <v>85501</v>
      </c>
      <c r="C399" s="44"/>
      <c r="D399" s="156" t="s">
        <v>238</v>
      </c>
      <c r="E399" s="21">
        <f>SUM(E400:E402)</f>
        <v>36567093</v>
      </c>
      <c r="F399" s="21">
        <f>SUM(F400:F402)</f>
        <v>30544580.29</v>
      </c>
      <c r="G399" s="131">
        <f t="shared" si="24"/>
        <v>83.53023930559642</v>
      </c>
      <c r="H399" s="131">
        <f t="shared" si="23"/>
        <v>94.0207985766211</v>
      </c>
      <c r="I399" s="21">
        <f>SUM(I400:I402)</f>
        <v>32487046.22</v>
      </c>
    </row>
    <row r="400" spans="1:9" ht="14.25" customHeight="1">
      <c r="A400" s="47"/>
      <c r="B400" s="161"/>
      <c r="C400" s="30" t="s">
        <v>25</v>
      </c>
      <c r="D400" s="10" t="s">
        <v>211</v>
      </c>
      <c r="E400" s="25">
        <v>5000</v>
      </c>
      <c r="F400" s="25">
        <v>2600.79</v>
      </c>
      <c r="G400" s="132">
        <f t="shared" si="24"/>
        <v>52.0158</v>
      </c>
      <c r="H400" s="132">
        <f t="shared" si="23"/>
        <v>261.5909959566293</v>
      </c>
      <c r="I400" s="25">
        <v>994.22</v>
      </c>
    </row>
    <row r="401" spans="1:9" ht="14.25" customHeight="1">
      <c r="A401" s="47"/>
      <c r="B401" s="51"/>
      <c r="C401" s="30" t="s">
        <v>11</v>
      </c>
      <c r="D401" s="10" t="s">
        <v>12</v>
      </c>
      <c r="E401" s="25">
        <v>100000</v>
      </c>
      <c r="F401" s="25">
        <v>69807.5</v>
      </c>
      <c r="G401" s="132">
        <f t="shared" si="24"/>
        <v>69.8075</v>
      </c>
      <c r="H401" s="132">
        <f t="shared" si="23"/>
        <v>273.7549019607843</v>
      </c>
      <c r="I401" s="25">
        <v>25500</v>
      </c>
    </row>
    <row r="402" spans="1:9" ht="45.75" customHeight="1">
      <c r="A402" s="47"/>
      <c r="B402" s="159"/>
      <c r="C402" s="30" t="s">
        <v>237</v>
      </c>
      <c r="D402" s="12" t="s">
        <v>236</v>
      </c>
      <c r="E402" s="25">
        <v>36462093</v>
      </c>
      <c r="F402" s="25">
        <v>30472172</v>
      </c>
      <c r="G402" s="132">
        <f t="shared" si="24"/>
        <v>83.57219647264901</v>
      </c>
      <c r="H402" s="132">
        <f t="shared" si="23"/>
        <v>93.87447262141445</v>
      </c>
      <c r="I402" s="25">
        <v>32460552</v>
      </c>
    </row>
    <row r="403" spans="1:9" ht="36" customHeight="1">
      <c r="A403" s="217"/>
      <c r="B403" s="51">
        <v>85502</v>
      </c>
      <c r="C403" s="44"/>
      <c r="D403" s="13" t="s">
        <v>101</v>
      </c>
      <c r="E403" s="21">
        <f>SUM(E404:E407)</f>
        <v>27339886</v>
      </c>
      <c r="F403" s="21">
        <f>SUM(F404:F407)</f>
        <v>23032529.51</v>
      </c>
      <c r="G403" s="223">
        <f t="shared" si="24"/>
        <v>84.24515563086108</v>
      </c>
      <c r="H403" s="224">
        <f t="shared" si="23"/>
        <v>99.57175626968568</v>
      </c>
      <c r="I403" s="21">
        <f>SUM(I404:I407)</f>
        <v>23131589.09</v>
      </c>
    </row>
    <row r="404" spans="1:9" ht="12.75" customHeight="1">
      <c r="A404" s="47"/>
      <c r="B404" s="161"/>
      <c r="C404" s="30" t="s">
        <v>25</v>
      </c>
      <c r="D404" s="10" t="s">
        <v>211</v>
      </c>
      <c r="E404" s="25">
        <v>20700</v>
      </c>
      <c r="F404" s="25">
        <v>14016.14</v>
      </c>
      <c r="G404" s="132">
        <f t="shared" si="24"/>
        <v>67.71082125603864</v>
      </c>
      <c r="H404" s="132">
        <f t="shared" si="23"/>
        <v>83.19704729410479</v>
      </c>
      <c r="I404" s="25">
        <v>16846.92</v>
      </c>
    </row>
    <row r="405" spans="1:9" ht="45" customHeight="1">
      <c r="A405" s="47"/>
      <c r="B405" s="58"/>
      <c r="C405" s="30" t="s">
        <v>119</v>
      </c>
      <c r="D405" s="12" t="s">
        <v>241</v>
      </c>
      <c r="E405" s="25">
        <v>27017328</v>
      </c>
      <c r="F405" s="25">
        <v>22685316</v>
      </c>
      <c r="G405" s="132">
        <f aca="true" t="shared" si="25" ref="G405:G423">F405*100/E405</f>
        <v>83.96580150339071</v>
      </c>
      <c r="H405" s="132">
        <f t="shared" si="23"/>
        <v>99.39123116483543</v>
      </c>
      <c r="I405" s="25">
        <v>22824263</v>
      </c>
    </row>
    <row r="406" spans="1:9" ht="41.25" customHeight="1">
      <c r="A406" s="47"/>
      <c r="B406" s="58"/>
      <c r="C406" s="30" t="s">
        <v>76</v>
      </c>
      <c r="D406" s="12" t="s">
        <v>172</v>
      </c>
      <c r="E406" s="25">
        <v>193858</v>
      </c>
      <c r="F406" s="25">
        <v>235618.91</v>
      </c>
      <c r="G406" s="132">
        <f t="shared" si="25"/>
        <v>121.5420101311269</v>
      </c>
      <c r="H406" s="132">
        <f t="shared" si="23"/>
        <v>140.91219207684912</v>
      </c>
      <c r="I406" s="25">
        <v>167209.74</v>
      </c>
    </row>
    <row r="407" spans="1:9" ht="57.75" customHeight="1">
      <c r="A407" s="47"/>
      <c r="B407" s="205"/>
      <c r="C407" s="30" t="s">
        <v>67</v>
      </c>
      <c r="D407" s="12" t="s">
        <v>200</v>
      </c>
      <c r="E407" s="25">
        <v>108000</v>
      </c>
      <c r="F407" s="25">
        <v>97578.46</v>
      </c>
      <c r="G407" s="132">
        <f t="shared" si="25"/>
        <v>90.35042592592593</v>
      </c>
      <c r="H407" s="132">
        <f t="shared" si="23"/>
        <v>79.15868516630604</v>
      </c>
      <c r="I407" s="25">
        <v>123269.43</v>
      </c>
    </row>
    <row r="408" spans="1:9" ht="12.75" customHeight="1">
      <c r="A408" s="47"/>
      <c r="B408" s="48">
        <v>85503</v>
      </c>
      <c r="C408" s="44"/>
      <c r="D408" s="13" t="s">
        <v>261</v>
      </c>
      <c r="E408" s="21">
        <f>SUM(E409:E410)</f>
        <v>920</v>
      </c>
      <c r="F408" s="21">
        <f>SUM(F409:F410)</f>
        <v>606.77</v>
      </c>
      <c r="G408" s="223">
        <f t="shared" si="25"/>
        <v>65.95326086956521</v>
      </c>
      <c r="H408" s="224">
        <f t="shared" si="23"/>
        <v>88.54853773860253</v>
      </c>
      <c r="I408" s="21">
        <f>SUM(I409:I410)</f>
        <v>685.24</v>
      </c>
    </row>
    <row r="409" spans="1:9" ht="45" customHeight="1">
      <c r="A409" s="47"/>
      <c r="B409" s="51"/>
      <c r="C409" s="30" t="s">
        <v>119</v>
      </c>
      <c r="D409" s="12" t="s">
        <v>241</v>
      </c>
      <c r="E409" s="25">
        <v>920</v>
      </c>
      <c r="F409" s="25">
        <v>604.42</v>
      </c>
      <c r="G409" s="132">
        <f t="shared" si="25"/>
        <v>65.69782608695651</v>
      </c>
      <c r="H409" s="132">
        <f t="shared" si="23"/>
        <v>88.44307872402692</v>
      </c>
      <c r="I409" s="25">
        <v>683.4</v>
      </c>
    </row>
    <row r="410" spans="1:9" ht="39" customHeight="1">
      <c r="A410" s="47"/>
      <c r="B410" s="205"/>
      <c r="C410" s="30" t="s">
        <v>76</v>
      </c>
      <c r="D410" s="12" t="s">
        <v>172</v>
      </c>
      <c r="E410" s="25">
        <v>0</v>
      </c>
      <c r="F410" s="25">
        <v>2.35</v>
      </c>
      <c r="G410" s="143" t="s">
        <v>122</v>
      </c>
      <c r="H410" s="132">
        <f t="shared" si="23"/>
        <v>127.71739130434783</v>
      </c>
      <c r="I410" s="25">
        <v>1.84</v>
      </c>
    </row>
    <row r="411" spans="1:9" ht="15.75" customHeight="1">
      <c r="A411" s="47"/>
      <c r="B411" s="48">
        <v>85504</v>
      </c>
      <c r="C411" s="44"/>
      <c r="D411" s="13" t="s">
        <v>277</v>
      </c>
      <c r="E411" s="21">
        <f>SUM(E412:E413)</f>
        <v>2231780</v>
      </c>
      <c r="F411" s="21">
        <f>SUM(F412:F413)</f>
        <v>2136510</v>
      </c>
      <c r="G411" s="131">
        <f>F411*100/E411</f>
        <v>95.73121006550825</v>
      </c>
      <c r="H411" s="131">
        <f>(F411/I411)*100</f>
        <v>5631.286241433842</v>
      </c>
      <c r="I411" s="21">
        <f>SUM(I413)</f>
        <v>37940</v>
      </c>
    </row>
    <row r="412" spans="1:9" ht="45.75" customHeight="1">
      <c r="A412" s="47"/>
      <c r="B412" s="157"/>
      <c r="C412" s="44" t="s">
        <v>119</v>
      </c>
      <c r="D412" s="12" t="s">
        <v>241</v>
      </c>
      <c r="E412" s="25">
        <v>2136510</v>
      </c>
      <c r="F412" s="25">
        <v>2136510</v>
      </c>
      <c r="G412" s="132">
        <f t="shared" si="25"/>
        <v>100</v>
      </c>
      <c r="H412" s="143" t="s">
        <v>122</v>
      </c>
      <c r="I412" s="21"/>
    </row>
    <row r="413" spans="1:9" ht="39" customHeight="1">
      <c r="A413" s="47"/>
      <c r="B413" s="159"/>
      <c r="C413" s="30" t="s">
        <v>51</v>
      </c>
      <c r="D413" s="12" t="s">
        <v>252</v>
      </c>
      <c r="E413" s="25">
        <v>95270</v>
      </c>
      <c r="F413" s="25">
        <v>0</v>
      </c>
      <c r="G413" s="132">
        <f t="shared" si="25"/>
        <v>0</v>
      </c>
      <c r="H413" s="132">
        <f t="shared" si="23"/>
        <v>0</v>
      </c>
      <c r="I413" s="25">
        <v>37940</v>
      </c>
    </row>
    <row r="414" spans="1:9" ht="14.25" customHeight="1">
      <c r="A414" s="217"/>
      <c r="B414" s="48">
        <v>85505</v>
      </c>
      <c r="C414" s="44"/>
      <c r="D414" s="13" t="s">
        <v>262</v>
      </c>
      <c r="E414" s="21">
        <f>SUM(E415:E419)</f>
        <v>514899</v>
      </c>
      <c r="F414" s="21">
        <f>SUM(F415:F419)</f>
        <v>422272.30000000005</v>
      </c>
      <c r="G414" s="131">
        <f t="shared" si="25"/>
        <v>82.01070501205092</v>
      </c>
      <c r="H414" s="131">
        <f t="shared" si="23"/>
        <v>102.28627856679458</v>
      </c>
      <c r="I414" s="21">
        <f>SUM(I415:I419)</f>
        <v>412833.77</v>
      </c>
    </row>
    <row r="415" spans="1:9" ht="14.25" customHeight="1">
      <c r="A415" s="47"/>
      <c r="B415" s="51"/>
      <c r="C415" s="30" t="s">
        <v>56</v>
      </c>
      <c r="D415" s="10" t="s">
        <v>57</v>
      </c>
      <c r="E415" s="25">
        <v>144500</v>
      </c>
      <c r="F415" s="25">
        <v>110577.3</v>
      </c>
      <c r="G415" s="132">
        <f t="shared" si="25"/>
        <v>76.5240830449827</v>
      </c>
      <c r="H415" s="132">
        <f t="shared" si="23"/>
        <v>105.21491656247682</v>
      </c>
      <c r="I415" s="25">
        <v>105096.6</v>
      </c>
    </row>
    <row r="416" spans="1:9" ht="14.25" customHeight="1">
      <c r="A416" s="47"/>
      <c r="B416" s="58"/>
      <c r="C416" s="30" t="s">
        <v>25</v>
      </c>
      <c r="D416" s="10" t="s">
        <v>211</v>
      </c>
      <c r="E416" s="25">
        <v>130</v>
      </c>
      <c r="F416" s="25">
        <v>61.64</v>
      </c>
      <c r="G416" s="132">
        <f t="shared" si="25"/>
        <v>47.41538461538462</v>
      </c>
      <c r="H416" s="132">
        <f t="shared" si="23"/>
        <v>96.55388471177945</v>
      </c>
      <c r="I416" s="25">
        <v>63.84</v>
      </c>
    </row>
    <row r="417" spans="1:9" ht="14.25" customHeight="1">
      <c r="A417" s="47"/>
      <c r="B417" s="51"/>
      <c r="C417" s="212" t="s">
        <v>263</v>
      </c>
      <c r="D417" s="206" t="s">
        <v>267</v>
      </c>
      <c r="E417" s="25">
        <v>2000</v>
      </c>
      <c r="F417" s="25">
        <v>1557.33</v>
      </c>
      <c r="G417" s="132">
        <f t="shared" si="25"/>
        <v>77.8665</v>
      </c>
      <c r="H417" s="132">
        <f t="shared" si="23"/>
        <v>92.55552451874787</v>
      </c>
      <c r="I417" s="25">
        <v>1682.59</v>
      </c>
    </row>
    <row r="418" spans="1:9" ht="14.25" customHeight="1">
      <c r="A418" s="47"/>
      <c r="B418" s="58"/>
      <c r="C418" s="212" t="s">
        <v>257</v>
      </c>
      <c r="D418" s="206" t="s">
        <v>266</v>
      </c>
      <c r="E418" s="25">
        <v>1000</v>
      </c>
      <c r="F418" s="25">
        <v>0</v>
      </c>
      <c r="G418" s="132">
        <f t="shared" si="25"/>
        <v>0</v>
      </c>
      <c r="H418" s="132">
        <f t="shared" si="23"/>
        <v>0</v>
      </c>
      <c r="I418" s="25">
        <v>3148.94</v>
      </c>
    </row>
    <row r="419" spans="1:9" ht="14.25" customHeight="1">
      <c r="A419" s="47"/>
      <c r="B419" s="58"/>
      <c r="C419" s="212" t="s">
        <v>11</v>
      </c>
      <c r="D419" s="10" t="s">
        <v>12</v>
      </c>
      <c r="E419" s="25">
        <v>367269</v>
      </c>
      <c r="F419" s="25">
        <v>310076.03</v>
      </c>
      <c r="G419" s="132">
        <f t="shared" si="25"/>
        <v>84.42749864540706</v>
      </c>
      <c r="H419" s="132">
        <f t="shared" si="23"/>
        <v>102.38878186564735</v>
      </c>
      <c r="I419" s="25">
        <v>302841.8</v>
      </c>
    </row>
    <row r="420" spans="1:9" ht="14.25" customHeight="1" hidden="1">
      <c r="A420" s="47"/>
      <c r="B420" s="48">
        <v>85595</v>
      </c>
      <c r="C420" s="229"/>
      <c r="D420" s="14" t="s">
        <v>5</v>
      </c>
      <c r="E420" s="21">
        <f>SUM(E421:E421)</f>
        <v>0</v>
      </c>
      <c r="F420" s="21">
        <f>SUM(F421:F421)</f>
        <v>0</v>
      </c>
      <c r="G420" s="131" t="e">
        <f t="shared" si="25"/>
        <v>#DIV/0!</v>
      </c>
      <c r="H420" s="131">
        <f t="shared" si="23"/>
        <v>0</v>
      </c>
      <c r="I420" s="21">
        <f>SUM(I421)</f>
        <v>20600</v>
      </c>
    </row>
    <row r="421" spans="1:9" ht="47.25" customHeight="1" hidden="1">
      <c r="A421" s="215"/>
      <c r="B421" s="159"/>
      <c r="C421" s="212" t="s">
        <v>119</v>
      </c>
      <c r="D421" s="12" t="s">
        <v>241</v>
      </c>
      <c r="E421" s="25"/>
      <c r="F421" s="25"/>
      <c r="G421" s="132" t="e">
        <f t="shared" si="25"/>
        <v>#DIV/0!</v>
      </c>
      <c r="H421" s="132">
        <f t="shared" si="23"/>
        <v>0</v>
      </c>
      <c r="I421" s="25">
        <v>20600</v>
      </c>
    </row>
    <row r="422" spans="1:9" ht="15" customHeight="1">
      <c r="A422" s="214">
        <v>900</v>
      </c>
      <c r="B422" s="216"/>
      <c r="C422" s="38"/>
      <c r="D422" s="67" t="s">
        <v>89</v>
      </c>
      <c r="E422" s="18">
        <f>SUM(E423,E426,E435,E437,E443,E445,E449,E456,E460,E462)</f>
        <v>18809582</v>
      </c>
      <c r="F422" s="18">
        <f>SUM(F423,F426,F435,F437,F443,F445,F449,F456,F460,F462,)</f>
        <v>11792962.249999998</v>
      </c>
      <c r="G422" s="130">
        <f t="shared" si="25"/>
        <v>62.69656736656879</v>
      </c>
      <c r="H422" s="130">
        <f t="shared" si="23"/>
        <v>110.60830224259814</v>
      </c>
      <c r="I422" s="18">
        <f>SUM(I423,I426,I435,I437,I443,I445,I449,I456,I460,I462,)</f>
        <v>10661914.17</v>
      </c>
    </row>
    <row r="423" spans="1:9" ht="21.75" customHeight="1">
      <c r="A423" s="19"/>
      <c r="B423" s="27">
        <v>90001</v>
      </c>
      <c r="C423" s="108"/>
      <c r="D423" s="72" t="s">
        <v>152</v>
      </c>
      <c r="E423" s="21">
        <f>SUM(E424:E425)</f>
        <v>1036000</v>
      </c>
      <c r="F423" s="21">
        <f>SUM(F424:F425)</f>
        <v>0</v>
      </c>
      <c r="G423" s="21">
        <f t="shared" si="25"/>
        <v>0</v>
      </c>
      <c r="H423" s="137" t="s">
        <v>122</v>
      </c>
      <c r="I423" s="40">
        <f>SUM(I424:I425)</f>
        <v>0</v>
      </c>
    </row>
    <row r="424" spans="1:9" ht="21.75" customHeight="1">
      <c r="A424" s="19"/>
      <c r="B424" s="36"/>
      <c r="C424" s="30" t="s">
        <v>11</v>
      </c>
      <c r="D424" s="11" t="s">
        <v>12</v>
      </c>
      <c r="E424" s="25">
        <v>1036000</v>
      </c>
      <c r="F424" s="25">
        <v>0</v>
      </c>
      <c r="G424" s="25">
        <f>F424/E424*100</f>
        <v>0</v>
      </c>
      <c r="H424" s="143" t="s">
        <v>122</v>
      </c>
      <c r="I424" s="43">
        <v>0</v>
      </c>
    </row>
    <row r="425" spans="1:9" ht="45" hidden="1">
      <c r="A425" s="19"/>
      <c r="B425" s="19"/>
      <c r="C425" s="30" t="s">
        <v>107</v>
      </c>
      <c r="D425" s="86" t="s">
        <v>253</v>
      </c>
      <c r="E425" s="43"/>
      <c r="F425" s="43"/>
      <c r="G425" s="25" t="e">
        <f>F425/E425*100</f>
        <v>#DIV/0!</v>
      </c>
      <c r="H425" s="132" t="e">
        <f aca="true" t="shared" si="26" ref="H425:H444">(F425/I425)*100</f>
        <v>#DIV/0!</v>
      </c>
      <c r="I425" s="43"/>
    </row>
    <row r="426" spans="1:9" ht="12" customHeight="1">
      <c r="A426" s="19"/>
      <c r="B426" s="27">
        <v>90002</v>
      </c>
      <c r="C426" s="108"/>
      <c r="D426" s="72" t="s">
        <v>145</v>
      </c>
      <c r="E426" s="21">
        <f>SUM(E427:E434)</f>
        <v>11232900</v>
      </c>
      <c r="F426" s="21">
        <f>SUM(F427:F434)</f>
        <v>9248249.879999999</v>
      </c>
      <c r="G426" s="131">
        <f aca="true" t="shared" si="27" ref="G426:G431">F426*100/E426</f>
        <v>82.3318099511257</v>
      </c>
      <c r="H426" s="131">
        <f t="shared" si="26"/>
        <v>105.35315228061573</v>
      </c>
      <c r="I426" s="21">
        <f>SUM(I427:I434)</f>
        <v>8778332.38</v>
      </c>
    </row>
    <row r="427" spans="1:9" ht="33.75">
      <c r="A427" s="19"/>
      <c r="B427" s="36"/>
      <c r="C427" s="190" t="s">
        <v>41</v>
      </c>
      <c r="D427" s="12" t="s">
        <v>168</v>
      </c>
      <c r="E427" s="25">
        <v>11100000</v>
      </c>
      <c r="F427" s="25">
        <v>9224887.68</v>
      </c>
      <c r="G427" s="132">
        <f t="shared" si="27"/>
        <v>83.10709621621622</v>
      </c>
      <c r="H427" s="132">
        <f t="shared" si="26"/>
        <v>105.42229810393864</v>
      </c>
      <c r="I427" s="25">
        <v>8750414.14</v>
      </c>
    </row>
    <row r="428" spans="1:9" ht="12.75" hidden="1">
      <c r="A428" s="19"/>
      <c r="B428" s="36"/>
      <c r="C428" s="225" t="s">
        <v>264</v>
      </c>
      <c r="D428" s="12" t="s">
        <v>268</v>
      </c>
      <c r="E428" s="25"/>
      <c r="F428" s="25"/>
      <c r="G428" s="132" t="e">
        <f t="shared" si="27"/>
        <v>#DIV/0!</v>
      </c>
      <c r="H428" s="132" t="e">
        <f t="shared" si="26"/>
        <v>#DIV/0!</v>
      </c>
      <c r="I428" s="25"/>
    </row>
    <row r="429" spans="1:9" ht="22.5" hidden="1">
      <c r="A429" s="19"/>
      <c r="B429" s="36"/>
      <c r="C429" s="190" t="s">
        <v>27</v>
      </c>
      <c r="D429" s="12" t="s">
        <v>217</v>
      </c>
      <c r="E429" s="25"/>
      <c r="F429" s="25"/>
      <c r="G429" s="132" t="e">
        <f t="shared" si="27"/>
        <v>#DIV/0!</v>
      </c>
      <c r="H429" s="132" t="e">
        <f t="shared" si="26"/>
        <v>#DIV/0!</v>
      </c>
      <c r="I429" s="25"/>
    </row>
    <row r="430" spans="1:9" ht="22.5" hidden="1">
      <c r="A430" s="19"/>
      <c r="B430" s="36"/>
      <c r="C430" s="186" t="s">
        <v>70</v>
      </c>
      <c r="D430" s="12" t="s">
        <v>212</v>
      </c>
      <c r="E430" s="154"/>
      <c r="F430" s="25"/>
      <c r="G430" s="132" t="e">
        <f t="shared" si="27"/>
        <v>#DIV/0!</v>
      </c>
      <c r="H430" s="132" t="e">
        <f t="shared" si="26"/>
        <v>#DIV/0!</v>
      </c>
      <c r="I430" s="25"/>
    </row>
    <row r="431" spans="1:9" ht="22.5">
      <c r="A431" s="19"/>
      <c r="B431" s="36"/>
      <c r="C431" s="226" t="s">
        <v>258</v>
      </c>
      <c r="D431" s="12" t="s">
        <v>265</v>
      </c>
      <c r="E431" s="154">
        <v>19000</v>
      </c>
      <c r="F431" s="25">
        <v>11705.95</v>
      </c>
      <c r="G431" s="132">
        <f t="shared" si="27"/>
        <v>61.610263157894735</v>
      </c>
      <c r="H431" s="132">
        <f t="shared" si="26"/>
        <v>72.11694256371713</v>
      </c>
      <c r="I431" s="25">
        <v>16231.9</v>
      </c>
    </row>
    <row r="432" spans="1:9" ht="12.75" hidden="1">
      <c r="A432" s="19"/>
      <c r="B432" s="36"/>
      <c r="C432" s="191" t="s">
        <v>17</v>
      </c>
      <c r="D432" s="12" t="s">
        <v>18</v>
      </c>
      <c r="E432" s="154"/>
      <c r="F432" s="25"/>
      <c r="G432" s="132" t="e">
        <f aca="true" t="shared" si="28" ref="G432:G444">F432*100/E432</f>
        <v>#DIV/0!</v>
      </c>
      <c r="H432" s="132" t="e">
        <f t="shared" si="26"/>
        <v>#DIV/0!</v>
      </c>
      <c r="I432" s="25"/>
    </row>
    <row r="433" spans="1:9" ht="22.5">
      <c r="A433" s="19"/>
      <c r="B433" s="36"/>
      <c r="C433" s="191" t="s">
        <v>20</v>
      </c>
      <c r="D433" s="12" t="s">
        <v>233</v>
      </c>
      <c r="E433" s="154">
        <v>13900</v>
      </c>
      <c r="F433" s="25">
        <v>11656.25</v>
      </c>
      <c r="G433" s="132">
        <f t="shared" si="28"/>
        <v>83.85791366906474</v>
      </c>
      <c r="H433" s="132">
        <f t="shared" si="26"/>
        <v>99.74251989930123</v>
      </c>
      <c r="I433" s="25">
        <v>11686.34</v>
      </c>
    </row>
    <row r="434" spans="1:9" ht="33.75">
      <c r="A434" s="19"/>
      <c r="B434" s="19"/>
      <c r="C434" s="30" t="s">
        <v>126</v>
      </c>
      <c r="D434" s="86" t="s">
        <v>153</v>
      </c>
      <c r="E434" s="43">
        <v>100000</v>
      </c>
      <c r="F434" s="43">
        <v>0</v>
      </c>
      <c r="G434" s="132">
        <f t="shared" si="28"/>
        <v>0</v>
      </c>
      <c r="H434" s="143" t="s">
        <v>122</v>
      </c>
      <c r="I434" s="43">
        <v>0</v>
      </c>
    </row>
    <row r="435" spans="1:9" ht="12.75" hidden="1">
      <c r="A435" s="19"/>
      <c r="B435" s="187">
        <v>90003</v>
      </c>
      <c r="C435" s="44"/>
      <c r="D435" s="89" t="s">
        <v>197</v>
      </c>
      <c r="E435" s="40">
        <f>SUM(E436:E436)</f>
        <v>0</v>
      </c>
      <c r="F435" s="40">
        <f>SUM(F436:F436)</f>
        <v>0</v>
      </c>
      <c r="G435" s="131" t="e">
        <f t="shared" si="28"/>
        <v>#DIV/0!</v>
      </c>
      <c r="H435" s="131" t="e">
        <f t="shared" si="26"/>
        <v>#DIV/0!</v>
      </c>
      <c r="I435" s="40">
        <f>SUM(I436:I436)</f>
        <v>0</v>
      </c>
    </row>
    <row r="436" spans="1:9" ht="12.75" hidden="1">
      <c r="A436" s="19"/>
      <c r="B436" s="188"/>
      <c r="C436" s="30" t="s">
        <v>11</v>
      </c>
      <c r="D436" s="11" t="s">
        <v>12</v>
      </c>
      <c r="E436" s="43"/>
      <c r="F436" s="43"/>
      <c r="G436" s="132" t="e">
        <f t="shared" si="28"/>
        <v>#DIV/0!</v>
      </c>
      <c r="H436" s="132" t="e">
        <f t="shared" si="26"/>
        <v>#DIV/0!</v>
      </c>
      <c r="I436" s="43"/>
    </row>
    <row r="437" spans="1:9" ht="12.75">
      <c r="A437" s="19"/>
      <c r="B437" s="27">
        <v>90004</v>
      </c>
      <c r="C437" s="20"/>
      <c r="D437" s="72" t="s">
        <v>74</v>
      </c>
      <c r="E437" s="21">
        <f>SUM(E438:E442)</f>
        <v>2066338</v>
      </c>
      <c r="F437" s="21">
        <f>SUM(F438:F442)</f>
        <v>683892.01</v>
      </c>
      <c r="G437" s="131">
        <f t="shared" si="28"/>
        <v>33.0968123317676</v>
      </c>
      <c r="H437" s="131">
        <f t="shared" si="26"/>
        <v>36620.13515177801</v>
      </c>
      <c r="I437" s="21">
        <f>SUM(I439:I442)</f>
        <v>1867.53</v>
      </c>
    </row>
    <row r="438" spans="1:9" ht="22.5">
      <c r="A438" s="19"/>
      <c r="B438" s="36"/>
      <c r="C438" s="30" t="s">
        <v>27</v>
      </c>
      <c r="D438" s="12" t="s">
        <v>217</v>
      </c>
      <c r="E438" s="25">
        <v>250</v>
      </c>
      <c r="F438" s="25">
        <v>250</v>
      </c>
      <c r="G438" s="132">
        <f t="shared" si="28"/>
        <v>100</v>
      </c>
      <c r="H438" s="143" t="s">
        <v>122</v>
      </c>
      <c r="I438" s="21"/>
    </row>
    <row r="439" spans="1:9" ht="22.5" hidden="1">
      <c r="A439" s="19"/>
      <c r="B439" s="36"/>
      <c r="C439" s="30" t="s">
        <v>70</v>
      </c>
      <c r="D439" s="12" t="s">
        <v>212</v>
      </c>
      <c r="E439" s="25"/>
      <c r="F439" s="25"/>
      <c r="G439" s="132" t="e">
        <f t="shared" si="28"/>
        <v>#DIV/0!</v>
      </c>
      <c r="H439" s="143">
        <f t="shared" si="26"/>
        <v>0</v>
      </c>
      <c r="I439" s="43">
        <v>1867.53</v>
      </c>
    </row>
    <row r="440" spans="1:9" ht="12.75" hidden="1">
      <c r="A440" s="19"/>
      <c r="B440" s="36"/>
      <c r="C440" s="30" t="s">
        <v>25</v>
      </c>
      <c r="D440" s="10" t="s">
        <v>211</v>
      </c>
      <c r="E440" s="25"/>
      <c r="F440" s="25"/>
      <c r="G440" s="132" t="e">
        <f t="shared" si="28"/>
        <v>#DIV/0!</v>
      </c>
      <c r="H440" s="143" t="e">
        <f t="shared" si="26"/>
        <v>#DIV/0!</v>
      </c>
      <c r="I440" s="43"/>
    </row>
    <row r="441" spans="1:9" ht="33.75">
      <c r="A441" s="19"/>
      <c r="B441" s="36"/>
      <c r="C441" s="30" t="s">
        <v>126</v>
      </c>
      <c r="D441" s="86" t="s">
        <v>153</v>
      </c>
      <c r="E441" s="25">
        <v>150000</v>
      </c>
      <c r="F441" s="25">
        <v>0</v>
      </c>
      <c r="G441" s="132">
        <f t="shared" si="28"/>
        <v>0</v>
      </c>
      <c r="H441" s="143" t="s">
        <v>122</v>
      </c>
      <c r="I441" s="43">
        <v>0</v>
      </c>
    </row>
    <row r="442" spans="1:9" ht="45">
      <c r="A442" s="22"/>
      <c r="B442" s="23"/>
      <c r="C442" s="30" t="s">
        <v>107</v>
      </c>
      <c r="D442" s="86" t="s">
        <v>235</v>
      </c>
      <c r="E442" s="25">
        <v>1916088</v>
      </c>
      <c r="F442" s="25">
        <v>683642.01</v>
      </c>
      <c r="G442" s="132">
        <f t="shared" si="28"/>
        <v>35.679050753410074</v>
      </c>
      <c r="H442" s="143" t="s">
        <v>122</v>
      </c>
      <c r="I442" s="25"/>
    </row>
    <row r="443" spans="1:9" ht="12.75" hidden="1">
      <c r="A443" s="22"/>
      <c r="B443" s="27">
        <v>90005</v>
      </c>
      <c r="C443" s="44"/>
      <c r="D443" s="89" t="s">
        <v>184</v>
      </c>
      <c r="E443" s="21">
        <f>SUM(E444:E444)</f>
        <v>0</v>
      </c>
      <c r="F443" s="21">
        <f>SUM(F444:F444)</f>
        <v>0</v>
      </c>
      <c r="G443" s="131" t="e">
        <f t="shared" si="28"/>
        <v>#DIV/0!</v>
      </c>
      <c r="H443" s="131" t="e">
        <f>(F443/I443)*100</f>
        <v>#DIV/0!</v>
      </c>
      <c r="I443" s="21">
        <v>0</v>
      </c>
    </row>
    <row r="444" spans="1:9" ht="33.75" hidden="1">
      <c r="A444" s="22"/>
      <c r="B444" s="108"/>
      <c r="C444" s="30" t="s">
        <v>126</v>
      </c>
      <c r="D444" s="86" t="s">
        <v>153</v>
      </c>
      <c r="E444" s="25"/>
      <c r="F444" s="25"/>
      <c r="G444" s="132" t="e">
        <f t="shared" si="28"/>
        <v>#DIV/0!</v>
      </c>
      <c r="H444" s="132" t="e">
        <f t="shared" si="26"/>
        <v>#DIV/0!</v>
      </c>
      <c r="I444" s="25"/>
    </row>
    <row r="445" spans="1:9" ht="12.75">
      <c r="A445" s="22"/>
      <c r="B445" s="27">
        <v>90015</v>
      </c>
      <c r="C445" s="44"/>
      <c r="D445" s="14" t="s">
        <v>146</v>
      </c>
      <c r="E445" s="21">
        <f>SUM(E446:E448)</f>
        <v>2559000</v>
      </c>
      <c r="F445" s="21">
        <f>SUM(F446:F448)</f>
        <v>2267.11</v>
      </c>
      <c r="G445" s="131">
        <f>SUM(F445*100/E445)</f>
        <v>0.0885935912465807</v>
      </c>
      <c r="H445" s="131">
        <f>(F445/I445)*100</f>
        <v>19.496990024079807</v>
      </c>
      <c r="I445" s="21">
        <f>SUM(I446:I448)</f>
        <v>11628</v>
      </c>
    </row>
    <row r="446" spans="1:9" ht="22.5" hidden="1">
      <c r="A446" s="22"/>
      <c r="B446" s="23"/>
      <c r="C446" s="52" t="s">
        <v>70</v>
      </c>
      <c r="D446" s="12" t="s">
        <v>212</v>
      </c>
      <c r="E446" s="25"/>
      <c r="F446" s="25"/>
      <c r="G446" s="143" t="e">
        <f aca="true" t="shared" si="29" ref="G446:G469">F446*100/E446</f>
        <v>#DIV/0!</v>
      </c>
      <c r="H446" s="132">
        <f aca="true" t="shared" si="30" ref="H446:H468">(F446/I446)*100</f>
        <v>0</v>
      </c>
      <c r="I446" s="43">
        <v>501.84</v>
      </c>
    </row>
    <row r="447" spans="1:9" ht="12.75">
      <c r="A447" s="22"/>
      <c r="B447" s="23"/>
      <c r="C447" s="52" t="s">
        <v>11</v>
      </c>
      <c r="D447" s="11" t="s">
        <v>12</v>
      </c>
      <c r="E447" s="25">
        <v>9000</v>
      </c>
      <c r="F447" s="25">
        <v>2267.11</v>
      </c>
      <c r="G447" s="143">
        <f t="shared" si="29"/>
        <v>25.19011111111111</v>
      </c>
      <c r="H447" s="132">
        <f t="shared" si="30"/>
        <v>20.37639221438484</v>
      </c>
      <c r="I447" s="43">
        <v>11126.16</v>
      </c>
    </row>
    <row r="448" spans="1:9" ht="45">
      <c r="A448" s="22"/>
      <c r="B448" s="23"/>
      <c r="C448" s="52" t="s">
        <v>107</v>
      </c>
      <c r="D448" s="86" t="s">
        <v>235</v>
      </c>
      <c r="E448" s="25">
        <v>2550000</v>
      </c>
      <c r="F448" s="25">
        <v>0</v>
      </c>
      <c r="G448" s="132">
        <f t="shared" si="29"/>
        <v>0</v>
      </c>
      <c r="H448" s="143" t="s">
        <v>122</v>
      </c>
      <c r="I448" s="43"/>
    </row>
    <row r="449" spans="1:9" ht="12.75">
      <c r="A449" s="46"/>
      <c r="B449" s="27">
        <v>90017</v>
      </c>
      <c r="C449" s="60"/>
      <c r="D449" s="14" t="s">
        <v>66</v>
      </c>
      <c r="E449" s="21">
        <f>SUM(E450:E455)</f>
        <v>320000</v>
      </c>
      <c r="F449" s="21">
        <f>SUM(F450:F455)</f>
        <v>253651.09</v>
      </c>
      <c r="G449" s="131">
        <f t="shared" si="29"/>
        <v>79.265965625</v>
      </c>
      <c r="H449" s="131">
        <f t="shared" si="30"/>
        <v>92.24743722155185</v>
      </c>
      <c r="I449" s="21">
        <f>SUM(I450:I455)</f>
        <v>274968.17000000004</v>
      </c>
    </row>
    <row r="450" spans="1:9" ht="12.75" hidden="1">
      <c r="A450" s="46"/>
      <c r="B450" s="36"/>
      <c r="C450" s="35" t="s">
        <v>17</v>
      </c>
      <c r="D450" s="12" t="s">
        <v>18</v>
      </c>
      <c r="E450" s="25"/>
      <c r="F450" s="25"/>
      <c r="G450" s="143" t="e">
        <f t="shared" si="29"/>
        <v>#DIV/0!</v>
      </c>
      <c r="H450" s="132" t="e">
        <f t="shared" si="30"/>
        <v>#DIV/0!</v>
      </c>
      <c r="I450" s="25"/>
    </row>
    <row r="451" spans="1:9" ht="45">
      <c r="A451" s="61"/>
      <c r="B451" s="23"/>
      <c r="C451" s="34" t="s">
        <v>10</v>
      </c>
      <c r="D451" s="86" t="s">
        <v>210</v>
      </c>
      <c r="E451" s="25">
        <v>300000</v>
      </c>
      <c r="F451" s="25">
        <v>233340.02</v>
      </c>
      <c r="G451" s="132">
        <f t="shared" si="29"/>
        <v>77.78000666666667</v>
      </c>
      <c r="H451" s="132">
        <f t="shared" si="30"/>
        <v>91.04978788803803</v>
      </c>
      <c r="I451" s="25">
        <v>256277.39</v>
      </c>
    </row>
    <row r="452" spans="1:9" ht="12.75" hidden="1">
      <c r="A452" s="22"/>
      <c r="B452" s="23"/>
      <c r="C452" s="30" t="s">
        <v>25</v>
      </c>
      <c r="D452" s="10" t="s">
        <v>211</v>
      </c>
      <c r="E452" s="25"/>
      <c r="F452" s="25"/>
      <c r="G452" s="132" t="e">
        <f t="shared" si="29"/>
        <v>#DIV/0!</v>
      </c>
      <c r="H452" s="132" t="e">
        <f t="shared" si="30"/>
        <v>#DIV/0!</v>
      </c>
      <c r="I452" s="25"/>
    </row>
    <row r="453" spans="1:9" ht="12.75">
      <c r="A453" s="22"/>
      <c r="B453" s="23"/>
      <c r="C453" s="28" t="s">
        <v>11</v>
      </c>
      <c r="D453" s="11" t="s">
        <v>12</v>
      </c>
      <c r="E453" s="25">
        <v>20000</v>
      </c>
      <c r="F453" s="25">
        <v>20311.07</v>
      </c>
      <c r="G453" s="132">
        <f t="shared" si="29"/>
        <v>101.55535</v>
      </c>
      <c r="H453" s="132">
        <f t="shared" si="30"/>
        <v>108.66892660445417</v>
      </c>
      <c r="I453" s="25">
        <v>18690.78</v>
      </c>
    </row>
    <row r="454" spans="1:9" ht="12.75" hidden="1">
      <c r="A454" s="22"/>
      <c r="B454" s="23"/>
      <c r="C454" s="28" t="s">
        <v>157</v>
      </c>
      <c r="D454" s="151" t="s">
        <v>158</v>
      </c>
      <c r="E454" s="25"/>
      <c r="F454" s="25"/>
      <c r="G454" s="132" t="e">
        <f t="shared" si="29"/>
        <v>#DIV/0!</v>
      </c>
      <c r="H454" s="143" t="e">
        <f t="shared" si="30"/>
        <v>#DIV/0!</v>
      </c>
      <c r="I454" s="25">
        <v>0</v>
      </c>
    </row>
    <row r="455" spans="1:9" ht="33.75" hidden="1">
      <c r="A455" s="22"/>
      <c r="B455" s="23"/>
      <c r="C455" s="30" t="s">
        <v>126</v>
      </c>
      <c r="D455" s="86" t="s">
        <v>153</v>
      </c>
      <c r="E455" s="25"/>
      <c r="F455" s="25"/>
      <c r="G455" s="132" t="e">
        <f t="shared" si="29"/>
        <v>#DIV/0!</v>
      </c>
      <c r="H455" s="132" t="e">
        <f t="shared" si="30"/>
        <v>#DIV/0!</v>
      </c>
      <c r="I455" s="43"/>
    </row>
    <row r="456" spans="1:9" ht="24" customHeight="1">
      <c r="A456" s="46"/>
      <c r="B456" s="27">
        <v>90019</v>
      </c>
      <c r="C456" s="60"/>
      <c r="D456" s="13" t="s">
        <v>109</v>
      </c>
      <c r="E456" s="21">
        <f>SUM(E457:E459)</f>
        <v>1570000</v>
      </c>
      <c r="F456" s="21">
        <f>SUM(F457:F459)</f>
        <v>1600504.47</v>
      </c>
      <c r="G456" s="131">
        <f t="shared" si="29"/>
        <v>101.94295987261147</v>
      </c>
      <c r="H456" s="131">
        <f t="shared" si="30"/>
        <v>100.86739350900315</v>
      </c>
      <c r="I456" s="21">
        <f>SUM(I457:I459)</f>
        <v>1586741.18</v>
      </c>
    </row>
    <row r="457" spans="1:9" ht="12.75">
      <c r="A457" s="61"/>
      <c r="B457" s="23"/>
      <c r="C457" s="34" t="s">
        <v>17</v>
      </c>
      <c r="D457" s="10" t="s">
        <v>18</v>
      </c>
      <c r="E457" s="25">
        <v>1570000</v>
      </c>
      <c r="F457" s="25">
        <v>1600504.47</v>
      </c>
      <c r="G457" s="132">
        <f t="shared" si="29"/>
        <v>101.94295987261147</v>
      </c>
      <c r="H457" s="132">
        <f t="shared" si="30"/>
        <v>100.86739350900315</v>
      </c>
      <c r="I457" s="25">
        <v>1586741.18</v>
      </c>
    </row>
    <row r="458" spans="1:9" ht="12.75" hidden="1">
      <c r="A458" s="22"/>
      <c r="B458" s="23"/>
      <c r="C458" s="30" t="s">
        <v>11</v>
      </c>
      <c r="D458" s="10" t="s">
        <v>12</v>
      </c>
      <c r="E458" s="25"/>
      <c r="F458" s="25"/>
      <c r="G458" s="132" t="e">
        <f t="shared" si="29"/>
        <v>#DIV/0!</v>
      </c>
      <c r="H458" s="132" t="e">
        <f t="shared" si="30"/>
        <v>#DIV/0!</v>
      </c>
      <c r="I458" s="25">
        <v>0</v>
      </c>
    </row>
    <row r="459" spans="1:9" ht="22.5" hidden="1">
      <c r="A459" s="22"/>
      <c r="B459" s="23"/>
      <c r="C459" s="30" t="s">
        <v>67</v>
      </c>
      <c r="D459" s="86" t="s">
        <v>136</v>
      </c>
      <c r="E459" s="81"/>
      <c r="F459" s="81"/>
      <c r="G459" s="132" t="e">
        <f t="shared" si="29"/>
        <v>#DIV/0!</v>
      </c>
      <c r="H459" s="132" t="e">
        <f t="shared" si="30"/>
        <v>#DIV/0!</v>
      </c>
      <c r="I459" s="25">
        <v>0</v>
      </c>
    </row>
    <row r="460" spans="1:9" ht="22.5">
      <c r="A460" s="19"/>
      <c r="B460" s="27">
        <v>90020</v>
      </c>
      <c r="C460" s="20"/>
      <c r="D460" s="89" t="s">
        <v>104</v>
      </c>
      <c r="E460" s="84">
        <f>SUM(E461)</f>
        <v>3844</v>
      </c>
      <c r="F460" s="84">
        <f>SUM(F461)</f>
        <v>3844.4</v>
      </c>
      <c r="G460" s="133">
        <f t="shared" si="29"/>
        <v>100.01040582726327</v>
      </c>
      <c r="H460" s="131">
        <f t="shared" si="30"/>
        <v>81.71906785335462</v>
      </c>
      <c r="I460" s="84">
        <f>SUM(I461)</f>
        <v>4704.41</v>
      </c>
    </row>
    <row r="461" spans="1:9" ht="12.75">
      <c r="A461" s="22"/>
      <c r="B461" s="29"/>
      <c r="C461" s="35" t="s">
        <v>68</v>
      </c>
      <c r="D461" s="10" t="s">
        <v>69</v>
      </c>
      <c r="E461" s="25">
        <v>3844</v>
      </c>
      <c r="F461" s="25">
        <v>3844.4</v>
      </c>
      <c r="G461" s="132">
        <f t="shared" si="29"/>
        <v>100.01040582726327</v>
      </c>
      <c r="H461" s="132">
        <f t="shared" si="30"/>
        <v>81.71906785335462</v>
      </c>
      <c r="I461" s="25">
        <v>4704.41</v>
      </c>
    </row>
    <row r="462" spans="1:9" ht="12.75">
      <c r="A462" s="19"/>
      <c r="B462" s="27">
        <v>90095</v>
      </c>
      <c r="C462" s="60"/>
      <c r="D462" s="14" t="s">
        <v>5</v>
      </c>
      <c r="E462" s="21">
        <f>SUM(E463:E467)</f>
        <v>21500</v>
      </c>
      <c r="F462" s="21">
        <f>SUM(F463:F467)</f>
        <v>553.29</v>
      </c>
      <c r="G462" s="131">
        <f t="shared" si="29"/>
        <v>2.5734418604651164</v>
      </c>
      <c r="H462" s="131">
        <f t="shared" si="30"/>
        <v>15.065759019741321</v>
      </c>
      <c r="I462" s="21">
        <f>SUM(I463:I466)</f>
        <v>3672.5</v>
      </c>
    </row>
    <row r="463" spans="1:9" ht="22.5" hidden="1">
      <c r="A463" s="19"/>
      <c r="B463" s="36"/>
      <c r="C463" s="30" t="s">
        <v>70</v>
      </c>
      <c r="D463" s="12" t="s">
        <v>212</v>
      </c>
      <c r="E463" s="25"/>
      <c r="F463" s="25"/>
      <c r="G463" s="132" t="e">
        <f t="shared" si="29"/>
        <v>#DIV/0!</v>
      </c>
      <c r="H463" s="132" t="e">
        <f t="shared" si="30"/>
        <v>#DIV/0!</v>
      </c>
      <c r="I463" s="43"/>
    </row>
    <row r="464" spans="1:9" ht="12.75">
      <c r="A464" s="19"/>
      <c r="B464" s="36"/>
      <c r="C464" s="30" t="s">
        <v>11</v>
      </c>
      <c r="D464" s="10" t="s">
        <v>12</v>
      </c>
      <c r="E464" s="25">
        <v>1000</v>
      </c>
      <c r="F464" s="25">
        <v>553.29</v>
      </c>
      <c r="G464" s="132">
        <f t="shared" si="29"/>
        <v>55.329</v>
      </c>
      <c r="H464" s="132">
        <f t="shared" si="30"/>
        <v>53.48897911832946</v>
      </c>
      <c r="I464" s="43">
        <v>1034.4</v>
      </c>
    </row>
    <row r="465" spans="1:9" ht="33.75">
      <c r="A465" s="19"/>
      <c r="B465" s="36"/>
      <c r="C465" s="30" t="s">
        <v>126</v>
      </c>
      <c r="D465" s="86" t="s">
        <v>153</v>
      </c>
      <c r="E465" s="25">
        <v>3000</v>
      </c>
      <c r="F465" s="25">
        <v>0</v>
      </c>
      <c r="G465" s="132">
        <f t="shared" si="29"/>
        <v>0</v>
      </c>
      <c r="H465" s="132">
        <f t="shared" si="30"/>
        <v>0</v>
      </c>
      <c r="I465" s="43">
        <v>2638.1</v>
      </c>
    </row>
    <row r="466" spans="1:9" ht="45.75" customHeight="1" hidden="1">
      <c r="A466" s="19"/>
      <c r="B466" s="36"/>
      <c r="C466" s="30">
        <v>6298</v>
      </c>
      <c r="D466" s="86" t="s">
        <v>235</v>
      </c>
      <c r="E466" s="25"/>
      <c r="F466" s="25"/>
      <c r="G466" s="132" t="e">
        <f t="shared" si="29"/>
        <v>#DIV/0!</v>
      </c>
      <c r="H466" s="132" t="e">
        <f t="shared" si="30"/>
        <v>#DIV/0!</v>
      </c>
      <c r="I466" s="25"/>
    </row>
    <row r="467" spans="1:9" ht="38.25" customHeight="1">
      <c r="A467" s="19"/>
      <c r="B467" s="36"/>
      <c r="C467" s="30" t="s">
        <v>79</v>
      </c>
      <c r="D467" s="12" t="s">
        <v>214</v>
      </c>
      <c r="E467" s="25">
        <v>17500</v>
      </c>
      <c r="F467" s="25">
        <v>0</v>
      </c>
      <c r="G467" s="132">
        <f t="shared" si="29"/>
        <v>0</v>
      </c>
      <c r="H467" s="143" t="s">
        <v>122</v>
      </c>
      <c r="I467" s="25"/>
    </row>
    <row r="468" spans="1:9" ht="20.25" customHeight="1">
      <c r="A468" s="26">
        <v>921</v>
      </c>
      <c r="B468" s="37"/>
      <c r="C468" s="38"/>
      <c r="D468" s="73" t="s">
        <v>91</v>
      </c>
      <c r="E468" s="18">
        <f>E469+E471+E473+E477</f>
        <v>884703.5</v>
      </c>
      <c r="F468" s="18">
        <f>F469+F471+F473+F477</f>
        <v>17726.44</v>
      </c>
      <c r="G468" s="130">
        <f t="shared" si="29"/>
        <v>2.0036588529377353</v>
      </c>
      <c r="H468" s="130">
        <f t="shared" si="30"/>
        <v>81.59882967553233</v>
      </c>
      <c r="I468" s="18">
        <f>I471+I473+I477</f>
        <v>21723.89</v>
      </c>
    </row>
    <row r="469" spans="1:9" ht="13.5" customHeight="1" hidden="1">
      <c r="A469" s="47"/>
      <c r="B469" s="48">
        <v>92109</v>
      </c>
      <c r="C469" s="163"/>
      <c r="D469" s="164" t="s">
        <v>180</v>
      </c>
      <c r="E469" s="50">
        <f>SUM(E470:E470)</f>
        <v>0</v>
      </c>
      <c r="F469" s="50">
        <f>SUM(F470:F470)</f>
        <v>0</v>
      </c>
      <c r="G469" s="138" t="e">
        <f t="shared" si="29"/>
        <v>#DIV/0!</v>
      </c>
      <c r="H469" s="138"/>
      <c r="I469" s="50"/>
    </row>
    <row r="470" spans="1:9" ht="35.25" customHeight="1" hidden="1">
      <c r="A470" s="47"/>
      <c r="B470" s="110"/>
      <c r="C470" s="52" t="s">
        <v>181</v>
      </c>
      <c r="D470" s="210" t="s">
        <v>246</v>
      </c>
      <c r="E470" s="117"/>
      <c r="F470" s="53"/>
      <c r="G470" s="138"/>
      <c r="H470" s="138"/>
      <c r="I470" s="50"/>
    </row>
    <row r="471" spans="1:9" ht="12.75" hidden="1">
      <c r="A471" s="19"/>
      <c r="B471" s="62">
        <v>92116</v>
      </c>
      <c r="C471" s="63"/>
      <c r="D471" s="13" t="s">
        <v>71</v>
      </c>
      <c r="E471" s="21">
        <f>SUM(E472)</f>
        <v>0</v>
      </c>
      <c r="F471" s="21">
        <f>SUM(F472)</f>
        <v>0</v>
      </c>
      <c r="G471" s="131" t="e">
        <f>F471*100/E471</f>
        <v>#DIV/0!</v>
      </c>
      <c r="H471" s="131" t="e">
        <f>(F471/I471)*100</f>
        <v>#DIV/0!</v>
      </c>
      <c r="I471" s="21">
        <f>SUM(I472)</f>
        <v>0</v>
      </c>
    </row>
    <row r="472" spans="1:9" ht="39" customHeight="1" hidden="1">
      <c r="A472" s="22"/>
      <c r="B472" s="29"/>
      <c r="C472" s="30">
        <v>2320</v>
      </c>
      <c r="D472" s="12" t="s">
        <v>186</v>
      </c>
      <c r="E472" s="25"/>
      <c r="F472" s="25"/>
      <c r="G472" s="132" t="e">
        <f>F472*100/E472</f>
        <v>#DIV/0!</v>
      </c>
      <c r="H472" s="132" t="e">
        <f>(F472/I472)*100</f>
        <v>#DIV/0!</v>
      </c>
      <c r="I472" s="25"/>
    </row>
    <row r="473" spans="1:9" ht="12.75">
      <c r="A473" s="19"/>
      <c r="B473" s="27">
        <v>92120</v>
      </c>
      <c r="C473" s="20"/>
      <c r="D473" s="14" t="s">
        <v>87</v>
      </c>
      <c r="E473" s="21">
        <f>SUM(E474:E476)</f>
        <v>882000</v>
      </c>
      <c r="F473" s="21">
        <f>SUM(F474:F476)</f>
        <v>15000</v>
      </c>
      <c r="G473" s="131">
        <f>F473*100/E473</f>
        <v>1.7006802721088434</v>
      </c>
      <c r="H473" s="131">
        <f>(F473/I473)*100</f>
        <v>69.04840707626488</v>
      </c>
      <c r="I473" s="21">
        <f>SUM(I474:I476)</f>
        <v>21723.89</v>
      </c>
    </row>
    <row r="474" spans="1:9" ht="22.5" customHeight="1" hidden="1">
      <c r="A474" s="19"/>
      <c r="B474" s="104"/>
      <c r="C474" s="44" t="s">
        <v>70</v>
      </c>
      <c r="D474" s="12" t="s">
        <v>84</v>
      </c>
      <c r="E474" s="25"/>
      <c r="F474" s="25"/>
      <c r="G474" s="143" t="s">
        <v>122</v>
      </c>
      <c r="H474" s="132" t="e">
        <f>(F474/I474)*100</f>
        <v>#DIV/0!</v>
      </c>
      <c r="I474" s="25"/>
    </row>
    <row r="475" spans="1:9" ht="36.75" customHeight="1">
      <c r="A475" s="19"/>
      <c r="B475" s="36"/>
      <c r="C475" s="30" t="s">
        <v>129</v>
      </c>
      <c r="D475" s="86" t="s">
        <v>207</v>
      </c>
      <c r="E475" s="25">
        <v>15000</v>
      </c>
      <c r="F475" s="25">
        <v>15000</v>
      </c>
      <c r="G475" s="132">
        <f>F475*100/E475</f>
        <v>100</v>
      </c>
      <c r="H475" s="132">
        <f>(F475/I475)*100</f>
        <v>69.04840707626488</v>
      </c>
      <c r="I475" s="43">
        <v>21723.89</v>
      </c>
    </row>
    <row r="476" spans="1:9" ht="45" customHeight="1">
      <c r="A476" s="22"/>
      <c r="B476" s="23"/>
      <c r="C476" s="30" t="s">
        <v>107</v>
      </c>
      <c r="D476" s="86" t="s">
        <v>235</v>
      </c>
      <c r="E476" s="25">
        <v>867000</v>
      </c>
      <c r="F476" s="25">
        <v>0</v>
      </c>
      <c r="G476" s="132">
        <f aca="true" t="shared" si="31" ref="G476:G495">F476*100/E476</f>
        <v>0</v>
      </c>
      <c r="H476" s="143" t="s">
        <v>122</v>
      </c>
      <c r="I476" s="43">
        <v>0</v>
      </c>
    </row>
    <row r="477" spans="1:9" ht="12.75">
      <c r="A477" s="22"/>
      <c r="B477" s="27">
        <v>92195</v>
      </c>
      <c r="C477" s="97"/>
      <c r="D477" s="89" t="s">
        <v>5</v>
      </c>
      <c r="E477" s="21">
        <f>SUM(E478,E479,E480)</f>
        <v>2703.5</v>
      </c>
      <c r="F477" s="21">
        <f>SUM(F478,F479,F480)</f>
        <v>2726.44</v>
      </c>
      <c r="G477" s="131">
        <f>F477*100/E477</f>
        <v>100.8485296837433</v>
      </c>
      <c r="H477" s="137" t="s">
        <v>122</v>
      </c>
      <c r="I477" s="40">
        <f>SUM(I478:I480)</f>
        <v>0</v>
      </c>
    </row>
    <row r="478" spans="1:9" ht="12.75">
      <c r="A478" s="22"/>
      <c r="B478" s="118"/>
      <c r="C478" s="30" t="s">
        <v>25</v>
      </c>
      <c r="D478" s="10" t="s">
        <v>211</v>
      </c>
      <c r="E478" s="25">
        <v>96</v>
      </c>
      <c r="F478" s="25">
        <v>96.44</v>
      </c>
      <c r="G478" s="132">
        <f>F478*100/E478</f>
        <v>100.45833333333333</v>
      </c>
      <c r="H478" s="143" t="s">
        <v>122</v>
      </c>
      <c r="I478" s="43"/>
    </row>
    <row r="479" spans="1:9" ht="12.75">
      <c r="A479" s="22"/>
      <c r="B479" s="193"/>
      <c r="C479" s="97" t="s">
        <v>11</v>
      </c>
      <c r="D479" s="123" t="s">
        <v>12</v>
      </c>
      <c r="E479" s="25">
        <v>607.5</v>
      </c>
      <c r="F479" s="25">
        <v>630</v>
      </c>
      <c r="G479" s="132">
        <f>F479*100/E479</f>
        <v>103.70370370370371</v>
      </c>
      <c r="H479" s="143" t="s">
        <v>122</v>
      </c>
      <c r="I479" s="43"/>
    </row>
    <row r="480" spans="1:9" ht="56.25">
      <c r="A480" s="22"/>
      <c r="B480" s="166"/>
      <c r="C480" s="30" t="s">
        <v>67</v>
      </c>
      <c r="D480" s="12" t="s">
        <v>200</v>
      </c>
      <c r="E480" s="25">
        <v>2000</v>
      </c>
      <c r="F480" s="25">
        <v>2000</v>
      </c>
      <c r="G480" s="132">
        <f>F480*100/E480</f>
        <v>100</v>
      </c>
      <c r="H480" s="143" t="s">
        <v>122</v>
      </c>
      <c r="I480" s="43"/>
    </row>
    <row r="481" spans="1:9" ht="12.75">
      <c r="A481" s="26">
        <v>926</v>
      </c>
      <c r="B481" s="16"/>
      <c r="C481" s="32"/>
      <c r="D481" s="66" t="s">
        <v>162</v>
      </c>
      <c r="E481" s="18">
        <f>SUM(E482,E489)</f>
        <v>2162396</v>
      </c>
      <c r="F481" s="18">
        <f>SUM(F482,F489)</f>
        <v>650759.47</v>
      </c>
      <c r="G481" s="130">
        <f t="shared" si="31"/>
        <v>30.094370781300004</v>
      </c>
      <c r="H481" s="136" t="s">
        <v>122</v>
      </c>
      <c r="I481" s="18">
        <f>I482+I489+I493</f>
        <v>0</v>
      </c>
    </row>
    <row r="482" spans="1:9" ht="12.75">
      <c r="A482" s="47"/>
      <c r="B482" s="48">
        <v>92601</v>
      </c>
      <c r="C482" s="49"/>
      <c r="D482" s="70" t="s">
        <v>80</v>
      </c>
      <c r="E482" s="50">
        <f>SUM(E483:E488)</f>
        <v>1791</v>
      </c>
      <c r="F482" s="50">
        <f>SUM(F483:F488)</f>
        <v>1790.88</v>
      </c>
      <c r="G482" s="138">
        <f t="shared" si="31"/>
        <v>99.99329983249581</v>
      </c>
      <c r="H482" s="137" t="s">
        <v>122</v>
      </c>
      <c r="I482" s="50">
        <f>SUM(I483:I488)</f>
        <v>0</v>
      </c>
    </row>
    <row r="483" spans="1:9" ht="36.75" customHeight="1">
      <c r="A483" s="47"/>
      <c r="B483" s="51"/>
      <c r="C483" s="52" t="s">
        <v>70</v>
      </c>
      <c r="D483" s="123" t="s">
        <v>212</v>
      </c>
      <c r="E483" s="53">
        <v>1791</v>
      </c>
      <c r="F483" s="53">
        <v>1790.88</v>
      </c>
      <c r="G483" s="135">
        <f t="shared" si="31"/>
        <v>99.99329983249581</v>
      </c>
      <c r="H483" s="144" t="s">
        <v>122</v>
      </c>
      <c r="I483" s="43"/>
    </row>
    <row r="484" spans="1:9" ht="12.75" hidden="1">
      <c r="A484" s="47"/>
      <c r="B484" s="51"/>
      <c r="C484" s="52" t="s">
        <v>11</v>
      </c>
      <c r="D484" s="123" t="s">
        <v>12</v>
      </c>
      <c r="E484" s="53"/>
      <c r="F484" s="53"/>
      <c r="G484" s="135" t="e">
        <f t="shared" si="31"/>
        <v>#DIV/0!</v>
      </c>
      <c r="H484" s="144" t="e">
        <f aca="true" t="shared" si="32" ref="H484:H495">(F484/I484)*100</f>
        <v>#DIV/0!</v>
      </c>
      <c r="I484" s="43"/>
    </row>
    <row r="485" spans="1:9" ht="33.75" hidden="1">
      <c r="A485" s="47"/>
      <c r="B485" s="51"/>
      <c r="C485" s="52" t="s">
        <v>126</v>
      </c>
      <c r="D485" s="86" t="s">
        <v>153</v>
      </c>
      <c r="E485" s="53"/>
      <c r="F485" s="53"/>
      <c r="G485" s="135" t="e">
        <f t="shared" si="31"/>
        <v>#DIV/0!</v>
      </c>
      <c r="H485" s="144" t="e">
        <f t="shared" si="32"/>
        <v>#DIV/0!</v>
      </c>
      <c r="I485" s="53"/>
    </row>
    <row r="486" spans="1:9" ht="45" hidden="1">
      <c r="A486" s="47"/>
      <c r="B486" s="51"/>
      <c r="C486" s="64" t="s">
        <v>189</v>
      </c>
      <c r="D486" s="123" t="s">
        <v>249</v>
      </c>
      <c r="E486" s="53"/>
      <c r="F486" s="53"/>
      <c r="G486" s="135" t="e">
        <f t="shared" si="31"/>
        <v>#DIV/0!</v>
      </c>
      <c r="H486" s="144" t="e">
        <f t="shared" si="32"/>
        <v>#DIV/0!</v>
      </c>
      <c r="I486" s="53"/>
    </row>
    <row r="487" spans="1:9" ht="33.75" hidden="1">
      <c r="A487" s="47"/>
      <c r="B487" s="51"/>
      <c r="C487" s="64" t="s">
        <v>83</v>
      </c>
      <c r="D487" s="12" t="s">
        <v>247</v>
      </c>
      <c r="E487" s="53"/>
      <c r="F487" s="53"/>
      <c r="G487" s="135" t="e">
        <f t="shared" si="31"/>
        <v>#DIV/0!</v>
      </c>
      <c r="H487" s="132" t="e">
        <f t="shared" si="32"/>
        <v>#DIV/0!</v>
      </c>
      <c r="I487" s="147"/>
    </row>
    <row r="488" spans="1:9" ht="33.75" hidden="1">
      <c r="A488" s="54"/>
      <c r="B488" s="59"/>
      <c r="C488" s="64" t="s">
        <v>79</v>
      </c>
      <c r="D488" s="12" t="s">
        <v>214</v>
      </c>
      <c r="E488" s="53"/>
      <c r="F488" s="53"/>
      <c r="G488" s="135" t="e">
        <f t="shared" si="31"/>
        <v>#DIV/0!</v>
      </c>
      <c r="H488" s="132" t="e">
        <f t="shared" si="32"/>
        <v>#DIV/0!</v>
      </c>
      <c r="I488" s="53"/>
    </row>
    <row r="489" spans="1:9" ht="12.75">
      <c r="A489" s="47"/>
      <c r="B489" s="48">
        <v>92604</v>
      </c>
      <c r="C489" s="20"/>
      <c r="D489" s="14" t="s">
        <v>72</v>
      </c>
      <c r="E489" s="21">
        <f>SUM(E490:E494)</f>
        <v>2160605</v>
      </c>
      <c r="F489" s="21">
        <f>SUM(F490:F494)</f>
        <v>648968.59</v>
      </c>
      <c r="G489" s="131">
        <f t="shared" si="31"/>
        <v>30.036429148317254</v>
      </c>
      <c r="H489" s="137" t="s">
        <v>122</v>
      </c>
      <c r="I489" s="21">
        <f>SUM(I490:I492)</f>
        <v>0</v>
      </c>
    </row>
    <row r="490" spans="1:9" ht="12.75" hidden="1">
      <c r="A490" s="47"/>
      <c r="B490" s="51"/>
      <c r="C490" s="30" t="s">
        <v>11</v>
      </c>
      <c r="D490" s="10" t="s">
        <v>12</v>
      </c>
      <c r="E490" s="25"/>
      <c r="F490" s="25"/>
      <c r="G490" s="135" t="e">
        <f t="shared" si="31"/>
        <v>#DIV/0!</v>
      </c>
      <c r="H490" s="143" t="e">
        <f t="shared" si="32"/>
        <v>#DIV/0!</v>
      </c>
      <c r="I490" s="25"/>
    </row>
    <row r="491" spans="1:9" ht="45">
      <c r="A491" s="47"/>
      <c r="B491" s="51"/>
      <c r="C491" s="30" t="s">
        <v>107</v>
      </c>
      <c r="D491" s="86" t="s">
        <v>235</v>
      </c>
      <c r="E491" s="65">
        <v>2160605</v>
      </c>
      <c r="F491" s="25">
        <v>648968.59</v>
      </c>
      <c r="G491" s="135">
        <f t="shared" si="31"/>
        <v>30.036429148317254</v>
      </c>
      <c r="H491" s="143" t="s">
        <v>122</v>
      </c>
      <c r="I491" s="25">
        <v>0</v>
      </c>
    </row>
    <row r="492" spans="1:9" ht="33.75" hidden="1">
      <c r="A492" s="47"/>
      <c r="B492" s="51"/>
      <c r="C492" s="30" t="s">
        <v>83</v>
      </c>
      <c r="D492" s="12" t="s">
        <v>248</v>
      </c>
      <c r="E492" s="65"/>
      <c r="F492" s="25"/>
      <c r="G492" s="135" t="e">
        <f t="shared" si="31"/>
        <v>#DIV/0!</v>
      </c>
      <c r="H492" s="132" t="e">
        <f t="shared" si="32"/>
        <v>#DIV/0!</v>
      </c>
      <c r="I492" s="25"/>
    </row>
    <row r="493" spans="1:9" ht="12.75" hidden="1">
      <c r="A493" s="47"/>
      <c r="B493" s="48">
        <v>92695</v>
      </c>
      <c r="C493" s="20"/>
      <c r="D493" s="14" t="s">
        <v>5</v>
      </c>
      <c r="E493" s="21">
        <f>SUM(E494)</f>
        <v>0</v>
      </c>
      <c r="F493" s="21">
        <f>SUM(F494)</f>
        <v>0</v>
      </c>
      <c r="G493" s="131" t="e">
        <f t="shared" si="31"/>
        <v>#DIV/0!</v>
      </c>
      <c r="H493" s="131" t="e">
        <f t="shared" si="32"/>
        <v>#DIV/0!</v>
      </c>
      <c r="I493" s="21">
        <f>SUM(I494)</f>
        <v>0</v>
      </c>
    </row>
    <row r="494" spans="1:9" ht="33.75" hidden="1">
      <c r="A494" s="47"/>
      <c r="B494" s="51"/>
      <c r="C494" s="30" t="s">
        <v>129</v>
      </c>
      <c r="D494" s="12" t="s">
        <v>207</v>
      </c>
      <c r="E494" s="65"/>
      <c r="F494" s="25"/>
      <c r="G494" s="132" t="e">
        <f t="shared" si="31"/>
        <v>#DIV/0!</v>
      </c>
      <c r="H494" s="132" t="e">
        <f t="shared" si="32"/>
        <v>#DIV/0!</v>
      </c>
      <c r="I494" s="43"/>
    </row>
    <row r="495" spans="1:9" ht="15.75" customHeight="1">
      <c r="A495" s="46"/>
      <c r="B495" s="36"/>
      <c r="C495" s="255" t="s">
        <v>73</v>
      </c>
      <c r="D495" s="256"/>
      <c r="E495" s="18">
        <f>SUM(E481,E468,E422,E398,E391,E376,E294,E274,E204,E185,E132,E120,E103,E69,E63,E39,E9,E4)</f>
        <v>353375466.6</v>
      </c>
      <c r="F495" s="18">
        <f>SUM(F481,F468,F422,F398,F391,F376,F294,F274,F204,F185,F132,F120,F103,F69,F63,F39,F9,F4)</f>
        <v>275405216.82</v>
      </c>
      <c r="G495" s="130">
        <f t="shared" si="31"/>
        <v>77.93557924940565</v>
      </c>
      <c r="H495" s="130">
        <f t="shared" si="32"/>
        <v>106.13412152092059</v>
      </c>
      <c r="I495" s="18">
        <f>SUM(I481,I468,I422,I398,I391,I376,I294,I274,I204,I185,I132,I120,I103,I69,I63,I39,I9,I4)</f>
        <v>259487912.91</v>
      </c>
    </row>
    <row r="496" spans="2:7" s="93" customFormat="1" ht="11.25">
      <c r="B496" s="91"/>
      <c r="C496" s="91"/>
      <c r="D496" s="91"/>
      <c r="E496" s="92"/>
      <c r="F496" s="92"/>
      <c r="G496" s="125"/>
    </row>
    <row r="497" spans="4:7" ht="12.75">
      <c r="D497" s="9"/>
      <c r="E497" s="90"/>
      <c r="F497" s="90"/>
      <c r="G497" s="126"/>
    </row>
    <row r="498" spans="1:7" ht="12.75">
      <c r="A498" s="2"/>
      <c r="D498" s="9"/>
      <c r="E498" s="7"/>
      <c r="F498" s="7"/>
      <c r="G498" s="127"/>
    </row>
    <row r="499" spans="4:7" ht="12.75">
      <c r="D499" s="9"/>
      <c r="E499" s="8"/>
      <c r="F499" s="5"/>
      <c r="G499" s="128"/>
    </row>
    <row r="500" spans="3:7" ht="12.75">
      <c r="C500" s="4"/>
      <c r="D500" s="15"/>
      <c r="E500" s="5"/>
      <c r="F500" s="77"/>
      <c r="G500" s="128"/>
    </row>
    <row r="501" spans="4:7" ht="12.75">
      <c r="D501" s="9"/>
      <c r="E501" s="5"/>
      <c r="F501" s="5"/>
      <c r="G501" s="128"/>
    </row>
    <row r="502" spans="4:7" ht="12.75">
      <c r="D502" s="9"/>
      <c r="E502" s="5"/>
      <c r="F502" s="5"/>
      <c r="G502" s="128"/>
    </row>
    <row r="503" spans="4:7" ht="12.75">
      <c r="D503" s="9"/>
      <c r="E503" s="5"/>
      <c r="F503" s="5"/>
      <c r="G503" s="128"/>
    </row>
    <row r="504" spans="4:7" ht="12.75">
      <c r="D504" s="9"/>
      <c r="E504" s="5"/>
      <c r="F504" s="5"/>
      <c r="G504" s="128"/>
    </row>
    <row r="505" spans="4:7" ht="12.75">
      <c r="D505" s="9"/>
      <c r="E505" s="5"/>
      <c r="F505" s="5"/>
      <c r="G505" s="128"/>
    </row>
    <row r="506" spans="4:7" ht="12.75">
      <c r="D506" s="9"/>
      <c r="E506" s="5"/>
      <c r="F506" s="5"/>
      <c r="G506" s="128"/>
    </row>
  </sheetData>
  <sheetProtection/>
  <mergeCells count="8">
    <mergeCell ref="I1:I2"/>
    <mergeCell ref="E1:E2"/>
    <mergeCell ref="F1:F2"/>
    <mergeCell ref="G1:G2"/>
    <mergeCell ref="C495:D495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styczeń-październik 2018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2018-11-16T13:21:12Z</cp:lastPrinted>
  <dcterms:created xsi:type="dcterms:W3CDTF">1997-02-26T13:46:56Z</dcterms:created>
  <dcterms:modified xsi:type="dcterms:W3CDTF">2018-11-16T13:38:54Z</dcterms:modified>
  <cp:category/>
  <cp:version/>
  <cp:contentType/>
  <cp:contentStatus/>
</cp:coreProperties>
</file>