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<sst xmlns="http://schemas.openxmlformats.org/spreadsheetml/2006/main" count="941" uniqueCount="291">
  <si>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</si>
  <si>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</si>
  <si>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</si>
  <si>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</si>
  <si>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</si>
  <si>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</si>
  <si>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</si>
  <si>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</si>
  <si>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</si>
  <si>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</si>
  <si>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</si>
  <si>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</si>
  <si>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</si>
  <si>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</si>
  <si>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</si>
  <si>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</si>
  <si>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</si>
  <si>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</si>
  <si>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</si>
  <si>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</si>
  <si>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</si>
  <si>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</si>
  <si>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</si>
  <si>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</si>
  <si>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</si>
  <si>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</si>
  <si>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</si>
  <si>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</si>
  <si>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</si>
  <si>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</si>
  <si>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</si>
  <si>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</si>
  <si>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</si>
  <si>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</si>
  <si>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</si>
  <si>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</si>
  <si>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</si>
  <si>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</si>
  <si>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</si>
  <si>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</si>
  <si>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</si>
  <si>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</si>
  <si>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</si>
  <si>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</si>
  <si>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</si>
  <si>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</si>
  <si>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</si>
  <si>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</si>
  <si>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</si>
  <si>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</si>
  <si>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</si>
  <si>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</si>
  <si>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</si>
  <si>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</si>
  <si>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</si>
  <si>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</si>
  <si>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</si>
  <si>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</si>
  <si>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</si>
  <si>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</si>
  <si>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</si>
  <si>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</si>
  <si>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</si>
  <si>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</si>
  <si>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</si>
  <si>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</si>
  <si>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</si>
  <si>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</si>
  <si>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</si>
  <si>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</si>
  <si>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</si>
  <si>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</si>
  <si>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</si>
  <si>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</si>
  <si>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</si>
  <si>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</si>
  <si>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</si>
  <si>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</si>
  <si>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</si>
  <si>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</si>
  <si>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</si>
  <si>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</si>
  <si>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</si>
  <si>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</si>
  <si>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</si>
  <si>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</si>
  <si>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</si>
  <si>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</si>
  <si>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</si>
  <si>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</si>
  <si>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</si>
  <si>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</si>
  <si>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</si>
  <si>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</si>
  <si>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</si>
  <si>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</si>
  <si>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</si>
  <si>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</si>
  <si>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</si>
  <si>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</si>
  <si>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</si>
  <si>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</si>
  <si>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</si>
  <si>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</si>
  <si>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</si>
  <si>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</si>
  <si>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</si>
  <si>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</si>
  <si>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</si>
  <si>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</si>
  <si>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</si>
  <si>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</si>
  <si>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</si>
  <si>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</si>
  <si>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</si>
  <si>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</si>
  <si>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</si>
  <si>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</si>
  <si>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</si>
  <si>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</si>
  <si>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</si>
  <si>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</si>
  <si>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</si>
  <si>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</si>
  <si>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</si>
  <si>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</si>
  <si>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</si>
  <si>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</si>
  <si>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</si>
  <si>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</si>
  <si>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</si>
  <si>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</si>
  <si>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</si>
  <si>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</si>
  <si>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</si>
  <si>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</si>
  <si>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</si>
  <si>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</si>
  <si>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</si>
  <si>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</si>
  <si>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</si>
  <si>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</si>
  <si>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</si>
  <si>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</si>
  <si>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</si>
  <si>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</si>
  <si>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</si>
  <si>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</si>
  <si>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</si>
  <si>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</si>
  <si>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</si>
  <si>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</si>
  <si>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</si>
  <si>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</si>
  <si>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</si>
  <si>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</si>
  <si>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</si>
  <si>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</si>
  <si>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</si>
  <si>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</si>
  <si>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</si>
  <si>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</si>
  <si>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</si>
  <si>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</si>
  <si>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</si>
  <si>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</si>
  <si>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</si>
  <si>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</si>
  <si>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</si>
  <si>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</si>
  <si>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</si>
  <si>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</si>
  <si>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</si>
  <si>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</si>
  <si>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</si>
  <si>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</si>
  <si>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</si>
  <si>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</si>
  <si>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</si>
  <si>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</si>
  <si>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</si>
  <si>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</si>
  <si>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</si>
  <si>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</si>
  <si>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</si>
  <si>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</si>
  <si>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</si>
  <si>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</si>
  <si>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</si>
  <si>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</si>
  <si>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</si>
  <si>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</si>
  <si>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</si>
  <si>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</si>
  <si>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</si>
  <si>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</si>
  <si>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</si>
  <si>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</si>
  <si>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</si>
  <si>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</si>
  <si>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</si>
  <si>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</si>
  <si>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</si>
  <si>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</si>
  <si>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</si>
  <si>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</si>
  <si>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</si>
  <si>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</si>
  <si>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</si>
  <si>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</si>
  <si>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</si>
  <si>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</si>
  <si>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</si>
  <si>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</si>
  <si>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</si>
  <si>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</si>
  <si>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</si>
  <si>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</si>
  <si>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</si>
  <si>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</si>
  <si>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</si>
  <si>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</si>
  <si>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</si>
  <si>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</si>
  <si>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</si>
  <si>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</si>
  <si>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</si>
  <si>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</si>
  <si>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</si>
  <si>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</si>
  <si>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</si>
  <si>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</si>
  <si>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</si>
  <si>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</si>
  <si>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</si>
  <si>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</si>
  <si>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</si>
  <si>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</si>
  <si>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</si>
  <si>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</si>
  <si>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</si>
  <si>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</si>
  <si>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</si>
  <si>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</si>
  <si>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</si>
  <si>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</si>
  <si>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</si>
  <si>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</si>
  <si>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</si>
  <si>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</si>
  <si>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</si>
  <si>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</si>
  <si>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</si>
  <si>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</si>
  <si>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</si>
  <si>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</si>
  <si>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</si>
  <si>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</si>
  <si>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</si>
  <si>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</si>
  <si>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</si>
  <si>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</si>
  <si>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</si>
  <si>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</si>
  <si>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</si>
  <si>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</si>
  <si>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</si>
  <si>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</si>
  <si>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</si>
  <si>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</si>
  <si>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</si>
  <si>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</si>
  <si>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</si>
  <si>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</si>
  <si>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</si>
  <si>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</si>
  <si>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</si>
  <si>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</si>
  <si>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</si>
  <si>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</si>
  <si>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</si>
  <si>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</si>
  <si>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</si>
  <si>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</si>
  <si>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</si>
  <si>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</si>
  <si>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</si>
  <si>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</si>
  <si>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</si>
  <si>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Wykonanie               za 07 m-cy</t>
  </si>
  <si>
    <t>Ochotnicze straże pożarne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</si>
</sst>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9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5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 quotePrefix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right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3" fontId="55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792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="110" zoomScaleNormal="110" workbookViewId="0" topLeftCell="A1">
      <pane ySplit="3" topLeftCell="A160" activePane="bottomLeft" state="frozen"/>
      <selection pane="topLeft" activeCell="A1" sqref="A1"/>
      <selection pane="bottomLeft" activeCell="C168" sqref="C168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3" t="s">
        <v>93</v>
      </c>
      <c r="B1" s="254"/>
      <c r="C1" s="255"/>
      <c r="D1" s="247" t="s">
        <v>0</v>
      </c>
      <c r="E1" s="247" t="s">
        <v>106</v>
      </c>
      <c r="F1" s="247" t="s">
        <v>289</v>
      </c>
      <c r="G1" s="249" t="s">
        <v>155</v>
      </c>
      <c r="H1" s="247" t="s">
        <v>279</v>
      </c>
      <c r="I1" s="247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48"/>
      <c r="E2" s="248"/>
      <c r="F2" s="248"/>
      <c r="G2" s="250"/>
      <c r="H2" s="248"/>
      <c r="I2" s="248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31742.77</v>
      </c>
      <c r="F4" s="18">
        <f>F5</f>
        <v>31702</v>
      </c>
      <c r="G4" s="130">
        <f aca="true" t="shared" si="0" ref="G4:G10">F4*100/E4</f>
        <v>99.87156130356614</v>
      </c>
      <c r="H4" s="130">
        <f aca="true" t="shared" si="1" ref="H4:H10">(F4/I4)*100</f>
        <v>91.09031969248468</v>
      </c>
      <c r="I4" s="18">
        <f>SUM(I5)</f>
        <v>34802.82</v>
      </c>
    </row>
    <row r="5" spans="1:9" ht="12.75">
      <c r="A5" s="119"/>
      <c r="B5" s="196" t="s">
        <v>156</v>
      </c>
      <c r="C5" s="105"/>
      <c r="D5" s="205" t="s">
        <v>5</v>
      </c>
      <c r="E5" s="21">
        <f>SUM(E6:E8)</f>
        <v>31742.77</v>
      </c>
      <c r="F5" s="21">
        <f>SUM(F6:F8)</f>
        <v>31702</v>
      </c>
      <c r="G5" s="131">
        <f t="shared" si="0"/>
        <v>99.87156130356614</v>
      </c>
      <c r="H5" s="131">
        <f t="shared" si="1"/>
        <v>91.09031969248468</v>
      </c>
      <c r="I5" s="21">
        <f>SUM(I6:I8)</f>
        <v>34802.82</v>
      </c>
    </row>
    <row r="6" spans="1:9" ht="45">
      <c r="A6" s="195"/>
      <c r="B6" s="198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5"/>
      <c r="B7" s="235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7"/>
      <c r="C8" s="79">
        <v>2010</v>
      </c>
      <c r="D8" s="12" t="s">
        <v>241</v>
      </c>
      <c r="E8" s="25">
        <v>31642.77</v>
      </c>
      <c r="F8" s="25">
        <v>31642.77</v>
      </c>
      <c r="G8" s="132">
        <f t="shared" si="0"/>
        <v>100</v>
      </c>
      <c r="H8" s="132">
        <f t="shared" si="1"/>
        <v>91.08024261376262</v>
      </c>
      <c r="I8" s="43">
        <v>34741.64</v>
      </c>
    </row>
    <row r="9" spans="1:9" ht="12.75">
      <c r="A9" s="26">
        <v>600</v>
      </c>
      <c r="B9" s="16"/>
      <c r="C9" s="17"/>
      <c r="D9" s="66" t="s">
        <v>6</v>
      </c>
      <c r="E9" s="18">
        <f>E10+E16+E28+E35</f>
        <v>32598002.5</v>
      </c>
      <c r="F9" s="18">
        <f>F10+F16+F28+F35</f>
        <v>739770.5599999999</v>
      </c>
      <c r="G9" s="130">
        <f t="shared" si="0"/>
        <v>2.2693738979865405</v>
      </c>
      <c r="H9" s="130">
        <f t="shared" si="1"/>
        <v>62.172677827826426</v>
      </c>
      <c r="I9" s="18">
        <f>SUM(I10,I16,I28,I35)</f>
        <v>1189864.4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27829429</v>
      </c>
      <c r="F10" s="21">
        <f>SUM(F12:F15)</f>
        <v>692650</v>
      </c>
      <c r="G10" s="131">
        <f t="shared" si="0"/>
        <v>2.488912007501124</v>
      </c>
      <c r="H10" s="131">
        <f t="shared" si="1"/>
        <v>100</v>
      </c>
      <c r="I10" s="21">
        <f>SUM(I11:I15)</f>
        <v>692650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210</v>
      </c>
      <c r="E12" s="25">
        <v>1186800</v>
      </c>
      <c r="F12" s="25">
        <v>692300</v>
      </c>
      <c r="G12" s="134">
        <f>F12*100/E12</f>
        <v>58.333333333333336</v>
      </c>
      <c r="H12" s="132">
        <f aca="true" t="shared" si="2" ref="H12:H18">(F12/I12)*100</f>
        <v>100</v>
      </c>
      <c r="I12" s="25">
        <v>692300</v>
      </c>
    </row>
    <row r="13" spans="1:9" ht="12.75">
      <c r="A13" s="22"/>
      <c r="B13" s="23"/>
      <c r="C13" s="30" t="s">
        <v>25</v>
      </c>
      <c r="D13" s="10" t="s">
        <v>211</v>
      </c>
      <c r="E13" s="25">
        <v>384</v>
      </c>
      <c r="F13" s="25">
        <v>224</v>
      </c>
      <c r="G13" s="132">
        <f aca="true" t="shared" si="3" ref="G13:G18">F13*100/E13</f>
        <v>58.333333333333336</v>
      </c>
      <c r="H13" s="132">
        <f t="shared" si="2"/>
        <v>100</v>
      </c>
      <c r="I13" s="43">
        <v>224</v>
      </c>
    </row>
    <row r="14" spans="1:9" ht="12.75">
      <c r="A14" s="22"/>
      <c r="B14" s="23"/>
      <c r="C14" s="30" t="s">
        <v>11</v>
      </c>
      <c r="D14" s="10" t="s">
        <v>12</v>
      </c>
      <c r="E14" s="25">
        <v>9642245</v>
      </c>
      <c r="F14" s="25">
        <v>126</v>
      </c>
      <c r="G14" s="132">
        <f t="shared" si="3"/>
        <v>0.0013067496210685374</v>
      </c>
      <c r="H14" s="132">
        <f t="shared" si="2"/>
        <v>100</v>
      </c>
      <c r="I14" s="43">
        <v>126</v>
      </c>
    </row>
    <row r="15" spans="1:9" ht="45">
      <c r="A15" s="22"/>
      <c r="B15" s="23"/>
      <c r="C15" s="30" t="s">
        <v>107</v>
      </c>
      <c r="D15" s="86" t="s">
        <v>235</v>
      </c>
      <c r="E15" s="25">
        <v>17000000</v>
      </c>
      <c r="F15" s="25">
        <v>0</v>
      </c>
      <c r="G15" s="132">
        <f t="shared" si="3"/>
        <v>0</v>
      </c>
      <c r="H15" s="144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SUM(E17:E27)</f>
        <v>4759523.5</v>
      </c>
      <c r="F16" s="21">
        <f>SUM(F17:F27)</f>
        <v>42969.81999999999</v>
      </c>
      <c r="G16" s="131">
        <f t="shared" si="3"/>
        <v>0.9028176875269129</v>
      </c>
      <c r="H16" s="131">
        <f t="shared" si="2"/>
        <v>366.95229344009175</v>
      </c>
      <c r="I16" s="21">
        <f>SUM(I17:I27)</f>
        <v>11709.92</v>
      </c>
    </row>
    <row r="17" spans="1:9" s="85" customFormat="1" ht="22.5">
      <c r="A17" s="19"/>
      <c r="B17" s="36"/>
      <c r="C17" s="30" t="s">
        <v>70</v>
      </c>
      <c r="D17" s="12" t="s">
        <v>212</v>
      </c>
      <c r="E17" s="25">
        <v>38054</v>
      </c>
      <c r="F17" s="25">
        <v>38177.92</v>
      </c>
      <c r="G17" s="132">
        <f t="shared" si="3"/>
        <v>100.32564250801492</v>
      </c>
      <c r="H17" s="144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3642.09</v>
      </c>
      <c r="G18" s="132">
        <f t="shared" si="3"/>
        <v>18.21045</v>
      </c>
      <c r="H18" s="132">
        <f t="shared" si="2"/>
        <v>31.122696618459866</v>
      </c>
      <c r="I18" s="25">
        <v>11702.36</v>
      </c>
    </row>
    <row r="19" spans="1:9" ht="22.5" hidden="1">
      <c r="A19" s="22"/>
      <c r="B19" s="23"/>
      <c r="C19" s="30" t="s">
        <v>20</v>
      </c>
      <c r="D19" s="86" t="s">
        <v>213</v>
      </c>
      <c r="E19" s="81"/>
      <c r="F19" s="81"/>
      <c r="G19" s="132" t="e">
        <f>F19*100/E19</f>
        <v>#DIV/0!</v>
      </c>
      <c r="H19" s="132" t="e">
        <f>(F19/I19)*100</f>
        <v>#DIV/0!</v>
      </c>
      <c r="I19" s="25"/>
    </row>
    <row r="20" spans="1:9" ht="12.75">
      <c r="A20" s="22"/>
      <c r="B20" s="23"/>
      <c r="C20" s="30" t="s">
        <v>25</v>
      </c>
      <c r="D20" s="12" t="s">
        <v>211</v>
      </c>
      <c r="E20" s="81">
        <v>100</v>
      </c>
      <c r="F20" s="81">
        <v>0.31</v>
      </c>
      <c r="G20" s="132">
        <f aca="true" t="shared" si="4" ref="G20:G35">F20*100/E20</f>
        <v>0.31</v>
      </c>
      <c r="H20" s="132">
        <f>(F20/I20)*100</f>
        <v>4.100529100529101</v>
      </c>
      <c r="I20" s="43">
        <v>7.56</v>
      </c>
    </row>
    <row r="21" spans="1:9" ht="12.75">
      <c r="A21" s="22"/>
      <c r="B21" s="23"/>
      <c r="C21" s="30" t="s">
        <v>11</v>
      </c>
      <c r="D21" s="12" t="s">
        <v>12</v>
      </c>
      <c r="E21" s="81">
        <v>865149.5</v>
      </c>
      <c r="F21" s="81">
        <v>1149.5</v>
      </c>
      <c r="G21" s="132">
        <f t="shared" si="4"/>
        <v>0.13286720965567222</v>
      </c>
      <c r="H21" s="144" t="s">
        <v>122</v>
      </c>
      <c r="I21" s="43"/>
    </row>
    <row r="22" spans="1:9" ht="33.75" hidden="1">
      <c r="A22" s="22"/>
      <c r="B22" s="23"/>
      <c r="C22" s="30" t="s">
        <v>126</v>
      </c>
      <c r="D22" s="86" t="s">
        <v>153</v>
      </c>
      <c r="E22" s="81"/>
      <c r="F22" s="81"/>
      <c r="G22" s="132" t="e">
        <f>F22*100/E22</f>
        <v>#DIV/0!</v>
      </c>
      <c r="H22" s="144" t="e">
        <f>(F22/I22)*100</f>
        <v>#DIV/0!</v>
      </c>
      <c r="I22" s="43"/>
    </row>
    <row r="23" spans="1:9" ht="45" hidden="1">
      <c r="A23" s="22"/>
      <c r="B23" s="23"/>
      <c r="C23" s="30" t="s">
        <v>189</v>
      </c>
      <c r="D23" s="123" t="s">
        <v>249</v>
      </c>
      <c r="E23" s="81"/>
      <c r="F23" s="81"/>
      <c r="G23" s="132" t="e">
        <f>F23*100/E23</f>
        <v>#DIV/0!</v>
      </c>
      <c r="H23" s="144" t="e">
        <f>(F23/I23)*100</f>
        <v>#DIV/0!</v>
      </c>
      <c r="I23" s="43"/>
    </row>
    <row r="24" spans="1:9" ht="45">
      <c r="A24" s="22"/>
      <c r="B24" s="96"/>
      <c r="C24" s="30" t="s">
        <v>107</v>
      </c>
      <c r="D24" s="86" t="s">
        <v>235</v>
      </c>
      <c r="E24" s="81">
        <v>3836220</v>
      </c>
      <c r="F24" s="81">
        <v>0</v>
      </c>
      <c r="G24" s="132">
        <f t="shared" si="4"/>
        <v>0</v>
      </c>
      <c r="H24" s="144" t="s">
        <v>122</v>
      </c>
      <c r="I24" s="25">
        <v>0</v>
      </c>
    </row>
    <row r="25" spans="1:9" ht="33.75" hidden="1">
      <c r="A25" s="22"/>
      <c r="B25" s="23"/>
      <c r="C25" s="28" t="s">
        <v>83</v>
      </c>
      <c r="D25" s="208" t="s">
        <v>250</v>
      </c>
      <c r="E25" s="81"/>
      <c r="F25" s="81"/>
      <c r="G25" s="132" t="e">
        <f t="shared" si="4"/>
        <v>#DIV/0!</v>
      </c>
      <c r="H25" s="144" t="e">
        <v>#DIV/0!</v>
      </c>
      <c r="I25" s="43"/>
    </row>
    <row r="26" spans="1:9" ht="38.25" customHeight="1" hidden="1">
      <c r="A26" s="22"/>
      <c r="B26" s="23"/>
      <c r="C26" s="30" t="s">
        <v>79</v>
      </c>
      <c r="D26" s="12" t="s">
        <v>214</v>
      </c>
      <c r="E26" s="81"/>
      <c r="F26" s="81"/>
      <c r="G26" s="132" t="e">
        <f t="shared" si="4"/>
        <v>#DIV/0!</v>
      </c>
      <c r="H26" s="144" t="e">
        <v>#DIV/0!</v>
      </c>
      <c r="I26" s="25"/>
    </row>
    <row r="27" spans="1:9" ht="33.75" hidden="1">
      <c r="A27" s="22"/>
      <c r="B27" s="23"/>
      <c r="C27" s="30" t="s">
        <v>111</v>
      </c>
      <c r="D27" s="210" t="s">
        <v>112</v>
      </c>
      <c r="E27" s="81"/>
      <c r="F27" s="81"/>
      <c r="G27" s="132" t="e">
        <f t="shared" si="4"/>
        <v>#DIV/0!</v>
      </c>
      <c r="H27" s="132" t="e">
        <f aca="true" t="shared" si="5" ref="H27:H33"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108</v>
      </c>
      <c r="E28" s="84">
        <f>SUM(E29:E34)</f>
        <v>9050</v>
      </c>
      <c r="F28" s="84">
        <f>SUM(F29:F34)</f>
        <v>4150.74</v>
      </c>
      <c r="G28" s="133">
        <f t="shared" si="4"/>
        <v>45.864530386740334</v>
      </c>
      <c r="H28" s="131">
        <f t="shared" si="5"/>
        <v>0.8549334086474341</v>
      </c>
      <c r="I28" s="84">
        <f>SUM(I31:I34)</f>
        <v>485504.48</v>
      </c>
    </row>
    <row r="29" spans="1:9" s="85" customFormat="1" ht="22.5" hidden="1">
      <c r="A29" s="46"/>
      <c r="B29" s="104"/>
      <c r="C29" s="30" t="s">
        <v>70</v>
      </c>
      <c r="D29" s="12" t="s">
        <v>212</v>
      </c>
      <c r="E29" s="81"/>
      <c r="F29" s="81"/>
      <c r="G29" s="132" t="e">
        <f t="shared" si="4"/>
        <v>#DIV/0!</v>
      </c>
      <c r="H29" s="132" t="e">
        <f t="shared" si="5"/>
        <v>#DIV/0!</v>
      </c>
      <c r="I29" s="81"/>
    </row>
    <row r="30" spans="1:9" s="85" customFormat="1" ht="12.75" hidden="1">
      <c r="A30" s="46"/>
      <c r="B30" s="194"/>
      <c r="C30" s="30" t="s">
        <v>17</v>
      </c>
      <c r="D30" s="10" t="s">
        <v>18</v>
      </c>
      <c r="E30" s="81"/>
      <c r="F30" s="81"/>
      <c r="G30" s="132" t="e">
        <f t="shared" si="4"/>
        <v>#DIV/0!</v>
      </c>
      <c r="H30" s="132" t="e">
        <f t="shared" si="5"/>
        <v>#DIV/0!</v>
      </c>
      <c r="I30" s="81"/>
    </row>
    <row r="31" spans="1:9" ht="45">
      <c r="A31" s="22"/>
      <c r="B31" s="96"/>
      <c r="C31" s="30" t="s">
        <v>10</v>
      </c>
      <c r="D31" s="86" t="s">
        <v>210</v>
      </c>
      <c r="E31" s="81">
        <v>3000</v>
      </c>
      <c r="F31" s="81">
        <v>2709.35</v>
      </c>
      <c r="G31" s="134">
        <f t="shared" si="4"/>
        <v>90.31166666666667</v>
      </c>
      <c r="H31" s="132">
        <f t="shared" si="5"/>
        <v>49.24774651138695</v>
      </c>
      <c r="I31" s="81">
        <v>5501.47</v>
      </c>
    </row>
    <row r="32" spans="1:9" ht="12.75">
      <c r="A32" s="22"/>
      <c r="B32" s="96"/>
      <c r="C32" s="30" t="s">
        <v>280</v>
      </c>
      <c r="D32" s="86" t="s">
        <v>281</v>
      </c>
      <c r="E32" s="81">
        <v>6000</v>
      </c>
      <c r="F32" s="81">
        <v>1441.3</v>
      </c>
      <c r="G32" s="132">
        <f t="shared" si="4"/>
        <v>24.02166666666667</v>
      </c>
      <c r="H32" s="144" t="s">
        <v>122</v>
      </c>
      <c r="I32" s="81"/>
    </row>
    <row r="33" spans="1:9" ht="12.75">
      <c r="A33" s="22"/>
      <c r="B33" s="96"/>
      <c r="C33" s="30" t="s">
        <v>25</v>
      </c>
      <c r="D33" s="12" t="s">
        <v>211</v>
      </c>
      <c r="E33" s="81">
        <v>50</v>
      </c>
      <c r="F33" s="81">
        <v>0.09</v>
      </c>
      <c r="G33" s="132">
        <f t="shared" si="4"/>
        <v>0.18</v>
      </c>
      <c r="H33" s="132">
        <f t="shared" si="5"/>
        <v>2.990033222591362</v>
      </c>
      <c r="I33" s="154">
        <v>3.01</v>
      </c>
    </row>
    <row r="34" spans="1:9" ht="22.5" hidden="1">
      <c r="A34" s="22"/>
      <c r="B34" s="31"/>
      <c r="C34" s="30" t="s">
        <v>11</v>
      </c>
      <c r="D34" s="86" t="s">
        <v>142</v>
      </c>
      <c r="E34" s="81"/>
      <c r="F34" s="81"/>
      <c r="G34" s="134" t="e">
        <f t="shared" si="4"/>
        <v>#DIV/0!</v>
      </c>
      <c r="H34" s="132">
        <f>(F34/I34)*100</f>
        <v>0</v>
      </c>
      <c r="I34" s="43">
        <v>480000</v>
      </c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1" t="e">
        <f t="shared" si="4"/>
        <v>#DIV/0!</v>
      </c>
      <c r="H35" s="131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210</v>
      </c>
      <c r="E36" s="25"/>
      <c r="F36" s="43"/>
      <c r="G36" s="132" t="e">
        <f aca="true" t="shared" si="6" ref="G36:G52">F36*100/E36</f>
        <v>#DIV/0!</v>
      </c>
      <c r="H36" s="132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2" t="e">
        <f t="shared" si="6"/>
        <v>#DIV/0!</v>
      </c>
      <c r="H37" s="144" t="s">
        <v>122</v>
      </c>
      <c r="I37" s="43"/>
    </row>
    <row r="38" spans="1:9" ht="45" hidden="1">
      <c r="A38" s="22"/>
      <c r="B38" s="29"/>
      <c r="C38" s="30" t="s">
        <v>107</v>
      </c>
      <c r="D38" s="86" t="s">
        <v>235</v>
      </c>
      <c r="E38" s="25"/>
      <c r="F38" s="25"/>
      <c r="G38" s="132" t="e">
        <f t="shared" si="6"/>
        <v>#DIV/0!</v>
      </c>
      <c r="H38" s="132" t="e">
        <f aca="true" t="shared" si="7" ref="H38:H78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E40+E43+E57</f>
        <v>20479457</v>
      </c>
      <c r="F39" s="18">
        <f>F40+F43+F57</f>
        <v>13391684.38</v>
      </c>
      <c r="G39" s="130">
        <f t="shared" si="6"/>
        <v>65.39081763740123</v>
      </c>
      <c r="H39" s="130">
        <f t="shared" si="7"/>
        <v>104.26212189324681</v>
      </c>
      <c r="I39" s="18">
        <f>I40+I43+I57</f>
        <v>12844246.92</v>
      </c>
    </row>
    <row r="40" spans="1:9" ht="22.5">
      <c r="A40" s="47"/>
      <c r="B40" s="48">
        <v>70004</v>
      </c>
      <c r="C40" s="109"/>
      <c r="D40" s="111" t="s">
        <v>135</v>
      </c>
      <c r="E40" s="21">
        <f>SUM(E41:E42)</f>
        <v>8819</v>
      </c>
      <c r="F40" s="21">
        <f>SUM(F41:F42)</f>
        <v>9308.76</v>
      </c>
      <c r="G40" s="131">
        <f t="shared" si="6"/>
        <v>105.55346411157727</v>
      </c>
      <c r="H40" s="131">
        <f t="shared" si="7"/>
        <v>358.02923076923076</v>
      </c>
      <c r="I40" s="21">
        <f>SUM(I41:I42)</f>
        <v>2600</v>
      </c>
    </row>
    <row r="41" spans="1:9" ht="12.75">
      <c r="A41" s="47"/>
      <c r="B41" s="162"/>
      <c r="C41" s="52" t="s">
        <v>25</v>
      </c>
      <c r="D41" s="12" t="s">
        <v>211</v>
      </c>
      <c r="E41" s="25">
        <v>10</v>
      </c>
      <c r="F41" s="25">
        <v>0</v>
      </c>
      <c r="G41" s="132">
        <f t="shared" si="6"/>
        <v>0</v>
      </c>
      <c r="H41" s="144" t="s">
        <v>122</v>
      </c>
      <c r="I41" s="25">
        <v>0</v>
      </c>
    </row>
    <row r="42" spans="1:9" ht="12.75">
      <c r="A42" s="47"/>
      <c r="B42" s="160"/>
      <c r="C42" s="30" t="s">
        <v>11</v>
      </c>
      <c r="D42" s="12" t="s">
        <v>12</v>
      </c>
      <c r="E42" s="53">
        <v>8809</v>
      </c>
      <c r="F42" s="53">
        <v>9308.76</v>
      </c>
      <c r="G42" s="135">
        <f t="shared" si="6"/>
        <v>105.67328868202974</v>
      </c>
      <c r="H42" s="132">
        <f t="shared" si="7"/>
        <v>358.02923076923076</v>
      </c>
      <c r="I42" s="148">
        <v>2600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SUM(E44:E56)</f>
        <v>20260638</v>
      </c>
      <c r="F43" s="21">
        <f>SUM(F44:F56)</f>
        <v>13382375.620000001</v>
      </c>
      <c r="G43" s="131">
        <f t="shared" si="6"/>
        <v>66.05110668282016</v>
      </c>
      <c r="H43" s="131">
        <f t="shared" si="7"/>
        <v>107.76909197217847</v>
      </c>
      <c r="I43" s="21">
        <f>SUM(I44:I56)</f>
        <v>12417637.91</v>
      </c>
    </row>
    <row r="44" spans="1:9" ht="22.5">
      <c r="A44" s="22"/>
      <c r="B44" s="29"/>
      <c r="C44" s="34" t="s">
        <v>16</v>
      </c>
      <c r="D44" s="12" t="s">
        <v>242</v>
      </c>
      <c r="E44" s="25">
        <v>7148</v>
      </c>
      <c r="F44" s="25">
        <v>7148.19</v>
      </c>
      <c r="G44" s="132">
        <f t="shared" si="6"/>
        <v>100.00265808617795</v>
      </c>
      <c r="H44" s="132">
        <f t="shared" si="7"/>
        <v>5766.529525653436</v>
      </c>
      <c r="I44" s="25">
        <v>123.96</v>
      </c>
    </row>
    <row r="45" spans="1:9" ht="22.5">
      <c r="A45" s="22"/>
      <c r="B45" s="29"/>
      <c r="C45" s="34" t="s">
        <v>208</v>
      </c>
      <c r="D45" s="12" t="s">
        <v>209</v>
      </c>
      <c r="E45" s="25">
        <v>1100000</v>
      </c>
      <c r="F45" s="25">
        <v>1053506.29</v>
      </c>
      <c r="G45" s="132">
        <f t="shared" si="6"/>
        <v>95.77329909090909</v>
      </c>
      <c r="H45" s="132">
        <f t="shared" si="7"/>
        <v>100.53241016726528</v>
      </c>
      <c r="I45" s="25">
        <v>1047927.02</v>
      </c>
    </row>
    <row r="46" spans="1:9" ht="24" customHeight="1">
      <c r="A46" s="22"/>
      <c r="B46" s="29"/>
      <c r="C46" s="34" t="s">
        <v>70</v>
      </c>
      <c r="D46" s="12" t="s">
        <v>212</v>
      </c>
      <c r="E46" s="25">
        <v>150</v>
      </c>
      <c r="F46" s="25">
        <v>150</v>
      </c>
      <c r="G46" s="132">
        <f t="shared" si="6"/>
        <v>100</v>
      </c>
      <c r="H46" s="132">
        <f t="shared" si="7"/>
        <v>2.990090838959688</v>
      </c>
      <c r="I46" s="43">
        <v>5016.57</v>
      </c>
    </row>
    <row r="47" spans="1:9" ht="24" customHeight="1">
      <c r="A47" s="22"/>
      <c r="B47" s="29"/>
      <c r="C47" s="34" t="s">
        <v>258</v>
      </c>
      <c r="D47" s="12" t="s">
        <v>265</v>
      </c>
      <c r="E47" s="25">
        <v>12</v>
      </c>
      <c r="F47" s="25">
        <v>214.59</v>
      </c>
      <c r="G47" s="132">
        <f t="shared" si="6"/>
        <v>1788.25</v>
      </c>
      <c r="H47" s="132">
        <f t="shared" si="7"/>
        <v>369.98275862068965</v>
      </c>
      <c r="I47" s="43">
        <v>58</v>
      </c>
    </row>
    <row r="48" spans="1:9" ht="12.75" hidden="1">
      <c r="A48" s="22"/>
      <c r="B48" s="29"/>
      <c r="C48" s="35" t="s">
        <v>17</v>
      </c>
      <c r="D48" s="10" t="s">
        <v>18</v>
      </c>
      <c r="E48" s="25"/>
      <c r="F48" s="25"/>
      <c r="G48" s="132" t="e">
        <f t="shared" si="6"/>
        <v>#DIV/0!</v>
      </c>
      <c r="H48" s="132" t="e">
        <f t="shared" si="7"/>
        <v>#DIV/0!</v>
      </c>
      <c r="I48" s="25"/>
    </row>
    <row r="49" spans="1:9" ht="45">
      <c r="A49" s="95"/>
      <c r="B49" s="96"/>
      <c r="C49" s="30" t="s">
        <v>10</v>
      </c>
      <c r="D49" s="86" t="s">
        <v>215</v>
      </c>
      <c r="E49" s="53">
        <v>15102800</v>
      </c>
      <c r="F49" s="190">
        <v>8990518.45</v>
      </c>
      <c r="G49" s="132">
        <f t="shared" si="6"/>
        <v>59.52881882829673</v>
      </c>
      <c r="H49" s="132">
        <f t="shared" si="7"/>
        <v>101.16349516787686</v>
      </c>
      <c r="I49" s="25">
        <v>8887117.27</v>
      </c>
    </row>
    <row r="50" spans="1:9" ht="45">
      <c r="A50" s="172"/>
      <c r="B50" s="173"/>
      <c r="C50" s="52" t="s">
        <v>10</v>
      </c>
      <c r="D50" s="171" t="s">
        <v>215</v>
      </c>
      <c r="E50" s="53">
        <v>276784</v>
      </c>
      <c r="F50" s="53">
        <v>158666.97</v>
      </c>
      <c r="G50" s="135">
        <f t="shared" si="6"/>
        <v>57.325195820567664</v>
      </c>
      <c r="H50" s="135">
        <f t="shared" si="7"/>
        <v>99.59026425849498</v>
      </c>
      <c r="I50" s="53">
        <v>159319.76</v>
      </c>
    </row>
    <row r="51" spans="1:9" ht="35.25" customHeight="1">
      <c r="A51" s="22"/>
      <c r="B51" s="173"/>
      <c r="C51" s="35" t="s">
        <v>75</v>
      </c>
      <c r="D51" s="12" t="s">
        <v>166</v>
      </c>
      <c r="E51" s="25">
        <v>96800</v>
      </c>
      <c r="F51" s="25">
        <v>250846.09</v>
      </c>
      <c r="G51" s="132">
        <f t="shared" si="6"/>
        <v>259.13852272727274</v>
      </c>
      <c r="H51" s="132">
        <f t="shared" si="7"/>
        <v>160.8259923474229</v>
      </c>
      <c r="I51" s="25">
        <v>155973.6</v>
      </c>
    </row>
    <row r="52" spans="1:9" ht="24.75" customHeight="1">
      <c r="A52" s="22"/>
      <c r="B52" s="29"/>
      <c r="C52" s="35" t="s">
        <v>19</v>
      </c>
      <c r="D52" s="12" t="s">
        <v>167</v>
      </c>
      <c r="E52" s="25">
        <v>3202000</v>
      </c>
      <c r="F52" s="25">
        <v>2455869.56</v>
      </c>
      <c r="G52" s="132">
        <f t="shared" si="6"/>
        <v>76.69798750780762</v>
      </c>
      <c r="H52" s="132">
        <f t="shared" si="7"/>
        <v>145.24085951198373</v>
      </c>
      <c r="I52" s="25">
        <v>1690894.4</v>
      </c>
    </row>
    <row r="53" spans="1:9" ht="21.75" customHeight="1" hidden="1">
      <c r="A53" s="22"/>
      <c r="B53" s="29"/>
      <c r="C53" s="30" t="s">
        <v>20</v>
      </c>
      <c r="D53" s="12" t="s">
        <v>213</v>
      </c>
      <c r="E53" s="25"/>
      <c r="F53" s="25"/>
      <c r="G53" s="132" t="e">
        <f aca="true" t="shared" si="8" ref="G53:G84">F53*100/E53</f>
        <v>#DIV/0!</v>
      </c>
      <c r="H53" s="132" t="e">
        <f t="shared" si="7"/>
        <v>#DIV/0!</v>
      </c>
      <c r="I53" s="25"/>
    </row>
    <row r="54" spans="1:9" ht="12" customHeight="1">
      <c r="A54" s="22"/>
      <c r="B54" s="29"/>
      <c r="C54" s="30" t="s">
        <v>25</v>
      </c>
      <c r="D54" s="12" t="s">
        <v>211</v>
      </c>
      <c r="E54" s="25">
        <v>256706</v>
      </c>
      <c r="F54" s="25">
        <v>188187.37</v>
      </c>
      <c r="G54" s="132">
        <f t="shared" si="8"/>
        <v>73.3085202527405</v>
      </c>
      <c r="H54" s="132">
        <f t="shared" si="7"/>
        <v>72.02962445818662</v>
      </c>
      <c r="I54" s="43">
        <v>261263.85</v>
      </c>
    </row>
    <row r="55" spans="1:9" ht="12" customHeight="1">
      <c r="A55" s="22"/>
      <c r="B55" s="29"/>
      <c r="C55" s="30" t="s">
        <v>257</v>
      </c>
      <c r="D55" s="12" t="s">
        <v>266</v>
      </c>
      <c r="E55" s="25">
        <v>3238</v>
      </c>
      <c r="F55" s="25">
        <v>3237.55</v>
      </c>
      <c r="G55" s="132">
        <f t="shared" si="8"/>
        <v>99.98610253242742</v>
      </c>
      <c r="H55" s="144" t="s">
        <v>122</v>
      </c>
      <c r="I55" s="43"/>
    </row>
    <row r="56" spans="1:9" ht="13.5" customHeight="1">
      <c r="A56" s="22"/>
      <c r="B56" s="29"/>
      <c r="C56" s="30" t="s">
        <v>11</v>
      </c>
      <c r="D56" s="12" t="s">
        <v>12</v>
      </c>
      <c r="E56" s="25">
        <v>215000</v>
      </c>
      <c r="F56" s="25">
        <v>274030.56</v>
      </c>
      <c r="G56" s="132">
        <f t="shared" si="8"/>
        <v>127.45607441860466</v>
      </c>
      <c r="H56" s="132">
        <f t="shared" si="7"/>
        <v>130.5258729635233</v>
      </c>
      <c r="I56" s="43">
        <v>209943.48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1">
        <f t="shared" si="8"/>
        <v>0</v>
      </c>
      <c r="H57" s="131">
        <f t="shared" si="7"/>
        <v>0</v>
      </c>
      <c r="I57" s="21">
        <f>SUM(I58:I61)</f>
        <v>424009.01</v>
      </c>
    </row>
    <row r="58" spans="1:9" ht="22.5" hidden="1">
      <c r="A58" s="19"/>
      <c r="B58" s="36"/>
      <c r="C58" s="28" t="s">
        <v>70</v>
      </c>
      <c r="D58" s="12" t="s">
        <v>212</v>
      </c>
      <c r="E58" s="25"/>
      <c r="F58" s="25"/>
      <c r="G58" s="132" t="e">
        <f t="shared" si="8"/>
        <v>#DIV/0!</v>
      </c>
      <c r="H58" s="132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2" t="e">
        <f t="shared" si="8"/>
        <v>#DIV/0!</v>
      </c>
      <c r="H59" s="132" t="e">
        <f t="shared" si="7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235</v>
      </c>
      <c r="E60" s="25"/>
      <c r="F60" s="25"/>
      <c r="G60" s="132" t="e">
        <f t="shared" si="8"/>
        <v>#DIV/0!</v>
      </c>
      <c r="H60" s="132" t="e">
        <f t="shared" si="7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214</v>
      </c>
      <c r="E61" s="25">
        <v>210000</v>
      </c>
      <c r="F61" s="25">
        <v>0</v>
      </c>
      <c r="G61" s="132">
        <f t="shared" si="8"/>
        <v>0</v>
      </c>
      <c r="H61" s="144">
        <f t="shared" si="7"/>
        <v>0</v>
      </c>
      <c r="I61" s="25">
        <v>424009.01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29103.5</v>
      </c>
      <c r="G62" s="130">
        <f t="shared" si="8"/>
        <v>90.9484375</v>
      </c>
      <c r="H62" s="130">
        <f t="shared" si="7"/>
        <v>116.0680707220201</v>
      </c>
      <c r="I62" s="18">
        <f>I63+I66</f>
        <v>25074.51</v>
      </c>
    </row>
    <row r="63" spans="1:9" ht="12.75">
      <c r="A63" s="19"/>
      <c r="B63" s="27">
        <v>71035</v>
      </c>
      <c r="C63" s="20"/>
      <c r="D63" s="14" t="s">
        <v>206</v>
      </c>
      <c r="E63" s="21">
        <f>SUM(E65:E65)</f>
        <v>6000</v>
      </c>
      <c r="F63" s="21">
        <f>SUM(F64:F65)</f>
        <v>6000</v>
      </c>
      <c r="G63" s="131">
        <f t="shared" si="8"/>
        <v>100</v>
      </c>
      <c r="H63" s="131">
        <f t="shared" si="7"/>
        <v>100</v>
      </c>
      <c r="I63" s="21">
        <f>SUM(I64:I65)</f>
        <v>6000</v>
      </c>
    </row>
    <row r="64" spans="1:11" ht="33.75" hidden="1">
      <c r="A64" s="19"/>
      <c r="B64" s="36"/>
      <c r="C64" s="30" t="s">
        <v>41</v>
      </c>
      <c r="D64" s="12" t="s">
        <v>168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243</v>
      </c>
      <c r="E65" s="25">
        <v>6000</v>
      </c>
      <c r="F65" s="25">
        <v>6000</v>
      </c>
      <c r="G65" s="132">
        <f t="shared" si="8"/>
        <v>100</v>
      </c>
      <c r="H65" s="144">
        <f t="shared" si="7"/>
        <v>100</v>
      </c>
      <c r="I65" s="25">
        <v>6000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23103.5</v>
      </c>
      <c r="G66" s="131">
        <f t="shared" si="8"/>
        <v>88.85961538461538</v>
      </c>
      <c r="H66" s="137">
        <f t="shared" si="7"/>
        <v>121.12237745556769</v>
      </c>
      <c r="I66" s="21">
        <f>SUM(I67:I67)</f>
        <v>19074.51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23103.5</v>
      </c>
      <c r="G67" s="132">
        <f t="shared" si="8"/>
        <v>88.85961538461538</v>
      </c>
      <c r="H67" s="144">
        <f t="shared" si="7"/>
        <v>121.12237745556769</v>
      </c>
      <c r="I67" s="25">
        <v>19074.51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2309759.81</v>
      </c>
      <c r="F68" s="39">
        <f>F69+F72+F74+F76+F88+F90+F95+F97</f>
        <v>1790499.84</v>
      </c>
      <c r="G68" s="136">
        <f t="shared" si="8"/>
        <v>77.51887586960828</v>
      </c>
      <c r="H68" s="136">
        <f t="shared" si="7"/>
        <v>135.38287729084692</v>
      </c>
      <c r="I68" s="39">
        <f>I69+I72+I74+I76+I88+I90+I95+I97</f>
        <v>1322545.27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1021100</v>
      </c>
      <c r="F69" s="40">
        <f>SUM(F70:F71)</f>
        <v>626758.2</v>
      </c>
      <c r="G69" s="137">
        <f t="shared" si="8"/>
        <v>61.380687493879144</v>
      </c>
      <c r="H69" s="137">
        <f t="shared" si="7"/>
        <v>101.91844013408664</v>
      </c>
      <c r="I69" s="21">
        <f>SUM(I70:I71)</f>
        <v>614960.55</v>
      </c>
    </row>
    <row r="70" spans="1:9" ht="45">
      <c r="A70" s="22"/>
      <c r="B70" s="29"/>
      <c r="C70" s="30">
        <v>2010</v>
      </c>
      <c r="D70" s="12" t="s">
        <v>241</v>
      </c>
      <c r="E70" s="25">
        <v>1021000</v>
      </c>
      <c r="F70" s="25">
        <v>626597</v>
      </c>
      <c r="G70" s="132">
        <f t="shared" si="8"/>
        <v>61.37091087169442</v>
      </c>
      <c r="H70" s="132">
        <f t="shared" si="7"/>
        <v>101.89762053443656</v>
      </c>
      <c r="I70" s="25">
        <v>614928</v>
      </c>
    </row>
    <row r="71" spans="1:9" ht="33.75">
      <c r="A71" s="19"/>
      <c r="B71" s="36"/>
      <c r="C71" s="178" t="s">
        <v>76</v>
      </c>
      <c r="D71" s="12" t="s">
        <v>172</v>
      </c>
      <c r="E71" s="25">
        <v>100</v>
      </c>
      <c r="F71" s="25">
        <v>161.2</v>
      </c>
      <c r="G71" s="132">
        <f t="shared" si="8"/>
        <v>161.2</v>
      </c>
      <c r="H71" s="132">
        <f t="shared" si="7"/>
        <v>495.23809523809524</v>
      </c>
      <c r="I71" s="25">
        <v>32.55</v>
      </c>
    </row>
    <row r="72" spans="1:9" ht="12.75" hidden="1">
      <c r="A72" s="19"/>
      <c r="B72" s="186">
        <v>75014</v>
      </c>
      <c r="C72" s="44"/>
      <c r="D72" s="13" t="s">
        <v>190</v>
      </c>
      <c r="E72" s="21">
        <f>SUM(E73:E73)</f>
        <v>0</v>
      </c>
      <c r="F72" s="40">
        <f>SUM(F73:F73)</f>
        <v>0</v>
      </c>
      <c r="G72" s="131" t="e">
        <f t="shared" si="8"/>
        <v>#DIV/0!</v>
      </c>
      <c r="H72" s="131" t="e">
        <f t="shared" si="7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2" t="e">
        <f t="shared" si="8"/>
        <v>#DIV/0!</v>
      </c>
      <c r="H73" s="132" t="e">
        <f t="shared" si="7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202</v>
      </c>
      <c r="E74" s="40">
        <f>SUM(E75:E75)</f>
        <v>0</v>
      </c>
      <c r="F74" s="21">
        <f>SUM(F75:F75)</f>
        <v>0</v>
      </c>
      <c r="G74" s="131" t="e">
        <f t="shared" si="8"/>
        <v>#DIV/0!</v>
      </c>
      <c r="H74" s="131" t="e">
        <f t="shared" si="7"/>
        <v>#DIV/0!</v>
      </c>
      <c r="I74" s="21">
        <f>SUM(I75)</f>
        <v>0</v>
      </c>
    </row>
    <row r="75" spans="1:9" ht="12.75" hidden="1">
      <c r="A75" s="19"/>
      <c r="B75" s="167"/>
      <c r="C75" s="30" t="s">
        <v>11</v>
      </c>
      <c r="D75" s="11" t="s">
        <v>12</v>
      </c>
      <c r="E75" s="43"/>
      <c r="F75" s="25"/>
      <c r="G75" s="132" t="e">
        <f t="shared" si="8"/>
        <v>#DIV/0!</v>
      </c>
      <c r="H75" s="132" t="e">
        <f t="shared" si="7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1287030.46</v>
      </c>
      <c r="F76" s="21">
        <f>SUM(F77:F87)</f>
        <v>1162112.29</v>
      </c>
      <c r="G76" s="131">
        <f t="shared" si="8"/>
        <v>90.29407819920594</v>
      </c>
      <c r="H76" s="131">
        <f t="shared" si="7"/>
        <v>164.23648746965594</v>
      </c>
      <c r="I76" s="21">
        <f>SUM(I77:I87)</f>
        <v>707584.72</v>
      </c>
    </row>
    <row r="77" spans="1:9" ht="22.5">
      <c r="A77" s="19"/>
      <c r="B77" s="36"/>
      <c r="C77" s="30" t="s">
        <v>70</v>
      </c>
      <c r="D77" s="12" t="s">
        <v>212</v>
      </c>
      <c r="E77" s="25">
        <v>265.68</v>
      </c>
      <c r="F77" s="25">
        <v>265.68</v>
      </c>
      <c r="G77" s="132">
        <f t="shared" si="8"/>
        <v>100</v>
      </c>
      <c r="H77" s="132">
        <f t="shared" si="7"/>
        <v>15.25344907766238</v>
      </c>
      <c r="I77" s="43">
        <v>1741.77</v>
      </c>
    </row>
    <row r="78" spans="1:9" ht="12.75">
      <c r="A78" s="22"/>
      <c r="B78" s="29"/>
      <c r="C78" s="34" t="s">
        <v>17</v>
      </c>
      <c r="D78" s="10" t="s">
        <v>18</v>
      </c>
      <c r="E78" s="25">
        <v>44294</v>
      </c>
      <c r="F78" s="25">
        <v>29265</v>
      </c>
      <c r="G78" s="132">
        <f t="shared" si="8"/>
        <v>66.06989659999097</v>
      </c>
      <c r="H78" s="132">
        <f t="shared" si="7"/>
        <v>109.95679128311102</v>
      </c>
      <c r="I78" s="25">
        <v>26615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2" t="e">
        <f t="shared" si="8"/>
        <v>#DIV/0!</v>
      </c>
      <c r="H79" s="144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200</v>
      </c>
      <c r="F80" s="25">
        <v>253.8</v>
      </c>
      <c r="G80" s="132">
        <f t="shared" si="8"/>
        <v>126.9</v>
      </c>
      <c r="H80" s="132">
        <f aca="true" t="shared" si="9" ref="H80:H92">(F80/I80)*100</f>
        <v>455.6552962298025</v>
      </c>
      <c r="I80" s="43">
        <v>55.7</v>
      </c>
    </row>
    <row r="81" spans="1:9" ht="12.75">
      <c r="A81" s="22"/>
      <c r="B81" s="29"/>
      <c r="C81" s="30" t="s">
        <v>25</v>
      </c>
      <c r="D81" s="10" t="s">
        <v>211</v>
      </c>
      <c r="E81" s="25">
        <v>219399</v>
      </c>
      <c r="F81" s="25">
        <v>237060.77</v>
      </c>
      <c r="G81" s="132">
        <f t="shared" si="8"/>
        <v>108.05006859648402</v>
      </c>
      <c r="H81" s="132">
        <f t="shared" si="9"/>
        <v>158.35099741232622</v>
      </c>
      <c r="I81" s="25">
        <v>149705.89</v>
      </c>
    </row>
    <row r="82" spans="1:9" ht="12.75">
      <c r="A82" s="22"/>
      <c r="B82" s="29"/>
      <c r="C82" s="213" t="s">
        <v>257</v>
      </c>
      <c r="D82" s="207" t="s">
        <v>266</v>
      </c>
      <c r="E82" s="25">
        <v>20179</v>
      </c>
      <c r="F82" s="25">
        <v>18594.17</v>
      </c>
      <c r="G82" s="201">
        <f t="shared" si="8"/>
        <v>92.14614202884185</v>
      </c>
      <c r="H82" s="201">
        <f t="shared" si="9"/>
        <v>48.64546611605058</v>
      </c>
      <c r="I82" s="25">
        <v>38223.85</v>
      </c>
    </row>
    <row r="83" spans="1:9" s="114" customFormat="1" ht="22.5" hidden="1">
      <c r="A83" s="199"/>
      <c r="B83" s="200"/>
      <c r="C83" s="100" t="s">
        <v>148</v>
      </c>
      <c r="D83" s="209" t="s">
        <v>216</v>
      </c>
      <c r="E83" s="155"/>
      <c r="F83" s="155"/>
      <c r="G83" s="201" t="e">
        <f t="shared" si="8"/>
        <v>#DIV/0!</v>
      </c>
      <c r="H83" s="201" t="e">
        <f t="shared" si="9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205623.78</v>
      </c>
      <c r="F84" s="25">
        <v>249690.15</v>
      </c>
      <c r="G84" s="132">
        <f t="shared" si="8"/>
        <v>121.43058064587666</v>
      </c>
      <c r="H84" s="132">
        <f t="shared" si="9"/>
        <v>50.828286420082</v>
      </c>
      <c r="I84" s="25">
        <v>491242.51</v>
      </c>
    </row>
    <row r="85" spans="1:9" ht="45">
      <c r="A85" s="22"/>
      <c r="B85" s="29"/>
      <c r="C85" s="30" t="s">
        <v>254</v>
      </c>
      <c r="D85" s="212" t="s">
        <v>255</v>
      </c>
      <c r="E85" s="25">
        <v>797069</v>
      </c>
      <c r="F85" s="25">
        <v>626982.72</v>
      </c>
      <c r="G85" s="132">
        <f>F85*100/E85</f>
        <v>78.6610343646535</v>
      </c>
      <c r="H85" s="140" t="s">
        <v>122</v>
      </c>
      <c r="I85" s="25">
        <v>0</v>
      </c>
    </row>
    <row r="86" spans="1:9" ht="36.75" customHeight="1" hidden="1">
      <c r="A86" s="22"/>
      <c r="B86" s="29"/>
      <c r="C86" s="30" t="s">
        <v>273</v>
      </c>
      <c r="D86" s="230" t="s">
        <v>274</v>
      </c>
      <c r="E86" s="25"/>
      <c r="F86" s="25"/>
      <c r="G86" s="176" t="e">
        <f>F86*100/E86</f>
        <v>#DIV/0!</v>
      </c>
      <c r="H86" s="140" t="e">
        <f t="shared" si="9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235</v>
      </c>
      <c r="E87" s="25"/>
      <c r="F87" s="25"/>
      <c r="G87" s="176" t="e">
        <f>F87*100/E87</f>
        <v>#DIV/0!</v>
      </c>
      <c r="H87" s="140" t="e">
        <f t="shared" si="9"/>
        <v>#DIV/0!</v>
      </c>
      <c r="I87" s="25"/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7" t="s">
        <v>122</v>
      </c>
      <c r="H88" s="137" t="e">
        <f t="shared" si="9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4" t="s">
        <v>122</v>
      </c>
      <c r="H89" s="144" t="e">
        <f t="shared" si="9"/>
        <v>#DIV/0!</v>
      </c>
      <c r="I89" s="25"/>
    </row>
    <row r="90" spans="1:9" s="184" customFormat="1" ht="17.25" customHeight="1">
      <c r="A90" s="95"/>
      <c r="B90" s="179">
        <v>75075</v>
      </c>
      <c r="C90" s="180"/>
      <c r="D90" s="181" t="s">
        <v>194</v>
      </c>
      <c r="E90" s="182">
        <f>SUM(E92:E94)</f>
        <v>422.24</v>
      </c>
      <c r="F90" s="182">
        <f>SUM(F92:F94)</f>
        <v>422.24</v>
      </c>
      <c r="G90" s="183">
        <f>F90*100/E90</f>
        <v>100</v>
      </c>
      <c r="H90" s="243" t="s">
        <v>122</v>
      </c>
      <c r="I90" s="182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2" t="e">
        <f>F91*100/E91</f>
        <v>#DIV/0!</v>
      </c>
      <c r="H91" s="144" t="e">
        <f t="shared" si="9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171</v>
      </c>
      <c r="E92" s="25"/>
      <c r="F92" s="25"/>
      <c r="G92" s="132" t="e">
        <f>F92*100/E92</f>
        <v>#DIV/0!</v>
      </c>
      <c r="H92" s="144" t="e">
        <f t="shared" si="9"/>
        <v>#DIV/0!</v>
      </c>
      <c r="I92" s="25"/>
    </row>
    <row r="93" spans="1:9" ht="13.5" customHeight="1">
      <c r="A93" s="22"/>
      <c r="B93" s="36"/>
      <c r="C93" s="30" t="s">
        <v>11</v>
      </c>
      <c r="D93" s="11" t="s">
        <v>12</v>
      </c>
      <c r="E93" s="25">
        <v>422.24</v>
      </c>
      <c r="F93" s="25">
        <v>422.24</v>
      </c>
      <c r="G93" s="132">
        <f>F93*100/E93</f>
        <v>100</v>
      </c>
      <c r="H93" s="144" t="s">
        <v>122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4" t="s">
        <v>122</v>
      </c>
      <c r="H94" s="144" t="s">
        <v>122</v>
      </c>
      <c r="I94" s="43"/>
    </row>
    <row r="95" spans="1:9" ht="16.5" customHeight="1" hidden="1">
      <c r="A95" s="22"/>
      <c r="B95" s="27">
        <v>75085</v>
      </c>
      <c r="C95" s="97"/>
      <c r="D95" s="89" t="s">
        <v>275</v>
      </c>
      <c r="E95" s="21">
        <f>SUM(E96:E96)</f>
        <v>0</v>
      </c>
      <c r="F95" s="21">
        <f>SUM(F96:F96)</f>
        <v>0</v>
      </c>
      <c r="G95" s="137" t="e">
        <f>F95*100/E95</f>
        <v>#DIV/0!</v>
      </c>
      <c r="H95" s="137" t="s">
        <v>122</v>
      </c>
      <c r="I95" s="43"/>
    </row>
    <row r="96" spans="1:9" ht="12.75" hidden="1">
      <c r="A96" s="22"/>
      <c r="B96" s="29"/>
      <c r="C96" s="30" t="s">
        <v>11</v>
      </c>
      <c r="D96" s="11" t="s">
        <v>12</v>
      </c>
      <c r="E96" s="25"/>
      <c r="F96" s="25"/>
      <c r="G96" s="132" t="e">
        <f>F96*100/E96</f>
        <v>#DIV/0!</v>
      </c>
      <c r="H96" s="144" t="e">
        <f>(F96/I96)*100</f>
        <v>#DIV/0!</v>
      </c>
      <c r="I96" s="43"/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1207.11</v>
      </c>
      <c r="F97" s="21">
        <f>SUM(F98:F101)</f>
        <v>1207.11</v>
      </c>
      <c r="G97" s="131">
        <f>F97*100/E97</f>
        <v>100</v>
      </c>
      <c r="H97" s="137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1207.11</v>
      </c>
      <c r="F98" s="25">
        <v>1207.11</v>
      </c>
      <c r="G98" s="132">
        <f>F98*100/E98</f>
        <v>100</v>
      </c>
      <c r="H98" s="144" t="s">
        <v>122</v>
      </c>
      <c r="I98" s="25"/>
    </row>
    <row r="99" spans="1:9" ht="22.5" hidden="1">
      <c r="A99" s="22"/>
      <c r="B99" s="23"/>
      <c r="C99" s="30" t="s">
        <v>113</v>
      </c>
      <c r="D99" s="210" t="s">
        <v>114</v>
      </c>
      <c r="E99" s="25"/>
      <c r="F99" s="25"/>
      <c r="G99" s="132" t="e">
        <f>F99*100/E99</f>
        <v>#DIV/0!</v>
      </c>
      <c r="H99" s="132" t="e">
        <f aca="true" t="shared" si="10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0" t="s">
        <v>105</v>
      </c>
      <c r="E100" s="25"/>
      <c r="F100" s="25"/>
      <c r="G100" s="144">
        <v>0</v>
      </c>
      <c r="H100" s="166" t="e">
        <f t="shared" si="10"/>
        <v>#DIV/0!</v>
      </c>
      <c r="I100" s="25"/>
    </row>
    <row r="101" spans="1:9" ht="22.5" hidden="1">
      <c r="A101" s="22"/>
      <c r="B101" s="29"/>
      <c r="C101" s="30" t="s">
        <v>88</v>
      </c>
      <c r="D101" s="210" t="s">
        <v>114</v>
      </c>
      <c r="E101" s="25"/>
      <c r="F101" s="25"/>
      <c r="G101" s="132" t="e">
        <f>F101*100/E101</f>
        <v>#DIV/0!</v>
      </c>
      <c r="H101" s="132" t="e">
        <f t="shared" si="10"/>
        <v>#DIV/0!</v>
      </c>
      <c r="I101" s="25"/>
    </row>
    <row r="102" spans="1:9" ht="33.75">
      <c r="A102" s="41">
        <v>751</v>
      </c>
      <c r="B102" s="37"/>
      <c r="C102" s="38"/>
      <c r="D102" s="67" t="s">
        <v>187</v>
      </c>
      <c r="E102" s="18">
        <f>E103+E105+E108+E111+E114+E116</f>
        <v>140890</v>
      </c>
      <c r="F102" s="18">
        <f>F103+F105+F108+F111+F114+F116</f>
        <v>6355</v>
      </c>
      <c r="G102" s="130">
        <f>F102*100/E102</f>
        <v>4.510611115054298</v>
      </c>
      <c r="H102" s="130">
        <f t="shared" si="10"/>
        <v>25.637405196062613</v>
      </c>
      <c r="I102" s="18">
        <f>I103+I105+I108+I111+I114+I116</f>
        <v>24788</v>
      </c>
    </row>
    <row r="103" spans="1:9" ht="22.5">
      <c r="A103" s="19"/>
      <c r="B103" s="27">
        <v>75101</v>
      </c>
      <c r="C103" s="20"/>
      <c r="D103" s="13" t="s">
        <v>191</v>
      </c>
      <c r="E103" s="21">
        <f>SUM(E104)</f>
        <v>10890</v>
      </c>
      <c r="F103" s="21">
        <f>SUM(F104)</f>
        <v>6355</v>
      </c>
      <c r="G103" s="131">
        <f>F103*100/E103</f>
        <v>58.356290174471994</v>
      </c>
      <c r="H103" s="131">
        <f t="shared" si="10"/>
        <v>95.10625561209218</v>
      </c>
      <c r="I103" s="21">
        <f>SUM(I104)</f>
        <v>6682</v>
      </c>
    </row>
    <row r="104" spans="1:9" ht="45">
      <c r="A104" s="22"/>
      <c r="B104" s="23"/>
      <c r="C104" s="30">
        <v>2010</v>
      </c>
      <c r="D104" s="12" t="s">
        <v>241</v>
      </c>
      <c r="E104" s="25">
        <v>10890</v>
      </c>
      <c r="F104" s="25">
        <v>6355</v>
      </c>
      <c r="G104" s="132">
        <f aca="true" t="shared" si="11" ref="G104:G200">F104*100/E104</f>
        <v>58.356290174471994</v>
      </c>
      <c r="H104" s="132">
        <f t="shared" si="10"/>
        <v>95.10625561209218</v>
      </c>
      <c r="I104" s="25">
        <v>6682</v>
      </c>
    </row>
    <row r="105" spans="1:9" ht="12.75" hidden="1">
      <c r="A105" s="22"/>
      <c r="B105" s="27">
        <v>75107</v>
      </c>
      <c r="C105" s="97"/>
      <c r="D105" s="14" t="s">
        <v>192</v>
      </c>
      <c r="E105" s="21">
        <f>SUM(E106:E107)</f>
        <v>0</v>
      </c>
      <c r="F105" s="21">
        <f>SUM(F106:F107)</f>
        <v>0</v>
      </c>
      <c r="G105" s="131" t="e">
        <f t="shared" si="11"/>
        <v>#DIV/0!</v>
      </c>
      <c r="H105" s="131" t="e">
        <f t="shared" si="10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2" t="e">
        <f t="shared" si="11"/>
        <v>#DIV/0!</v>
      </c>
      <c r="H106" s="132" t="e">
        <f t="shared" si="10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241</v>
      </c>
      <c r="E107" s="25"/>
      <c r="F107" s="25"/>
      <c r="G107" s="132" t="e">
        <f t="shared" si="11"/>
        <v>#DIV/0!</v>
      </c>
      <c r="H107" s="132" t="e">
        <f t="shared" si="10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1" t="e">
        <f t="shared" si="11"/>
        <v>#DIV/0!</v>
      </c>
      <c r="H108" s="137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2" t="e">
        <f t="shared" si="11"/>
        <v>#DIV/0!</v>
      </c>
      <c r="H109" s="144" t="s">
        <v>122</v>
      </c>
      <c r="I109" s="156"/>
    </row>
    <row r="110" spans="1:9" ht="45" hidden="1">
      <c r="A110" s="22"/>
      <c r="B110" s="29"/>
      <c r="C110" s="30" t="s">
        <v>119</v>
      </c>
      <c r="D110" s="12" t="s">
        <v>241</v>
      </c>
      <c r="E110" s="25"/>
      <c r="F110" s="25"/>
      <c r="G110" s="132" t="e">
        <f t="shared" si="11"/>
        <v>#DIV/0!</v>
      </c>
      <c r="H110" s="144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1">
        <f t="shared" si="11"/>
        <v>0</v>
      </c>
      <c r="H111" s="131">
        <f aca="true" t="shared" si="12" ref="H111:H146">(F111/I111)*100</f>
        <v>0</v>
      </c>
      <c r="I111" s="21">
        <f>SUM(I113)</f>
        <v>18106</v>
      </c>
    </row>
    <row r="112" spans="1:9" ht="12.75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2">
        <f t="shared" si="11"/>
        <v>0</v>
      </c>
      <c r="H112" s="144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241</v>
      </c>
      <c r="E113" s="25"/>
      <c r="F113" s="25"/>
      <c r="G113" s="132" t="e">
        <f t="shared" si="11"/>
        <v>#DIV/0!</v>
      </c>
      <c r="H113" s="132">
        <f t="shared" si="12"/>
        <v>0</v>
      </c>
      <c r="I113" s="25">
        <v>18106</v>
      </c>
    </row>
    <row r="114" spans="1:9" ht="12.75" hidden="1">
      <c r="A114" s="22"/>
      <c r="B114" s="27">
        <v>75110</v>
      </c>
      <c r="C114" s="97"/>
      <c r="D114" s="14" t="s">
        <v>201</v>
      </c>
      <c r="E114" s="21">
        <f>SUM(E115)</f>
        <v>0</v>
      </c>
      <c r="F114" s="21">
        <f>SUM(F115)</f>
        <v>0</v>
      </c>
      <c r="G114" s="131" t="e">
        <f t="shared" si="11"/>
        <v>#DIV/0!</v>
      </c>
      <c r="H114" s="131" t="e">
        <f t="shared" si="12"/>
        <v>#DIV/0!</v>
      </c>
      <c r="I114" s="21">
        <f>SUM(I115)</f>
        <v>0</v>
      </c>
    </row>
    <row r="115" spans="1:9" ht="45" hidden="1">
      <c r="A115" s="22"/>
      <c r="B115" s="153"/>
      <c r="C115" s="30" t="s">
        <v>119</v>
      </c>
      <c r="D115" s="12" t="s">
        <v>241</v>
      </c>
      <c r="E115" s="25"/>
      <c r="F115" s="25"/>
      <c r="G115" s="132" t="e">
        <f t="shared" si="11"/>
        <v>#DIV/0!</v>
      </c>
      <c r="H115" s="132" t="e">
        <f t="shared" si="12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182</v>
      </c>
      <c r="E116" s="21">
        <f>SUM(E117:E118)</f>
        <v>0</v>
      </c>
      <c r="F116" s="21">
        <f>SUM(F117:F118)</f>
        <v>0</v>
      </c>
      <c r="G116" s="131" t="e">
        <f>F116*100/E116</f>
        <v>#DIV/0!</v>
      </c>
      <c r="H116" s="131" t="e">
        <f t="shared" si="12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2" t="e">
        <f t="shared" si="11"/>
        <v>#DIV/0!</v>
      </c>
      <c r="H117" s="132" t="e">
        <f t="shared" si="12"/>
        <v>#DIV/0!</v>
      </c>
      <c r="I117" s="25"/>
    </row>
    <row r="118" spans="1:9" ht="45" hidden="1">
      <c r="A118" s="22"/>
      <c r="B118" s="167"/>
      <c r="C118" s="30" t="s">
        <v>119</v>
      </c>
      <c r="D118" s="12" t="s">
        <v>241</v>
      </c>
      <c r="E118" s="25"/>
      <c r="F118" s="25"/>
      <c r="G118" s="132" t="e">
        <f t="shared" si="11"/>
        <v>#DIV/0!</v>
      </c>
      <c r="H118" s="132" t="e">
        <f t="shared" si="12"/>
        <v>#DIV/0!</v>
      </c>
      <c r="I118" s="25"/>
    </row>
    <row r="119" spans="1:9" ht="25.5" customHeight="1">
      <c r="A119" s="26">
        <v>754</v>
      </c>
      <c r="B119" s="16"/>
      <c r="C119" s="32"/>
      <c r="D119" s="67" t="s">
        <v>98</v>
      </c>
      <c r="E119" s="18">
        <f>E120+E122+E127</f>
        <v>109434.34</v>
      </c>
      <c r="F119" s="18">
        <f>F120+F122+F127</f>
        <v>86420.34</v>
      </c>
      <c r="G119" s="130">
        <f t="shared" si="11"/>
        <v>78.97003810686847</v>
      </c>
      <c r="H119" s="130">
        <f t="shared" si="12"/>
        <v>99.5456534014139</v>
      </c>
      <c r="I119" s="18">
        <f>I122+I127</f>
        <v>86814.78</v>
      </c>
    </row>
    <row r="120" spans="1:9" ht="12.75">
      <c r="A120" s="237"/>
      <c r="B120" s="238">
        <v>75412</v>
      </c>
      <c r="C120" s="239"/>
      <c r="D120" s="242" t="s">
        <v>290</v>
      </c>
      <c r="E120" s="241">
        <f>SUM(E121:E121)</f>
        <v>8434.34</v>
      </c>
      <c r="F120" s="241">
        <f>SUM(F121:F121)</f>
        <v>8350</v>
      </c>
      <c r="G120" s="222">
        <f>F120*100/E120</f>
        <v>99.00004031139366</v>
      </c>
      <c r="H120" s="244" t="s">
        <v>122</v>
      </c>
      <c r="I120" s="241"/>
    </row>
    <row r="121" spans="1:9" ht="33.75">
      <c r="A121" s="237"/>
      <c r="B121" s="240"/>
      <c r="C121" s="191" t="s">
        <v>126</v>
      </c>
      <c r="D121" s="86" t="s">
        <v>153</v>
      </c>
      <c r="E121" s="190">
        <v>8434.34</v>
      </c>
      <c r="F121" s="190">
        <v>8350</v>
      </c>
      <c r="G121" s="132">
        <f t="shared" si="11"/>
        <v>99.00004031139366</v>
      </c>
      <c r="H121" s="144" t="s">
        <v>122</v>
      </c>
      <c r="I121" s="241"/>
    </row>
    <row r="122" spans="1:9" ht="12.75">
      <c r="A122" s="47"/>
      <c r="B122" s="48">
        <v>75416</v>
      </c>
      <c r="C122" s="109"/>
      <c r="D122" s="157" t="s">
        <v>163</v>
      </c>
      <c r="E122" s="50">
        <f>SUM(E123:E127)</f>
        <v>101000</v>
      </c>
      <c r="F122" s="50">
        <f>SUM(F123:F127)</f>
        <v>78070.34</v>
      </c>
      <c r="G122" s="131">
        <f t="shared" si="11"/>
        <v>77.29736633663366</v>
      </c>
      <c r="H122" s="132">
        <f t="shared" si="12"/>
        <v>89.92747548286133</v>
      </c>
      <c r="I122" s="21">
        <f>SUM(I123:I126)</f>
        <v>86814.78</v>
      </c>
    </row>
    <row r="123" spans="1:9" ht="26.25" customHeight="1">
      <c r="A123" s="47"/>
      <c r="B123" s="158"/>
      <c r="C123" s="52" t="s">
        <v>27</v>
      </c>
      <c r="D123" s="12" t="s">
        <v>217</v>
      </c>
      <c r="E123" s="53">
        <v>100000</v>
      </c>
      <c r="F123" s="53">
        <v>74427.94</v>
      </c>
      <c r="G123" s="132">
        <f t="shared" si="11"/>
        <v>74.42794</v>
      </c>
      <c r="H123" s="132">
        <f t="shared" si="12"/>
        <v>89.0867452179035</v>
      </c>
      <c r="I123" s="148">
        <v>83545.47</v>
      </c>
    </row>
    <row r="124" spans="1:9" ht="24" customHeight="1">
      <c r="A124" s="47"/>
      <c r="B124" s="58"/>
      <c r="C124" s="226" t="s">
        <v>258</v>
      </c>
      <c r="D124" s="12" t="s">
        <v>265</v>
      </c>
      <c r="E124" s="53">
        <v>1000</v>
      </c>
      <c r="F124" s="53">
        <v>3642.4</v>
      </c>
      <c r="G124" s="132">
        <f t="shared" si="11"/>
        <v>364.24</v>
      </c>
      <c r="H124" s="132">
        <f t="shared" si="12"/>
        <v>111.41188813541696</v>
      </c>
      <c r="I124" s="148">
        <v>3269.31</v>
      </c>
    </row>
    <row r="125" spans="1:9" ht="12.75" hidden="1">
      <c r="A125" s="47"/>
      <c r="B125" s="58"/>
      <c r="C125" s="52" t="s">
        <v>17</v>
      </c>
      <c r="D125" s="10" t="s">
        <v>18</v>
      </c>
      <c r="E125" s="53"/>
      <c r="F125" s="53"/>
      <c r="G125" s="132" t="e">
        <f t="shared" si="11"/>
        <v>#DIV/0!</v>
      </c>
      <c r="H125" s="132" t="e">
        <f t="shared" si="12"/>
        <v>#DIV/0!</v>
      </c>
      <c r="I125" s="148"/>
    </row>
    <row r="126" spans="1:9" ht="45" hidden="1">
      <c r="A126" s="47"/>
      <c r="B126" s="160"/>
      <c r="C126" s="52" t="s">
        <v>107</v>
      </c>
      <c r="D126" s="86" t="s">
        <v>235</v>
      </c>
      <c r="E126" s="53"/>
      <c r="F126" s="53"/>
      <c r="G126" s="132" t="e">
        <f t="shared" si="11"/>
        <v>#DIV/0!</v>
      </c>
      <c r="H126" s="132" t="e">
        <f t="shared" si="12"/>
        <v>#DIV/0!</v>
      </c>
      <c r="I126" s="148"/>
    </row>
    <row r="127" spans="1:9" ht="12.75" hidden="1">
      <c r="A127" s="19"/>
      <c r="B127" s="27">
        <v>75495</v>
      </c>
      <c r="C127" s="63"/>
      <c r="D127" s="14" t="s">
        <v>5</v>
      </c>
      <c r="E127" s="21">
        <f>SUM(E128:E129)</f>
        <v>0</v>
      </c>
      <c r="F127" s="21">
        <f>SUM(F128:F129)</f>
        <v>0</v>
      </c>
      <c r="G127" s="131" t="e">
        <f t="shared" si="11"/>
        <v>#DIV/0!</v>
      </c>
      <c r="H127" s="131" t="e">
        <f t="shared" si="12"/>
        <v>#DIV/0!</v>
      </c>
      <c r="I127" s="21">
        <f>SUM(I128:I129)</f>
        <v>0</v>
      </c>
    </row>
    <row r="128" spans="1:9" ht="24" customHeight="1" hidden="1">
      <c r="A128" s="22"/>
      <c r="B128" s="29"/>
      <c r="C128" s="30" t="s">
        <v>27</v>
      </c>
      <c r="D128" s="12" t="s">
        <v>217</v>
      </c>
      <c r="E128" s="25"/>
      <c r="F128" s="25"/>
      <c r="G128" s="132" t="e">
        <f t="shared" si="11"/>
        <v>#DIV/0!</v>
      </c>
      <c r="H128" s="132" t="e">
        <f t="shared" si="12"/>
        <v>#DIV/0!</v>
      </c>
      <c r="I128" s="25"/>
    </row>
    <row r="129" spans="1:9" ht="45" hidden="1">
      <c r="A129" s="22"/>
      <c r="B129" s="29"/>
      <c r="C129" s="30" t="s">
        <v>107</v>
      </c>
      <c r="D129" s="86" t="s">
        <v>235</v>
      </c>
      <c r="E129" s="25"/>
      <c r="F129" s="25"/>
      <c r="G129" s="132" t="e">
        <f t="shared" si="11"/>
        <v>#DIV/0!</v>
      </c>
      <c r="H129" s="132" t="e">
        <f t="shared" si="12"/>
        <v>#DIV/0!</v>
      </c>
      <c r="I129" s="25"/>
    </row>
    <row r="130" spans="1:9" ht="52.5" customHeight="1">
      <c r="A130" s="41">
        <v>756</v>
      </c>
      <c r="B130" s="37"/>
      <c r="C130" s="38"/>
      <c r="D130" s="67" t="s">
        <v>199</v>
      </c>
      <c r="E130" s="18">
        <f>E131+E136+E146+E162+E174+E180</f>
        <v>122096987.8</v>
      </c>
      <c r="F130" s="18">
        <f>F131+F136+F146+F162+F174+F180</f>
        <v>71296027.69</v>
      </c>
      <c r="G130" s="130">
        <f t="shared" si="11"/>
        <v>58.39294562023585</v>
      </c>
      <c r="H130" s="130">
        <f t="shared" si="12"/>
        <v>107.22337526700163</v>
      </c>
      <c r="I130" s="18">
        <f>SUM(I131,I134,I136,I146,I162,I174,I180)</f>
        <v>66492989.53</v>
      </c>
    </row>
    <row r="131" spans="1:9" ht="13.5" customHeight="1">
      <c r="A131" s="19"/>
      <c r="B131" s="27">
        <v>75601</v>
      </c>
      <c r="C131" s="20"/>
      <c r="D131" s="13" t="s">
        <v>28</v>
      </c>
      <c r="E131" s="21">
        <f>SUM(E132:E133)</f>
        <v>87500</v>
      </c>
      <c r="F131" s="21">
        <f>SUM(F132:F133)</f>
        <v>43110.189999999995</v>
      </c>
      <c r="G131" s="131">
        <f t="shared" si="11"/>
        <v>49.26878857142856</v>
      </c>
      <c r="H131" s="131">
        <f t="shared" si="12"/>
        <v>88.76113189607231</v>
      </c>
      <c r="I131" s="21">
        <f>SUM(I132:I133)</f>
        <v>48568.77</v>
      </c>
    </row>
    <row r="132" spans="1:9" ht="22.5">
      <c r="A132" s="22"/>
      <c r="B132" s="96"/>
      <c r="C132" s="34" t="s">
        <v>29</v>
      </c>
      <c r="D132" s="12" t="s">
        <v>218</v>
      </c>
      <c r="E132" s="25">
        <v>85000</v>
      </c>
      <c r="F132" s="25">
        <v>42264.88</v>
      </c>
      <c r="G132" s="132">
        <f t="shared" si="11"/>
        <v>49.72338823529412</v>
      </c>
      <c r="H132" s="132">
        <f t="shared" si="12"/>
        <v>91.34546535962205</v>
      </c>
      <c r="I132" s="25">
        <v>46269.27</v>
      </c>
    </row>
    <row r="133" spans="1:9" ht="23.25" customHeight="1">
      <c r="A133" s="22"/>
      <c r="B133" s="23"/>
      <c r="C133" s="30" t="s">
        <v>20</v>
      </c>
      <c r="D133" s="12" t="s">
        <v>213</v>
      </c>
      <c r="E133" s="25">
        <v>2500</v>
      </c>
      <c r="F133" s="25">
        <v>845.31</v>
      </c>
      <c r="G133" s="132">
        <f t="shared" si="11"/>
        <v>33.8124</v>
      </c>
      <c r="H133" s="132">
        <f t="shared" si="12"/>
        <v>36.76060013046314</v>
      </c>
      <c r="I133" s="25">
        <v>2299.5</v>
      </c>
    </row>
    <row r="134" spans="1:9" ht="12.75" customHeight="1" hidden="1">
      <c r="A134" s="22"/>
      <c r="B134" s="27">
        <v>75605</v>
      </c>
      <c r="C134" s="44"/>
      <c r="D134" s="13" t="s">
        <v>131</v>
      </c>
      <c r="E134" s="21">
        <f>E135</f>
        <v>0</v>
      </c>
      <c r="F134" s="21">
        <f>F135</f>
        <v>0</v>
      </c>
      <c r="G134" s="137" t="s">
        <v>122</v>
      </c>
      <c r="H134" s="131" t="e">
        <f t="shared" si="12"/>
        <v>#DIV/0!</v>
      </c>
      <c r="I134" s="21">
        <v>0</v>
      </c>
    </row>
    <row r="135" spans="1:9" ht="3.75" customHeight="1" hidden="1">
      <c r="A135" s="19"/>
      <c r="B135" s="108"/>
      <c r="C135" s="30" t="s">
        <v>43</v>
      </c>
      <c r="D135" s="12" t="s">
        <v>131</v>
      </c>
      <c r="E135" s="25">
        <v>0</v>
      </c>
      <c r="F135" s="25">
        <v>0</v>
      </c>
      <c r="G135" s="144" t="s">
        <v>122</v>
      </c>
      <c r="H135" s="132" t="e">
        <f t="shared" si="12"/>
        <v>#DIV/0!</v>
      </c>
      <c r="I135" s="25">
        <v>0</v>
      </c>
    </row>
    <row r="136" spans="1:9" ht="35.25" customHeight="1">
      <c r="A136" s="19"/>
      <c r="B136" s="27">
        <v>75615</v>
      </c>
      <c r="C136" s="20"/>
      <c r="D136" s="13" t="s">
        <v>99</v>
      </c>
      <c r="E136" s="21">
        <f>SUM(E137:E144)</f>
        <v>33326029.46</v>
      </c>
      <c r="F136" s="21">
        <f>SUM(F137:F144)</f>
        <v>19485918.960000005</v>
      </c>
      <c r="G136" s="131">
        <f t="shared" si="11"/>
        <v>58.470568728831715</v>
      </c>
      <c r="H136" s="131">
        <f t="shared" si="12"/>
        <v>94.4696493570384</v>
      </c>
      <c r="I136" s="21">
        <f>SUM(I137:I145)</f>
        <v>20626644.74</v>
      </c>
    </row>
    <row r="137" spans="1:9" ht="12.75">
      <c r="A137" s="22"/>
      <c r="B137" s="29"/>
      <c r="C137" s="30" t="s">
        <v>30</v>
      </c>
      <c r="D137" s="10" t="s">
        <v>219</v>
      </c>
      <c r="E137" s="25">
        <v>32322895.46</v>
      </c>
      <c r="F137" s="25">
        <v>19106986.66</v>
      </c>
      <c r="G137" s="132">
        <f t="shared" si="11"/>
        <v>59.112856036196206</v>
      </c>
      <c r="H137" s="132">
        <f t="shared" si="12"/>
        <v>102.25878932194512</v>
      </c>
      <c r="I137" s="25">
        <v>18684933.38</v>
      </c>
    </row>
    <row r="138" spans="1:9" ht="12.75">
      <c r="A138" s="22"/>
      <c r="B138" s="29"/>
      <c r="C138" s="30" t="s">
        <v>31</v>
      </c>
      <c r="D138" s="10" t="s">
        <v>220</v>
      </c>
      <c r="E138" s="25">
        <v>2300</v>
      </c>
      <c r="F138" s="25">
        <v>1641.8</v>
      </c>
      <c r="G138" s="132">
        <f t="shared" si="11"/>
        <v>71.38260869565218</v>
      </c>
      <c r="H138" s="132">
        <f t="shared" si="12"/>
        <v>160.5829420970266</v>
      </c>
      <c r="I138" s="25">
        <v>1022.4</v>
      </c>
    </row>
    <row r="139" spans="1:9" ht="12.75">
      <c r="A139" s="22"/>
      <c r="B139" s="29"/>
      <c r="C139" s="30" t="s">
        <v>32</v>
      </c>
      <c r="D139" s="10" t="s">
        <v>221</v>
      </c>
      <c r="E139" s="25">
        <v>489660</v>
      </c>
      <c r="F139" s="25">
        <v>284221.19</v>
      </c>
      <c r="G139" s="132">
        <f t="shared" si="11"/>
        <v>58.04460033492627</v>
      </c>
      <c r="H139" s="132">
        <f t="shared" si="12"/>
        <v>106.40503437240349</v>
      </c>
      <c r="I139" s="25">
        <v>267112.54</v>
      </c>
    </row>
    <row r="140" spans="1:9" ht="33.75" hidden="1">
      <c r="A140" s="22"/>
      <c r="B140" s="29"/>
      <c r="C140" s="30" t="s">
        <v>41</v>
      </c>
      <c r="D140" s="12" t="s">
        <v>168</v>
      </c>
      <c r="E140" s="25"/>
      <c r="F140" s="25"/>
      <c r="G140" s="132" t="e">
        <f t="shared" si="11"/>
        <v>#DIV/0!</v>
      </c>
      <c r="H140" s="132" t="e">
        <f t="shared" si="12"/>
        <v>#DIV/0!</v>
      </c>
      <c r="I140" s="43"/>
    </row>
    <row r="141" spans="1:9" ht="12.75">
      <c r="A141" s="22"/>
      <c r="B141" s="29"/>
      <c r="C141" s="30" t="s">
        <v>33</v>
      </c>
      <c r="D141" s="10" t="s">
        <v>222</v>
      </c>
      <c r="E141" s="25">
        <v>500000</v>
      </c>
      <c r="F141" s="25">
        <v>57648.01</v>
      </c>
      <c r="G141" s="132">
        <f t="shared" si="11"/>
        <v>11.529602</v>
      </c>
      <c r="H141" s="132">
        <f t="shared" si="12"/>
        <v>3.4867352211304534</v>
      </c>
      <c r="I141" s="25">
        <v>1653352.1</v>
      </c>
    </row>
    <row r="142" spans="1:9" ht="22.5">
      <c r="A142" s="22"/>
      <c r="B142" s="29"/>
      <c r="C142" s="213" t="s">
        <v>258</v>
      </c>
      <c r="D142" s="12" t="s">
        <v>265</v>
      </c>
      <c r="E142" s="25">
        <v>1024</v>
      </c>
      <c r="F142" s="25">
        <v>1093.7</v>
      </c>
      <c r="G142" s="132">
        <f t="shared" si="11"/>
        <v>106.806640625</v>
      </c>
      <c r="H142" s="132">
        <f t="shared" si="12"/>
        <v>108.18001978239367</v>
      </c>
      <c r="I142" s="25">
        <v>1011</v>
      </c>
    </row>
    <row r="143" spans="1:9" ht="12.75" hidden="1">
      <c r="A143" s="22"/>
      <c r="B143" s="29"/>
      <c r="C143" s="30" t="s">
        <v>17</v>
      </c>
      <c r="D143" s="10" t="s">
        <v>18</v>
      </c>
      <c r="E143" s="25"/>
      <c r="F143" s="25"/>
      <c r="G143" s="132" t="e">
        <f t="shared" si="11"/>
        <v>#DIV/0!</v>
      </c>
      <c r="H143" s="132" t="e">
        <f t="shared" si="12"/>
        <v>#DIV/0!</v>
      </c>
      <c r="I143" s="25"/>
    </row>
    <row r="144" spans="1:9" ht="27" customHeight="1">
      <c r="A144" s="22"/>
      <c r="B144" s="29"/>
      <c r="C144" s="30" t="s">
        <v>20</v>
      </c>
      <c r="D144" s="12" t="s">
        <v>213</v>
      </c>
      <c r="E144" s="25">
        <v>10150</v>
      </c>
      <c r="F144" s="25">
        <v>34327.6</v>
      </c>
      <c r="G144" s="132">
        <f t="shared" si="11"/>
        <v>338.2029556650246</v>
      </c>
      <c r="H144" s="132">
        <f t="shared" si="12"/>
        <v>178.66563404971134</v>
      </c>
      <c r="I144" s="25">
        <v>19213.32</v>
      </c>
    </row>
    <row r="145" spans="1:9" ht="22.5" hidden="1">
      <c r="A145" s="22"/>
      <c r="B145" s="29"/>
      <c r="C145" s="30">
        <v>2680</v>
      </c>
      <c r="D145" s="12" t="s">
        <v>90</v>
      </c>
      <c r="E145" s="25"/>
      <c r="F145" s="25"/>
      <c r="G145" s="132" t="e">
        <f t="shared" si="11"/>
        <v>#DIV/0!</v>
      </c>
      <c r="H145" s="132" t="e">
        <f t="shared" si="12"/>
        <v>#DIV/0!</v>
      </c>
      <c r="I145" s="25"/>
    </row>
    <row r="146" spans="1:9" ht="45">
      <c r="A146" s="19"/>
      <c r="B146" s="27">
        <v>75616</v>
      </c>
      <c r="C146" s="42"/>
      <c r="D146" s="13" t="s">
        <v>188</v>
      </c>
      <c r="E146" s="21">
        <f>SUM(E147:E161)</f>
        <v>16819276</v>
      </c>
      <c r="F146" s="21">
        <f>SUM(F147:F161)</f>
        <v>9449998.51</v>
      </c>
      <c r="G146" s="131">
        <f t="shared" si="11"/>
        <v>56.18552492984835</v>
      </c>
      <c r="H146" s="131">
        <f t="shared" si="12"/>
        <v>103.78287394160918</v>
      </c>
      <c r="I146" s="21">
        <f>SUM(I147:I161)</f>
        <v>9105547.139999999</v>
      </c>
    </row>
    <row r="147" spans="1:9" ht="12.75">
      <c r="A147" s="22"/>
      <c r="B147" s="23"/>
      <c r="C147" s="30" t="s">
        <v>30</v>
      </c>
      <c r="D147" s="10" t="s">
        <v>219</v>
      </c>
      <c r="E147" s="25">
        <v>8989380</v>
      </c>
      <c r="F147" s="25">
        <v>5674808.43</v>
      </c>
      <c r="G147" s="132">
        <f t="shared" si="11"/>
        <v>63.127917943172946</v>
      </c>
      <c r="H147" s="132">
        <f aca="true" t="shared" si="13" ref="H147:H166">(F147/I147)*100</f>
        <v>108.58130032109541</v>
      </c>
      <c r="I147" s="25">
        <v>5226322.04</v>
      </c>
    </row>
    <row r="148" spans="1:9" ht="12.75">
      <c r="A148" s="22"/>
      <c r="B148" s="23"/>
      <c r="C148" s="30" t="s">
        <v>31</v>
      </c>
      <c r="D148" s="10" t="s">
        <v>220</v>
      </c>
      <c r="E148" s="25">
        <v>81300</v>
      </c>
      <c r="F148" s="25">
        <v>60189.28</v>
      </c>
      <c r="G148" s="132">
        <f t="shared" si="11"/>
        <v>74.03355473554736</v>
      </c>
      <c r="H148" s="132">
        <f t="shared" si="13"/>
        <v>106.5434083288239</v>
      </c>
      <c r="I148" s="25">
        <v>56492.73</v>
      </c>
    </row>
    <row r="149" spans="1:9" ht="12.75">
      <c r="A149" s="22"/>
      <c r="B149" s="23"/>
      <c r="C149" s="30" t="s">
        <v>32</v>
      </c>
      <c r="D149" s="10" t="s">
        <v>221</v>
      </c>
      <c r="E149" s="25">
        <v>732800</v>
      </c>
      <c r="F149" s="25">
        <v>374855.38</v>
      </c>
      <c r="G149" s="132">
        <f t="shared" si="11"/>
        <v>51.15384552401747</v>
      </c>
      <c r="H149" s="132">
        <f t="shared" si="13"/>
        <v>98.10346491701904</v>
      </c>
      <c r="I149" s="25">
        <v>382102.08</v>
      </c>
    </row>
    <row r="150" spans="1:9" ht="12.75">
      <c r="A150" s="22"/>
      <c r="B150" s="23"/>
      <c r="C150" s="35" t="s">
        <v>34</v>
      </c>
      <c r="D150" s="10" t="s">
        <v>223</v>
      </c>
      <c r="E150" s="25">
        <v>300000</v>
      </c>
      <c r="F150" s="25">
        <v>372547.64</v>
      </c>
      <c r="G150" s="132">
        <f t="shared" si="11"/>
        <v>124.18254666666667</v>
      </c>
      <c r="H150" s="132">
        <f t="shared" si="13"/>
        <v>216.47816299377803</v>
      </c>
      <c r="I150" s="25">
        <v>172094.79</v>
      </c>
    </row>
    <row r="151" spans="1:9" ht="12.75">
      <c r="A151" s="22"/>
      <c r="B151" s="23"/>
      <c r="C151" s="35" t="s">
        <v>35</v>
      </c>
      <c r="D151" s="10" t="s">
        <v>224</v>
      </c>
      <c r="E151" s="25">
        <v>119500</v>
      </c>
      <c r="F151" s="25">
        <v>73720.58</v>
      </c>
      <c r="G151" s="132">
        <f t="shared" si="11"/>
        <v>61.690861924686196</v>
      </c>
      <c r="H151" s="132">
        <f t="shared" si="13"/>
        <v>89.59708488479173</v>
      </c>
      <c r="I151" s="25">
        <v>82280.11</v>
      </c>
    </row>
    <row r="152" spans="1:9" ht="22.5">
      <c r="A152" s="22"/>
      <c r="B152" s="23"/>
      <c r="C152" s="30" t="s">
        <v>36</v>
      </c>
      <c r="D152" s="12" t="s">
        <v>169</v>
      </c>
      <c r="E152" s="25">
        <v>2167830</v>
      </c>
      <c r="F152" s="25">
        <v>1083386.4</v>
      </c>
      <c r="G152" s="132">
        <f t="shared" si="11"/>
        <v>49.975616169164546</v>
      </c>
      <c r="H152" s="132">
        <f t="shared" si="13"/>
        <v>98.54369258784588</v>
      </c>
      <c r="I152" s="25">
        <v>1099397</v>
      </c>
    </row>
    <row r="153" spans="1:9" ht="12.75">
      <c r="A153" s="22"/>
      <c r="B153" s="23"/>
      <c r="C153" s="35" t="s">
        <v>37</v>
      </c>
      <c r="D153" s="10" t="s">
        <v>38</v>
      </c>
      <c r="E153" s="25">
        <v>100000</v>
      </c>
      <c r="F153" s="25">
        <v>46087.2</v>
      </c>
      <c r="G153" s="132">
        <f t="shared" si="11"/>
        <v>46.0872</v>
      </c>
      <c r="H153" s="132">
        <f t="shared" si="13"/>
        <v>85.00146626754679</v>
      </c>
      <c r="I153" s="25">
        <v>54219.3</v>
      </c>
    </row>
    <row r="154" spans="1:9" ht="33.75" hidden="1">
      <c r="A154" s="22"/>
      <c r="B154" s="23"/>
      <c r="C154" s="35" t="s">
        <v>41</v>
      </c>
      <c r="D154" s="12" t="s">
        <v>168</v>
      </c>
      <c r="E154" s="25"/>
      <c r="F154" s="25"/>
      <c r="G154" s="132" t="e">
        <f t="shared" si="11"/>
        <v>#DIV/0!</v>
      </c>
      <c r="H154" s="132" t="e">
        <f t="shared" si="13"/>
        <v>#DIV/0!</v>
      </c>
      <c r="I154" s="25"/>
    </row>
    <row r="155" spans="1:9" ht="12.75">
      <c r="A155" s="22"/>
      <c r="B155" s="23"/>
      <c r="C155" s="30" t="s">
        <v>33</v>
      </c>
      <c r="D155" s="10" t="s">
        <v>222</v>
      </c>
      <c r="E155" s="25">
        <v>4255756</v>
      </c>
      <c r="F155" s="25">
        <v>1715871.61</v>
      </c>
      <c r="G155" s="132">
        <f t="shared" si="11"/>
        <v>40.318843702505504</v>
      </c>
      <c r="H155" s="132">
        <f t="shared" si="13"/>
        <v>88.13568949918232</v>
      </c>
      <c r="I155" s="25">
        <v>1946852.2</v>
      </c>
    </row>
    <row r="156" spans="1:9" ht="12.75">
      <c r="A156" s="22"/>
      <c r="B156" s="23"/>
      <c r="C156" s="30" t="s">
        <v>121</v>
      </c>
      <c r="D156" s="10" t="s">
        <v>225</v>
      </c>
      <c r="E156" s="25">
        <v>50</v>
      </c>
      <c r="F156" s="25">
        <v>0</v>
      </c>
      <c r="G156" s="132">
        <f t="shared" si="11"/>
        <v>0</v>
      </c>
      <c r="H156" s="132">
        <f t="shared" si="13"/>
        <v>0</v>
      </c>
      <c r="I156" s="25">
        <v>48</v>
      </c>
    </row>
    <row r="157" spans="1:9" ht="12.75" hidden="1">
      <c r="A157" s="22"/>
      <c r="B157" s="23"/>
      <c r="C157" s="30" t="s">
        <v>27</v>
      </c>
      <c r="D157" s="12" t="s">
        <v>138</v>
      </c>
      <c r="E157" s="25">
        <v>0</v>
      </c>
      <c r="F157" s="25">
        <v>0</v>
      </c>
      <c r="G157" s="144" t="s">
        <v>122</v>
      </c>
      <c r="H157" s="144" t="e">
        <f t="shared" si="13"/>
        <v>#DIV/0!</v>
      </c>
      <c r="I157" s="25">
        <v>0</v>
      </c>
    </row>
    <row r="158" spans="1:9" ht="22.5">
      <c r="A158" s="22"/>
      <c r="B158" s="23"/>
      <c r="C158" s="213" t="s">
        <v>258</v>
      </c>
      <c r="D158" s="12" t="s">
        <v>265</v>
      </c>
      <c r="E158" s="25">
        <v>31510</v>
      </c>
      <c r="F158" s="25">
        <v>24018.28</v>
      </c>
      <c r="G158" s="132">
        <f t="shared" si="11"/>
        <v>76.22430974293874</v>
      </c>
      <c r="H158" s="132">
        <f t="shared" si="13"/>
        <v>85.97110276394339</v>
      </c>
      <c r="I158" s="25">
        <v>27937.62</v>
      </c>
    </row>
    <row r="159" spans="1:9" ht="12.75" hidden="1">
      <c r="A159" s="22"/>
      <c r="B159" s="23"/>
      <c r="C159" s="30" t="s">
        <v>17</v>
      </c>
      <c r="D159" s="10" t="s">
        <v>18</v>
      </c>
      <c r="E159" s="25"/>
      <c r="F159" s="25"/>
      <c r="G159" s="132" t="e">
        <f t="shared" si="11"/>
        <v>#DIV/0!</v>
      </c>
      <c r="H159" s="132" t="e">
        <f t="shared" si="13"/>
        <v>#DIV/0!</v>
      </c>
      <c r="I159" s="25"/>
    </row>
    <row r="160" spans="1:9" ht="23.25" customHeight="1">
      <c r="A160" s="22"/>
      <c r="B160" s="23"/>
      <c r="C160" s="30" t="s">
        <v>20</v>
      </c>
      <c r="D160" s="12" t="s">
        <v>213</v>
      </c>
      <c r="E160" s="25">
        <v>41150</v>
      </c>
      <c r="F160" s="25">
        <v>24513.71</v>
      </c>
      <c r="G160" s="132">
        <f t="shared" si="11"/>
        <v>59.57159173754557</v>
      </c>
      <c r="H160" s="132">
        <f t="shared" si="13"/>
        <v>42.41033112248226</v>
      </c>
      <c r="I160" s="25">
        <v>57801.27</v>
      </c>
    </row>
    <row r="161" spans="1:9" ht="22.5" hidden="1">
      <c r="A161" s="22"/>
      <c r="B161" s="23"/>
      <c r="C161" s="30">
        <v>2680</v>
      </c>
      <c r="D161" s="210" t="s">
        <v>90</v>
      </c>
      <c r="E161" s="25"/>
      <c r="F161" s="25"/>
      <c r="G161" s="132" t="e">
        <f t="shared" si="11"/>
        <v>#DIV/0!</v>
      </c>
      <c r="H161" s="132" t="e">
        <f t="shared" si="13"/>
        <v>#DIV/0!</v>
      </c>
      <c r="I161" s="25"/>
    </row>
    <row r="162" spans="1:9" ht="24.75" customHeight="1">
      <c r="A162" s="19"/>
      <c r="B162" s="27">
        <v>75618</v>
      </c>
      <c r="C162" s="20"/>
      <c r="D162" s="13" t="s">
        <v>100</v>
      </c>
      <c r="E162" s="21">
        <f>SUM(E163:E173)</f>
        <v>3825726.34</v>
      </c>
      <c r="F162" s="21">
        <f>SUM(F163:F173)</f>
        <v>3167199.68</v>
      </c>
      <c r="G162" s="131">
        <f t="shared" si="11"/>
        <v>82.7868853787383</v>
      </c>
      <c r="H162" s="131">
        <f t="shared" si="13"/>
        <v>109.87997679031578</v>
      </c>
      <c r="I162" s="21">
        <f>SUM(I163:I173)</f>
        <v>2882417.4999999995</v>
      </c>
    </row>
    <row r="163" spans="1:9" ht="12.75">
      <c r="A163" s="22"/>
      <c r="B163" s="29"/>
      <c r="C163" s="34" t="s">
        <v>39</v>
      </c>
      <c r="D163" s="10" t="s">
        <v>95</v>
      </c>
      <c r="E163" s="25">
        <v>800000</v>
      </c>
      <c r="F163" s="25">
        <v>520288.4</v>
      </c>
      <c r="G163" s="132">
        <f t="shared" si="11"/>
        <v>65.03605</v>
      </c>
      <c r="H163" s="132">
        <f t="shared" si="13"/>
        <v>113.5315519574559</v>
      </c>
      <c r="I163" s="25">
        <v>458276.48</v>
      </c>
    </row>
    <row r="164" spans="1:9" ht="12.75">
      <c r="A164" s="22"/>
      <c r="B164" s="29"/>
      <c r="C164" s="34" t="s">
        <v>174</v>
      </c>
      <c r="D164" s="10" t="s">
        <v>175</v>
      </c>
      <c r="E164" s="25">
        <v>15000</v>
      </c>
      <c r="F164" s="25">
        <v>17449.21</v>
      </c>
      <c r="G164" s="132">
        <f t="shared" si="11"/>
        <v>116.32806666666667</v>
      </c>
      <c r="H164" s="132">
        <f t="shared" si="13"/>
        <v>138.4944770346712</v>
      </c>
      <c r="I164" s="53">
        <v>12599.21</v>
      </c>
    </row>
    <row r="165" spans="1:9" ht="24" customHeight="1">
      <c r="A165" s="22"/>
      <c r="B165" s="29"/>
      <c r="C165" s="35" t="s">
        <v>40</v>
      </c>
      <c r="D165" s="12" t="s">
        <v>195</v>
      </c>
      <c r="E165" s="25">
        <v>1630000</v>
      </c>
      <c r="F165" s="25">
        <v>1470576.79</v>
      </c>
      <c r="G165" s="132">
        <f t="shared" si="11"/>
        <v>90.21943496932515</v>
      </c>
      <c r="H165" s="132">
        <f t="shared" si="13"/>
        <v>107.20507631994143</v>
      </c>
      <c r="I165" s="25">
        <v>1371741.75</v>
      </c>
    </row>
    <row r="166" spans="1:9" ht="24" customHeight="1">
      <c r="A166" s="22"/>
      <c r="B166" s="29"/>
      <c r="C166" s="35" t="s">
        <v>41</v>
      </c>
      <c r="D166" s="12" t="s">
        <v>168</v>
      </c>
      <c r="E166" s="25">
        <v>1345914.34</v>
      </c>
      <c r="F166" s="25">
        <v>1123475.34</v>
      </c>
      <c r="G166" s="132">
        <f t="shared" si="11"/>
        <v>83.47301953852428</v>
      </c>
      <c r="H166" s="132">
        <f t="shared" si="13"/>
        <v>116.60233816119816</v>
      </c>
      <c r="I166" s="25">
        <v>963510.13</v>
      </c>
    </row>
    <row r="167" spans="1:9" ht="22.5" customHeight="1" hidden="1">
      <c r="A167" s="22"/>
      <c r="B167" s="29"/>
      <c r="C167" s="30" t="s">
        <v>70</v>
      </c>
      <c r="D167" s="12" t="s">
        <v>84</v>
      </c>
      <c r="E167" s="43"/>
      <c r="F167" s="43"/>
      <c r="G167" s="144" t="s">
        <v>122</v>
      </c>
      <c r="H167" s="144" t="s">
        <v>122</v>
      </c>
      <c r="I167" s="25">
        <v>0</v>
      </c>
    </row>
    <row r="168" spans="1:9" ht="22.5" customHeight="1">
      <c r="A168" s="22"/>
      <c r="B168" s="29"/>
      <c r="C168" s="213" t="s">
        <v>27</v>
      </c>
      <c r="D168" s="12" t="s">
        <v>226</v>
      </c>
      <c r="E168" s="43">
        <v>6000</v>
      </c>
      <c r="F168" s="43">
        <v>5088.9</v>
      </c>
      <c r="G168" s="132">
        <f t="shared" si="11"/>
        <v>84.81499999999998</v>
      </c>
      <c r="H168" s="256" t="s">
        <v>122</v>
      </c>
      <c r="I168" s="25">
        <v>-0.1</v>
      </c>
    </row>
    <row r="169" spans="1:9" ht="22.5" customHeight="1">
      <c r="A169" s="22"/>
      <c r="B169" s="29"/>
      <c r="C169" s="30" t="s">
        <v>70</v>
      </c>
      <c r="D169" s="12" t="s">
        <v>212</v>
      </c>
      <c r="E169" s="43">
        <v>6000</v>
      </c>
      <c r="F169" s="43">
        <v>5340.3</v>
      </c>
      <c r="G169" s="132">
        <f t="shared" si="11"/>
        <v>89.005</v>
      </c>
      <c r="H169" s="132">
        <f aca="true" t="shared" si="14" ref="H168:H189">(F169/I169)*100</f>
        <v>15.214789996410193</v>
      </c>
      <c r="I169" s="25">
        <v>35099.4</v>
      </c>
    </row>
    <row r="170" spans="1:9" ht="12.75" customHeight="1">
      <c r="A170" s="22"/>
      <c r="B170" s="29"/>
      <c r="C170" s="30" t="s">
        <v>8</v>
      </c>
      <c r="D170" s="10" t="s">
        <v>9</v>
      </c>
      <c r="E170" s="43">
        <v>5500</v>
      </c>
      <c r="F170" s="43">
        <v>5535</v>
      </c>
      <c r="G170" s="132">
        <f t="shared" si="11"/>
        <v>100.63636363636364</v>
      </c>
      <c r="H170" s="132">
        <f t="shared" si="14"/>
        <v>156.01657411844295</v>
      </c>
      <c r="I170" s="43">
        <v>3547.7</v>
      </c>
    </row>
    <row r="171" spans="1:9" ht="24" customHeight="1">
      <c r="A171" s="22"/>
      <c r="B171" s="29"/>
      <c r="C171" s="213" t="s">
        <v>258</v>
      </c>
      <c r="D171" s="12" t="s">
        <v>265</v>
      </c>
      <c r="E171" s="43">
        <v>15512</v>
      </c>
      <c r="F171" s="43">
        <v>12552.45</v>
      </c>
      <c r="G171" s="132">
        <f t="shared" si="11"/>
        <v>80.92089994842702</v>
      </c>
      <c r="H171" s="132">
        <f t="shared" si="14"/>
        <v>101.03144643963846</v>
      </c>
      <c r="I171" s="43">
        <v>12424.3</v>
      </c>
    </row>
    <row r="172" spans="1:9" ht="12.75">
      <c r="A172" s="22"/>
      <c r="B172" s="29"/>
      <c r="C172" s="30" t="s">
        <v>17</v>
      </c>
      <c r="D172" s="10" t="s">
        <v>18</v>
      </c>
      <c r="E172" s="25">
        <v>1000</v>
      </c>
      <c r="F172" s="25">
        <v>1000</v>
      </c>
      <c r="G172" s="132">
        <f t="shared" si="11"/>
        <v>100</v>
      </c>
      <c r="H172" s="144" t="s">
        <v>122</v>
      </c>
      <c r="I172" s="25"/>
    </row>
    <row r="173" spans="1:9" ht="21.75" customHeight="1">
      <c r="A173" s="22"/>
      <c r="B173" s="29"/>
      <c r="C173" s="28" t="s">
        <v>20</v>
      </c>
      <c r="D173" s="12" t="s">
        <v>213</v>
      </c>
      <c r="E173" s="25">
        <v>800</v>
      </c>
      <c r="F173" s="25">
        <v>5893.29</v>
      </c>
      <c r="G173" s="132">
        <f t="shared" si="11"/>
        <v>736.66125</v>
      </c>
      <c r="H173" s="132">
        <f t="shared" si="14"/>
        <v>23.368795212111046</v>
      </c>
      <c r="I173" s="25">
        <v>25218.63</v>
      </c>
    </row>
    <row r="174" spans="1:9" ht="12.75">
      <c r="A174" s="19"/>
      <c r="B174" s="27">
        <v>75619</v>
      </c>
      <c r="C174" s="20"/>
      <c r="D174" s="14" t="s">
        <v>42</v>
      </c>
      <c r="E174" s="21">
        <f>SUM(E175:E179)</f>
        <v>2015100</v>
      </c>
      <c r="F174" s="21">
        <f>SUM(F175:F179)</f>
        <v>1812014.96</v>
      </c>
      <c r="G174" s="131">
        <f t="shared" si="11"/>
        <v>89.92183812217756</v>
      </c>
      <c r="H174" s="131">
        <f t="shared" si="14"/>
        <v>497.7385660204378</v>
      </c>
      <c r="I174" s="21">
        <f>SUM(I175:I179)</f>
        <v>364049.54</v>
      </c>
    </row>
    <row r="175" spans="1:9" ht="25.5" customHeight="1">
      <c r="A175" s="19"/>
      <c r="B175" s="36"/>
      <c r="C175" s="30" t="s">
        <v>27</v>
      </c>
      <c r="D175" s="12" t="s">
        <v>226</v>
      </c>
      <c r="E175" s="25">
        <v>100</v>
      </c>
      <c r="F175" s="25">
        <v>2459.85</v>
      </c>
      <c r="G175" s="132">
        <f t="shared" si="11"/>
        <v>2459.85</v>
      </c>
      <c r="H175" s="132">
        <f t="shared" si="14"/>
        <v>759.5880681818182</v>
      </c>
      <c r="I175" s="25">
        <v>323.84</v>
      </c>
    </row>
    <row r="176" spans="1:9" ht="22.5">
      <c r="A176" s="19"/>
      <c r="B176" s="36"/>
      <c r="C176" s="30" t="s">
        <v>70</v>
      </c>
      <c r="D176" s="12" t="s">
        <v>212</v>
      </c>
      <c r="E176" s="25">
        <v>10000</v>
      </c>
      <c r="F176" s="25">
        <v>7411.13</v>
      </c>
      <c r="G176" s="132">
        <f t="shared" si="11"/>
        <v>74.1113</v>
      </c>
      <c r="H176" s="132">
        <f t="shared" si="14"/>
        <v>117.8749793233322</v>
      </c>
      <c r="I176" s="43">
        <v>6287.28</v>
      </c>
    </row>
    <row r="177" spans="1:9" ht="22.5">
      <c r="A177" s="22"/>
      <c r="B177" s="29"/>
      <c r="C177" s="35" t="s">
        <v>43</v>
      </c>
      <c r="D177" s="12" t="s">
        <v>196</v>
      </c>
      <c r="E177" s="25">
        <v>2000000</v>
      </c>
      <c r="F177" s="25">
        <v>1800000</v>
      </c>
      <c r="G177" s="132">
        <f t="shared" si="11"/>
        <v>90</v>
      </c>
      <c r="H177" s="132">
        <f t="shared" si="14"/>
        <v>514.2857142857143</v>
      </c>
      <c r="I177" s="25">
        <v>350000</v>
      </c>
    </row>
    <row r="178" spans="1:9" ht="12.75">
      <c r="A178" s="22"/>
      <c r="B178" s="29"/>
      <c r="C178" s="227" t="s">
        <v>257</v>
      </c>
      <c r="D178" s="207" t="s">
        <v>266</v>
      </c>
      <c r="E178" s="25">
        <v>5000</v>
      </c>
      <c r="F178" s="25">
        <v>2143.98</v>
      </c>
      <c r="G178" s="132">
        <f t="shared" si="11"/>
        <v>42.8796</v>
      </c>
      <c r="H178" s="132">
        <f t="shared" si="14"/>
        <v>28.82305650931246</v>
      </c>
      <c r="I178" s="25">
        <v>7438.42</v>
      </c>
    </row>
    <row r="179" spans="1:9" ht="12.75" hidden="1">
      <c r="A179" s="22"/>
      <c r="B179" s="29"/>
      <c r="C179" s="30" t="s">
        <v>11</v>
      </c>
      <c r="D179" s="11" t="s">
        <v>12</v>
      </c>
      <c r="E179" s="25"/>
      <c r="F179" s="25"/>
      <c r="G179" s="132" t="e">
        <f t="shared" si="11"/>
        <v>#DIV/0!</v>
      </c>
      <c r="H179" s="132" t="e">
        <f t="shared" si="14"/>
        <v>#DIV/0!</v>
      </c>
      <c r="I179" s="25"/>
    </row>
    <row r="180" spans="1:9" ht="22.5">
      <c r="A180" s="19"/>
      <c r="B180" s="27">
        <v>75621</v>
      </c>
      <c r="C180" s="20"/>
      <c r="D180" s="13" t="s">
        <v>96</v>
      </c>
      <c r="E180" s="21">
        <f>SUM(E181:E182)</f>
        <v>66023356</v>
      </c>
      <c r="F180" s="21">
        <f>SUM(F181:F182)</f>
        <v>37337785.39</v>
      </c>
      <c r="G180" s="131">
        <f t="shared" si="11"/>
        <v>56.55238941504276</v>
      </c>
      <c r="H180" s="131">
        <f t="shared" si="14"/>
        <v>111.57010430096337</v>
      </c>
      <c r="I180" s="21">
        <f>SUM(I181:I182)</f>
        <v>33465761.84</v>
      </c>
    </row>
    <row r="181" spans="1:9" ht="12.75">
      <c r="A181" s="22"/>
      <c r="B181" s="29"/>
      <c r="C181" s="34" t="s">
        <v>44</v>
      </c>
      <c r="D181" s="10" t="s">
        <v>227</v>
      </c>
      <c r="E181" s="25">
        <v>63373356</v>
      </c>
      <c r="F181" s="25">
        <v>35733730</v>
      </c>
      <c r="G181" s="132">
        <f t="shared" si="11"/>
        <v>56.38604652718723</v>
      </c>
      <c r="H181" s="132">
        <f t="shared" si="14"/>
        <v>111.90331936112725</v>
      </c>
      <c r="I181" s="25">
        <v>31932681</v>
      </c>
    </row>
    <row r="182" spans="1:9" ht="12.75">
      <c r="A182" s="22"/>
      <c r="B182" s="29"/>
      <c r="C182" s="28" t="s">
        <v>45</v>
      </c>
      <c r="D182" s="10" t="s">
        <v>228</v>
      </c>
      <c r="E182" s="25">
        <v>2650000</v>
      </c>
      <c r="F182" s="25">
        <v>1604055.39</v>
      </c>
      <c r="G182" s="132">
        <f t="shared" si="11"/>
        <v>60.530392075471696</v>
      </c>
      <c r="H182" s="132">
        <f t="shared" si="14"/>
        <v>104.62953734390157</v>
      </c>
      <c r="I182" s="25">
        <v>1533080.84</v>
      </c>
    </row>
    <row r="183" spans="1:9" ht="12.75">
      <c r="A183" s="26">
        <v>758</v>
      </c>
      <c r="B183" s="16"/>
      <c r="C183" s="32"/>
      <c r="D183" s="66" t="s">
        <v>46</v>
      </c>
      <c r="E183" s="18">
        <f>E184+E186+E188+E190+E192+E200</f>
        <v>65723542.83</v>
      </c>
      <c r="F183" s="18">
        <f>F184+F186+F188+F190+F192+F200</f>
        <v>44157848.86</v>
      </c>
      <c r="G183" s="130">
        <f t="shared" si="11"/>
        <v>67.18726191346433</v>
      </c>
      <c r="H183" s="130">
        <f t="shared" si="14"/>
        <v>116.63362323491131</v>
      </c>
      <c r="I183" s="18">
        <f>I184+I186+I190+I192+I200</f>
        <v>37860307.89</v>
      </c>
    </row>
    <row r="184" spans="1:9" ht="22.5">
      <c r="A184" s="19"/>
      <c r="B184" s="27">
        <v>75801</v>
      </c>
      <c r="C184" s="20"/>
      <c r="D184" s="13" t="s">
        <v>272</v>
      </c>
      <c r="E184" s="21">
        <f>SUM(E185)</f>
        <v>48045746</v>
      </c>
      <c r="F184" s="21">
        <f>SUM(F185)</f>
        <v>33262443</v>
      </c>
      <c r="G184" s="131">
        <f t="shared" si="11"/>
        <v>69.23077643544134</v>
      </c>
      <c r="H184" s="131">
        <f t="shared" si="14"/>
        <v>106.08573904786654</v>
      </c>
      <c r="I184" s="21">
        <f>SUM(I185)</f>
        <v>31354302</v>
      </c>
    </row>
    <row r="185" spans="1:9" ht="12.75">
      <c r="A185" s="22"/>
      <c r="B185" s="29"/>
      <c r="C185" s="30">
        <v>2920</v>
      </c>
      <c r="D185" s="10" t="s">
        <v>97</v>
      </c>
      <c r="E185" s="25">
        <v>48045746</v>
      </c>
      <c r="F185" s="25">
        <v>33262443</v>
      </c>
      <c r="G185" s="132">
        <f t="shared" si="11"/>
        <v>69.23077643544134</v>
      </c>
      <c r="H185" s="132">
        <f t="shared" si="14"/>
        <v>106.08573904786654</v>
      </c>
      <c r="I185" s="25">
        <v>31354302</v>
      </c>
    </row>
    <row r="186" spans="1:9" ht="45" customHeight="1" hidden="1">
      <c r="A186" s="22"/>
      <c r="B186" s="27">
        <v>75802</v>
      </c>
      <c r="C186" s="44"/>
      <c r="D186" s="13" t="s">
        <v>178</v>
      </c>
      <c r="E186" s="21">
        <f>SUM(E187)</f>
        <v>0</v>
      </c>
      <c r="F186" s="21">
        <f>SUM(F187)</f>
        <v>0</v>
      </c>
      <c r="G186" s="131" t="e">
        <f t="shared" si="11"/>
        <v>#DIV/0!</v>
      </c>
      <c r="H186" s="131" t="e">
        <f t="shared" si="14"/>
        <v>#DIV/0!</v>
      </c>
      <c r="I186" s="21">
        <f>SUM(I187)</f>
        <v>0</v>
      </c>
    </row>
    <row r="187" spans="1:9" ht="12.75" customHeight="1" hidden="1">
      <c r="A187" s="22"/>
      <c r="B187" s="108"/>
      <c r="C187" s="30" t="s">
        <v>161</v>
      </c>
      <c r="D187" s="210" t="s">
        <v>179</v>
      </c>
      <c r="E187" s="25"/>
      <c r="F187" s="25"/>
      <c r="G187" s="132" t="e">
        <f t="shared" si="11"/>
        <v>#DIV/0!</v>
      </c>
      <c r="H187" s="132" t="e">
        <f t="shared" si="14"/>
        <v>#DIV/0!</v>
      </c>
      <c r="I187" s="25"/>
    </row>
    <row r="188" spans="1:9" ht="12.75" customHeight="1" hidden="1">
      <c r="A188" s="22"/>
      <c r="B188" s="27">
        <v>75805</v>
      </c>
      <c r="C188" s="44"/>
      <c r="D188" s="13" t="s">
        <v>183</v>
      </c>
      <c r="E188" s="21">
        <f>SUM(E189)</f>
        <v>0</v>
      </c>
      <c r="F188" s="21">
        <f>SUM(F189)</f>
        <v>0</v>
      </c>
      <c r="G188" s="131" t="e">
        <f t="shared" si="11"/>
        <v>#DIV/0!</v>
      </c>
      <c r="H188" s="131" t="e">
        <f t="shared" si="14"/>
        <v>#DIV/0!</v>
      </c>
      <c r="I188" s="25"/>
    </row>
    <row r="189" spans="1:9" ht="12.75" customHeight="1" hidden="1">
      <c r="A189" s="22"/>
      <c r="B189" s="153"/>
      <c r="C189" s="30" t="s">
        <v>77</v>
      </c>
      <c r="D189" s="10" t="s">
        <v>97</v>
      </c>
      <c r="E189" s="25"/>
      <c r="F189" s="25"/>
      <c r="G189" s="132" t="e">
        <f t="shared" si="11"/>
        <v>#DIV/0!</v>
      </c>
      <c r="H189" s="132" t="e">
        <f t="shared" si="14"/>
        <v>#DIV/0!</v>
      </c>
      <c r="I189" s="25"/>
    </row>
    <row r="190" spans="1:9" ht="12.75">
      <c r="A190" s="19"/>
      <c r="B190" s="27">
        <v>75807</v>
      </c>
      <c r="C190" s="20"/>
      <c r="D190" s="14" t="s">
        <v>81</v>
      </c>
      <c r="E190" s="101">
        <f>SUM(E191)</f>
        <v>8016918</v>
      </c>
      <c r="F190" s="21">
        <f>SUM(F191)</f>
        <v>4676539</v>
      </c>
      <c r="G190" s="131">
        <f t="shared" si="11"/>
        <v>58.333376991008265</v>
      </c>
      <c r="H190" s="131">
        <f aca="true" t="shared" si="15" ref="H190:H195">(F190/I190)*100</f>
        <v>132.35170591195268</v>
      </c>
      <c r="I190" s="21">
        <f>SUM(I191)</f>
        <v>3533418</v>
      </c>
    </row>
    <row r="191" spans="1:9" ht="12.75">
      <c r="A191" s="22"/>
      <c r="B191" s="29"/>
      <c r="C191" s="30" t="s">
        <v>77</v>
      </c>
      <c r="D191" s="10" t="s">
        <v>97</v>
      </c>
      <c r="E191" s="25">
        <v>8016918</v>
      </c>
      <c r="F191" s="25">
        <v>4676539</v>
      </c>
      <c r="G191" s="132">
        <f t="shared" si="11"/>
        <v>58.333376991008265</v>
      </c>
      <c r="H191" s="132">
        <f t="shared" si="15"/>
        <v>132.35170591195268</v>
      </c>
      <c r="I191" s="25">
        <v>3533418</v>
      </c>
    </row>
    <row r="192" spans="1:9" ht="12.75">
      <c r="A192" s="19"/>
      <c r="B192" s="27">
        <v>75814</v>
      </c>
      <c r="C192" s="20"/>
      <c r="D192" s="14" t="s">
        <v>47</v>
      </c>
      <c r="E192" s="21">
        <f>SUM(E193:E199)</f>
        <v>6569016.83</v>
      </c>
      <c r="F192" s="21">
        <f>SUM(F193:F199)</f>
        <v>4415281.859999999</v>
      </c>
      <c r="G192" s="131">
        <f t="shared" si="11"/>
        <v>67.21373950262812</v>
      </c>
      <c r="H192" s="131">
        <f t="shared" si="15"/>
        <v>495.43059365661077</v>
      </c>
      <c r="I192" s="21">
        <f>SUM(I193:I199)</f>
        <v>891200.89</v>
      </c>
    </row>
    <row r="193" spans="1:9" ht="12.75" hidden="1">
      <c r="A193" s="19"/>
      <c r="B193" s="36"/>
      <c r="C193" s="30" t="s">
        <v>11</v>
      </c>
      <c r="D193" s="10" t="s">
        <v>151</v>
      </c>
      <c r="E193" s="21"/>
      <c r="F193" s="21"/>
      <c r="G193" s="132" t="e">
        <f t="shared" si="11"/>
        <v>#DIV/0!</v>
      </c>
      <c r="H193" s="144" t="e">
        <f t="shared" si="15"/>
        <v>#DIV/0!</v>
      </c>
      <c r="I193" s="25">
        <v>0</v>
      </c>
    </row>
    <row r="194" spans="1:9" ht="12.75" hidden="1">
      <c r="A194" s="19"/>
      <c r="B194" s="36"/>
      <c r="C194" s="30" t="s">
        <v>11</v>
      </c>
      <c r="D194" s="10" t="s">
        <v>12</v>
      </c>
      <c r="E194" s="21"/>
      <c r="F194" s="21"/>
      <c r="G194" s="132" t="e">
        <f t="shared" si="11"/>
        <v>#DIV/0!</v>
      </c>
      <c r="H194" s="144" t="e">
        <f t="shared" si="15"/>
        <v>#DIV/0!</v>
      </c>
      <c r="I194" s="25">
        <v>0</v>
      </c>
    </row>
    <row r="195" spans="1:9" ht="12.75" hidden="1">
      <c r="A195" s="19"/>
      <c r="B195" s="36"/>
      <c r="C195" s="30" t="s">
        <v>51</v>
      </c>
      <c r="D195" s="10" t="s">
        <v>105</v>
      </c>
      <c r="E195" s="21"/>
      <c r="F195" s="21"/>
      <c r="G195" s="132" t="e">
        <f t="shared" si="11"/>
        <v>#DIV/0!</v>
      </c>
      <c r="H195" s="144" t="e">
        <f t="shared" si="15"/>
        <v>#DIV/0!</v>
      </c>
      <c r="I195" s="25">
        <v>0</v>
      </c>
    </row>
    <row r="196" spans="1:9" ht="12.75">
      <c r="A196" s="19"/>
      <c r="B196" s="36"/>
      <c r="C196" s="30" t="s">
        <v>115</v>
      </c>
      <c r="D196" s="10" t="s">
        <v>116</v>
      </c>
      <c r="E196" s="25">
        <v>2172400</v>
      </c>
      <c r="F196" s="25">
        <v>0</v>
      </c>
      <c r="G196" s="132">
        <f t="shared" si="11"/>
        <v>0</v>
      </c>
      <c r="H196" s="144" t="s">
        <v>122</v>
      </c>
      <c r="I196" s="25">
        <v>0</v>
      </c>
    </row>
    <row r="197" spans="1:9" ht="12.75" hidden="1">
      <c r="A197" s="22"/>
      <c r="B197" s="29"/>
      <c r="C197" s="30" t="s">
        <v>77</v>
      </c>
      <c r="D197" s="10" t="s">
        <v>97</v>
      </c>
      <c r="E197" s="25"/>
      <c r="F197" s="25">
        <v>0</v>
      </c>
      <c r="G197" s="132" t="e">
        <f t="shared" si="11"/>
        <v>#DIV/0!</v>
      </c>
      <c r="H197" s="144" t="s">
        <v>122</v>
      </c>
      <c r="I197" s="25"/>
    </row>
    <row r="198" spans="1:9" ht="33.75">
      <c r="A198" s="22"/>
      <c r="B198" s="29"/>
      <c r="C198" s="30" t="s">
        <v>132</v>
      </c>
      <c r="D198" s="12" t="s">
        <v>170</v>
      </c>
      <c r="E198" s="25">
        <v>34913.38</v>
      </c>
      <c r="F198" s="25">
        <v>44261.97</v>
      </c>
      <c r="G198" s="132">
        <f t="shared" si="11"/>
        <v>126.7765252175527</v>
      </c>
      <c r="H198" s="132">
        <f aca="true" t="shared" si="16" ref="H198:H236">(F198/I198)*100</f>
        <v>30.543116770467925</v>
      </c>
      <c r="I198" s="25">
        <v>144916.35</v>
      </c>
    </row>
    <row r="199" spans="1:9" ht="33.75">
      <c r="A199" s="22"/>
      <c r="B199" s="29"/>
      <c r="C199" s="30" t="s">
        <v>130</v>
      </c>
      <c r="D199" s="12" t="s">
        <v>170</v>
      </c>
      <c r="E199" s="25">
        <v>4361703.45</v>
      </c>
      <c r="F199" s="25">
        <v>4371019.89</v>
      </c>
      <c r="G199" s="132">
        <f t="shared" si="11"/>
        <v>100.21359636451211</v>
      </c>
      <c r="H199" s="132">
        <f t="shared" si="16"/>
        <v>585.7041993661023</v>
      </c>
      <c r="I199" s="43">
        <v>746284.54</v>
      </c>
    </row>
    <row r="200" spans="1:9" ht="12.75">
      <c r="A200" s="19"/>
      <c r="B200" s="27">
        <v>75831</v>
      </c>
      <c r="C200" s="20"/>
      <c r="D200" s="14" t="s">
        <v>48</v>
      </c>
      <c r="E200" s="101">
        <f>SUM(E201)</f>
        <v>3091862</v>
      </c>
      <c r="F200" s="21">
        <f>SUM(F201)</f>
        <v>1803585</v>
      </c>
      <c r="G200" s="131">
        <f t="shared" si="11"/>
        <v>58.3332955998683</v>
      </c>
      <c r="H200" s="131">
        <f t="shared" si="16"/>
        <v>86.65303473116724</v>
      </c>
      <c r="I200" s="21">
        <f>SUM(I201)</f>
        <v>2081387</v>
      </c>
    </row>
    <row r="201" spans="1:9" ht="12.75">
      <c r="A201" s="22"/>
      <c r="B201" s="29"/>
      <c r="C201" s="30">
        <v>2920</v>
      </c>
      <c r="D201" s="10" t="s">
        <v>97</v>
      </c>
      <c r="E201" s="53">
        <v>3091862</v>
      </c>
      <c r="F201" s="25">
        <v>1803585</v>
      </c>
      <c r="G201" s="132">
        <f aca="true" t="shared" si="17" ref="G201:G330">F201*100/E201</f>
        <v>58.3332955998683</v>
      </c>
      <c r="H201" s="132">
        <f t="shared" si="16"/>
        <v>86.65303473116724</v>
      </c>
      <c r="I201" s="25">
        <v>2081387</v>
      </c>
    </row>
    <row r="202" spans="1:9" ht="12.75">
      <c r="A202" s="26">
        <v>801</v>
      </c>
      <c r="B202" s="149"/>
      <c r="C202" s="150"/>
      <c r="D202" s="66" t="s">
        <v>49</v>
      </c>
      <c r="E202" s="18">
        <f>E203+E222+E227+E238+E251+E254+E257+E259+E262+E265+E267</f>
        <v>5268448.909999999</v>
      </c>
      <c r="F202" s="18">
        <f>SUM(F203,F222,F227,F238,F251,F254,F257,F259,F262,F265,F267,)</f>
        <v>3243575.32</v>
      </c>
      <c r="G202" s="130">
        <f t="shared" si="17"/>
        <v>61.56603917793331</v>
      </c>
      <c r="H202" s="130">
        <f t="shared" si="16"/>
        <v>99.63668243730098</v>
      </c>
      <c r="I202" s="18">
        <f>SUM(I203,I222,I227,I238,I251,I257,I259,I262,I267,)</f>
        <v>3255402.77</v>
      </c>
    </row>
    <row r="203" spans="1:9" ht="12.75">
      <c r="A203" s="19"/>
      <c r="B203" s="27">
        <v>80101</v>
      </c>
      <c r="C203" s="20"/>
      <c r="D203" s="14" t="s">
        <v>50</v>
      </c>
      <c r="E203" s="21">
        <f>SUM(E204:E221)</f>
        <v>1529334.26</v>
      </c>
      <c r="F203" s="21">
        <f>SUM(F204:F221)</f>
        <v>676402.52</v>
      </c>
      <c r="G203" s="131">
        <f t="shared" si="17"/>
        <v>44.22855994869297</v>
      </c>
      <c r="H203" s="131">
        <f t="shared" si="16"/>
        <v>77.06267524814767</v>
      </c>
      <c r="I203" s="21">
        <f>SUM(I204:I221)</f>
        <v>877730.39</v>
      </c>
    </row>
    <row r="204" spans="1:9" ht="22.5" hidden="1">
      <c r="A204" s="19"/>
      <c r="B204" s="36"/>
      <c r="C204" s="30" t="s">
        <v>70</v>
      </c>
      <c r="D204" s="12" t="s">
        <v>212</v>
      </c>
      <c r="E204" s="25"/>
      <c r="F204" s="25"/>
      <c r="G204" s="132" t="e">
        <f>F204*100/E204</f>
        <v>#DIV/0!</v>
      </c>
      <c r="H204" s="132" t="e">
        <f t="shared" si="16"/>
        <v>#DIV/0!</v>
      </c>
      <c r="I204" s="43"/>
    </row>
    <row r="205" spans="1:9" ht="33.75">
      <c r="A205" s="19"/>
      <c r="B205" s="36"/>
      <c r="C205" s="30" t="s">
        <v>269</v>
      </c>
      <c r="D205" s="12" t="s">
        <v>270</v>
      </c>
      <c r="E205" s="25">
        <v>802</v>
      </c>
      <c r="F205" s="25">
        <v>236</v>
      </c>
      <c r="G205" s="132">
        <f>F205*100/E205</f>
        <v>29.42643391521197</v>
      </c>
      <c r="H205" s="132">
        <f t="shared" si="16"/>
        <v>453.8461538461538</v>
      </c>
      <c r="I205" s="43">
        <v>52</v>
      </c>
    </row>
    <row r="206" spans="1:9" ht="22.5">
      <c r="A206" s="19"/>
      <c r="B206" s="36"/>
      <c r="C206" s="30" t="s">
        <v>258</v>
      </c>
      <c r="D206" s="12" t="s">
        <v>265</v>
      </c>
      <c r="E206" s="25">
        <v>400</v>
      </c>
      <c r="F206" s="25">
        <v>0</v>
      </c>
      <c r="G206" s="132">
        <f>F206*100/E206</f>
        <v>0</v>
      </c>
      <c r="H206" s="144" t="s">
        <v>122</v>
      </c>
      <c r="I206" s="43"/>
    </row>
    <row r="207" spans="1:9" ht="12.75">
      <c r="A207" s="19"/>
      <c r="B207" s="36"/>
      <c r="C207" s="213" t="s">
        <v>17</v>
      </c>
      <c r="D207" s="10" t="s">
        <v>18</v>
      </c>
      <c r="E207" s="25">
        <v>2158</v>
      </c>
      <c r="F207" s="25">
        <v>612</v>
      </c>
      <c r="G207" s="132">
        <f>F207*100/E207</f>
        <v>28.3595922150139</v>
      </c>
      <c r="H207" s="132">
        <f t="shared" si="16"/>
        <v>170</v>
      </c>
      <c r="I207" s="43">
        <v>360</v>
      </c>
    </row>
    <row r="208" spans="1:9" ht="12.75">
      <c r="A208" s="19"/>
      <c r="B208" s="36"/>
      <c r="C208" s="30" t="s">
        <v>133</v>
      </c>
      <c r="D208" s="10" t="s">
        <v>134</v>
      </c>
      <c r="E208" s="25">
        <v>0</v>
      </c>
      <c r="F208" s="25">
        <v>408</v>
      </c>
      <c r="G208" s="144" t="s">
        <v>122</v>
      </c>
      <c r="H208" s="132">
        <f t="shared" si="16"/>
        <v>117.24137931034481</v>
      </c>
      <c r="I208" s="25">
        <v>348</v>
      </c>
    </row>
    <row r="209" spans="1:9" ht="12.75" hidden="1">
      <c r="A209" s="22"/>
      <c r="B209" s="29"/>
      <c r="C209" s="30" t="s">
        <v>25</v>
      </c>
      <c r="D209" s="10" t="s">
        <v>211</v>
      </c>
      <c r="E209" s="25"/>
      <c r="F209" s="25"/>
      <c r="G209" s="132" t="e">
        <f t="shared" si="17"/>
        <v>#DIV/0!</v>
      </c>
      <c r="H209" s="132" t="e">
        <f t="shared" si="16"/>
        <v>#DIV/0!</v>
      </c>
      <c r="I209" s="25"/>
    </row>
    <row r="210" spans="1:9" ht="12.75">
      <c r="A210" s="22"/>
      <c r="B210" s="29"/>
      <c r="C210" s="28" t="s">
        <v>85</v>
      </c>
      <c r="D210" s="10" t="s">
        <v>26</v>
      </c>
      <c r="E210" s="33">
        <v>7000</v>
      </c>
      <c r="F210" s="25">
        <v>2740.57</v>
      </c>
      <c r="G210" s="132">
        <f t="shared" si="17"/>
        <v>39.151</v>
      </c>
      <c r="H210" s="132">
        <f t="shared" si="16"/>
        <v>335.1600239699642</v>
      </c>
      <c r="I210" s="43">
        <v>817.69</v>
      </c>
    </row>
    <row r="211" spans="1:9" ht="12.75" hidden="1">
      <c r="A211" s="22"/>
      <c r="B211" s="29"/>
      <c r="C211" s="28" t="s">
        <v>263</v>
      </c>
      <c r="D211" s="207" t="s">
        <v>267</v>
      </c>
      <c r="E211" s="33"/>
      <c r="F211" s="25"/>
      <c r="G211" s="132" t="e">
        <f t="shared" si="17"/>
        <v>#DIV/0!</v>
      </c>
      <c r="H211" s="132" t="e">
        <f t="shared" si="16"/>
        <v>#DIV/0!</v>
      </c>
      <c r="I211" s="43"/>
    </row>
    <row r="212" spans="1:9" ht="22.5" hidden="1">
      <c r="A212" s="22"/>
      <c r="B212" s="29"/>
      <c r="C212" s="28" t="s">
        <v>148</v>
      </c>
      <c r="D212" s="12" t="s">
        <v>256</v>
      </c>
      <c r="E212" s="33"/>
      <c r="F212" s="25"/>
      <c r="G212" s="132" t="e">
        <f t="shared" si="17"/>
        <v>#DIV/0!</v>
      </c>
      <c r="H212" s="132" t="e">
        <f t="shared" si="16"/>
        <v>#DIV/0!</v>
      </c>
      <c r="I212" s="43"/>
    </row>
    <row r="213" spans="1:10" ht="12.75">
      <c r="A213" s="22"/>
      <c r="B213" s="29"/>
      <c r="C213" s="30" t="s">
        <v>11</v>
      </c>
      <c r="D213" s="11" t="s">
        <v>12</v>
      </c>
      <c r="E213" s="25">
        <v>608296.64</v>
      </c>
      <c r="F213" s="25">
        <v>13645.94</v>
      </c>
      <c r="G213" s="132">
        <f t="shared" si="17"/>
        <v>2.243303530330202</v>
      </c>
      <c r="H213" s="132">
        <f t="shared" si="16"/>
        <v>52.1261177980572</v>
      </c>
      <c r="I213" s="25">
        <v>26178.7</v>
      </c>
      <c r="J213" s="159"/>
    </row>
    <row r="214" spans="1:9" ht="47.25" customHeight="1" hidden="1">
      <c r="A214" s="22"/>
      <c r="B214" s="29"/>
      <c r="C214" s="30" t="s">
        <v>119</v>
      </c>
      <c r="D214" s="12" t="s">
        <v>251</v>
      </c>
      <c r="E214" s="25"/>
      <c r="F214" s="25"/>
      <c r="G214" s="132" t="e">
        <f t="shared" si="17"/>
        <v>#DIV/0!</v>
      </c>
      <c r="H214" s="132">
        <f t="shared" si="16"/>
        <v>0</v>
      </c>
      <c r="I214" s="43">
        <v>579880.25</v>
      </c>
    </row>
    <row r="215" spans="1:9" ht="33.75" customHeight="1">
      <c r="A215" s="22"/>
      <c r="B215" s="29"/>
      <c r="C215" s="30" t="s">
        <v>51</v>
      </c>
      <c r="D215" s="12" t="s">
        <v>229</v>
      </c>
      <c r="E215" s="25">
        <v>72000</v>
      </c>
      <c r="F215" s="25">
        <v>72000</v>
      </c>
      <c r="G215" s="132">
        <f t="shared" si="17"/>
        <v>100</v>
      </c>
      <c r="H215" s="132">
        <f t="shared" si="16"/>
        <v>112.5</v>
      </c>
      <c r="I215" s="43">
        <v>64000</v>
      </c>
    </row>
    <row r="216" spans="1:9" ht="33.75">
      <c r="A216" s="22"/>
      <c r="B216" s="29"/>
      <c r="C216" s="30" t="s">
        <v>154</v>
      </c>
      <c r="D216" s="12" t="s">
        <v>185</v>
      </c>
      <c r="E216" s="25">
        <v>113378.08</v>
      </c>
      <c r="F216" s="25">
        <v>113378.08</v>
      </c>
      <c r="G216" s="132">
        <f t="shared" si="17"/>
        <v>100</v>
      </c>
      <c r="H216" s="132">
        <f t="shared" si="16"/>
        <v>174.27335556901028</v>
      </c>
      <c r="I216" s="43">
        <v>65057.61</v>
      </c>
    </row>
    <row r="217" spans="1:9" ht="45">
      <c r="A217" s="22"/>
      <c r="B217" s="29"/>
      <c r="C217" s="30" t="s">
        <v>82</v>
      </c>
      <c r="D217" s="12" t="s">
        <v>230</v>
      </c>
      <c r="E217" s="25">
        <v>505155.54</v>
      </c>
      <c r="F217" s="25">
        <v>472731.93</v>
      </c>
      <c r="G217" s="132">
        <f t="shared" si="17"/>
        <v>93.58146007861262</v>
      </c>
      <c r="H217" s="132">
        <f t="shared" si="16"/>
        <v>335.18496039383945</v>
      </c>
      <c r="I217" s="25">
        <v>141036.14</v>
      </c>
    </row>
    <row r="218" spans="1:9" ht="45.75" customHeight="1">
      <c r="A218" s="22"/>
      <c r="B218" s="29"/>
      <c r="C218" s="30" t="s">
        <v>285</v>
      </c>
      <c r="D218" s="12" t="s">
        <v>286</v>
      </c>
      <c r="E218" s="25">
        <v>0</v>
      </c>
      <c r="F218" s="25">
        <v>650</v>
      </c>
      <c r="G218" s="145" t="s">
        <v>122</v>
      </c>
      <c r="H218" s="145" t="s">
        <v>122</v>
      </c>
      <c r="I218" s="25"/>
    </row>
    <row r="219" spans="1:9" ht="46.5" customHeight="1" hidden="1">
      <c r="A219" s="22"/>
      <c r="B219" s="29"/>
      <c r="C219" s="30" t="s">
        <v>189</v>
      </c>
      <c r="D219" s="123" t="s">
        <v>249</v>
      </c>
      <c r="E219" s="25"/>
      <c r="F219" s="25"/>
      <c r="G219" s="135" t="e">
        <f t="shared" si="17"/>
        <v>#DIV/0!</v>
      </c>
      <c r="H219" s="145" t="e">
        <f t="shared" si="16"/>
        <v>#DIV/0!</v>
      </c>
      <c r="I219" s="25"/>
    </row>
    <row r="220" spans="1:9" ht="45.75" customHeight="1" hidden="1">
      <c r="A220" s="22"/>
      <c r="B220" s="96"/>
      <c r="C220" s="44" t="s">
        <v>107</v>
      </c>
      <c r="D220" s="86" t="s">
        <v>235</v>
      </c>
      <c r="E220" s="25"/>
      <c r="F220" s="25"/>
      <c r="G220" s="135" t="e">
        <f t="shared" si="17"/>
        <v>#DIV/0!</v>
      </c>
      <c r="H220" s="145" t="e">
        <f t="shared" si="16"/>
        <v>#DIV/0!</v>
      </c>
      <c r="I220" s="43"/>
    </row>
    <row r="221" spans="1:9" ht="33.75">
      <c r="A221" s="22"/>
      <c r="B221" s="29"/>
      <c r="C221" s="30" t="s">
        <v>79</v>
      </c>
      <c r="D221" s="12" t="s">
        <v>231</v>
      </c>
      <c r="E221" s="25">
        <v>220144</v>
      </c>
      <c r="F221" s="25">
        <v>0</v>
      </c>
      <c r="G221" s="132">
        <f t="shared" si="17"/>
        <v>0</v>
      </c>
      <c r="H221" s="144" t="s">
        <v>122</v>
      </c>
      <c r="I221" s="43"/>
    </row>
    <row r="222" spans="1:9" ht="12.75">
      <c r="A222" s="22"/>
      <c r="B222" s="27">
        <v>80103</v>
      </c>
      <c r="C222" s="44"/>
      <c r="D222" s="13" t="s">
        <v>176</v>
      </c>
      <c r="E222" s="21">
        <f>SUM(E223:E226)</f>
        <v>138815</v>
      </c>
      <c r="F222" s="21">
        <f>SUM(F223:F226)</f>
        <v>95546.52</v>
      </c>
      <c r="G222" s="131">
        <f t="shared" si="17"/>
        <v>68.83011201959442</v>
      </c>
      <c r="H222" s="131">
        <f t="shared" si="16"/>
        <v>127.40606210921719</v>
      </c>
      <c r="I222" s="40">
        <f>SUM(I223:I226)</f>
        <v>74993.7</v>
      </c>
    </row>
    <row r="223" spans="1:9" ht="12.75" hidden="1">
      <c r="A223" s="22"/>
      <c r="B223" s="118"/>
      <c r="C223" s="30" t="s">
        <v>11</v>
      </c>
      <c r="D223" s="11" t="s">
        <v>12</v>
      </c>
      <c r="E223" s="25"/>
      <c r="F223" s="25">
        <v>0</v>
      </c>
      <c r="G223" s="132" t="e">
        <f t="shared" si="17"/>
        <v>#DIV/0!</v>
      </c>
      <c r="H223" s="132" t="e">
        <f t="shared" si="16"/>
        <v>#DIV/0!</v>
      </c>
      <c r="I223" s="43"/>
    </row>
    <row r="224" spans="1:9" ht="33.75">
      <c r="A224" s="22"/>
      <c r="B224" s="194"/>
      <c r="C224" s="52" t="s">
        <v>51</v>
      </c>
      <c r="D224" s="12" t="s">
        <v>252</v>
      </c>
      <c r="E224" s="25">
        <v>97270</v>
      </c>
      <c r="F224" s="25">
        <v>56742</v>
      </c>
      <c r="G224" s="132">
        <f t="shared" si="17"/>
        <v>58.33453274390871</v>
      </c>
      <c r="H224" s="132">
        <f t="shared" si="16"/>
        <v>100.97159940209268</v>
      </c>
      <c r="I224" s="43">
        <v>56196</v>
      </c>
    </row>
    <row r="225" spans="1:9" ht="33.75">
      <c r="A225" s="22"/>
      <c r="B225" s="36"/>
      <c r="C225" s="52" t="s">
        <v>129</v>
      </c>
      <c r="D225" s="168" t="s">
        <v>207</v>
      </c>
      <c r="E225" s="25">
        <v>17980</v>
      </c>
      <c r="F225" s="25">
        <v>15239.52</v>
      </c>
      <c r="G225" s="132">
        <f t="shared" si="17"/>
        <v>84.75817575083425</v>
      </c>
      <c r="H225" s="132">
        <f t="shared" si="16"/>
        <v>220.92216162617748</v>
      </c>
      <c r="I225" s="43">
        <v>6898.14</v>
      </c>
    </row>
    <row r="226" spans="1:9" ht="33.75">
      <c r="A226" s="22"/>
      <c r="B226" s="193"/>
      <c r="C226" s="52" t="s">
        <v>154</v>
      </c>
      <c r="D226" s="12" t="s">
        <v>185</v>
      </c>
      <c r="E226" s="25">
        <v>23565</v>
      </c>
      <c r="F226" s="25">
        <v>23565</v>
      </c>
      <c r="G226" s="132">
        <f t="shared" si="17"/>
        <v>100</v>
      </c>
      <c r="H226" s="132">
        <f t="shared" si="16"/>
        <v>198.03253229531177</v>
      </c>
      <c r="I226" s="43">
        <v>11899.56</v>
      </c>
    </row>
    <row r="227" spans="1:9" ht="12.75">
      <c r="A227" s="19"/>
      <c r="B227" s="27">
        <v>80104</v>
      </c>
      <c r="C227" s="20"/>
      <c r="D227" s="14" t="s">
        <v>52</v>
      </c>
      <c r="E227" s="21">
        <f>SUM(E228:E237)</f>
        <v>3107067.42</v>
      </c>
      <c r="F227" s="21">
        <f>SUM(F228:F237)</f>
        <v>1794307.17</v>
      </c>
      <c r="G227" s="131">
        <f t="shared" si="17"/>
        <v>57.749219036901366</v>
      </c>
      <c r="H227" s="131">
        <f t="shared" si="16"/>
        <v>101.88228978483687</v>
      </c>
      <c r="I227" s="21">
        <f>SUM(I228:I237)</f>
        <v>1761157.0899999999</v>
      </c>
    </row>
    <row r="228" spans="1:9" ht="22.5" hidden="1">
      <c r="A228" s="19"/>
      <c r="B228" s="36"/>
      <c r="C228" s="30" t="s">
        <v>70</v>
      </c>
      <c r="D228" s="12" t="s">
        <v>212</v>
      </c>
      <c r="E228" s="25"/>
      <c r="F228" s="25"/>
      <c r="G228" s="132" t="e">
        <f t="shared" si="17"/>
        <v>#DIV/0!</v>
      </c>
      <c r="H228" s="132" t="e">
        <f t="shared" si="16"/>
        <v>#DIV/0!</v>
      </c>
      <c r="I228" s="25"/>
    </row>
    <row r="229" spans="1:9" ht="44.25" customHeight="1">
      <c r="A229" s="22"/>
      <c r="B229" s="23"/>
      <c r="C229" s="45" t="s">
        <v>10</v>
      </c>
      <c r="D229" s="86" t="s">
        <v>210</v>
      </c>
      <c r="E229" s="25">
        <v>97200</v>
      </c>
      <c r="F229" s="25">
        <v>56700</v>
      </c>
      <c r="G229" s="132">
        <f t="shared" si="17"/>
        <v>58.333333333333336</v>
      </c>
      <c r="H229" s="132">
        <f t="shared" si="16"/>
        <v>100</v>
      </c>
      <c r="I229" s="25">
        <v>56700</v>
      </c>
    </row>
    <row r="230" spans="1:9" s="114" customFormat="1" ht="51.75" customHeight="1" hidden="1">
      <c r="A230" s="199"/>
      <c r="B230" s="231"/>
      <c r="C230" s="232" t="s">
        <v>78</v>
      </c>
      <c r="D230" s="86" t="s">
        <v>276</v>
      </c>
      <c r="E230" s="155"/>
      <c r="F230" s="155"/>
      <c r="G230" s="132" t="e">
        <f t="shared" si="17"/>
        <v>#DIV/0!</v>
      </c>
      <c r="H230" s="132" t="e">
        <f t="shared" si="16"/>
        <v>#DIV/0!</v>
      </c>
      <c r="I230" s="155"/>
    </row>
    <row r="231" spans="1:9" ht="12.75" hidden="1">
      <c r="A231" s="22"/>
      <c r="B231" s="23"/>
      <c r="C231" s="35" t="s">
        <v>25</v>
      </c>
      <c r="D231" s="10" t="s">
        <v>211</v>
      </c>
      <c r="E231" s="25"/>
      <c r="F231" s="25"/>
      <c r="G231" s="132" t="e">
        <f t="shared" si="17"/>
        <v>#DIV/0!</v>
      </c>
      <c r="H231" s="132" t="e">
        <f t="shared" si="16"/>
        <v>#DIV/0!</v>
      </c>
      <c r="I231" s="25"/>
    </row>
    <row r="232" spans="1:9" ht="12.75">
      <c r="A232" s="22"/>
      <c r="B232" s="23"/>
      <c r="C232" s="30" t="s">
        <v>11</v>
      </c>
      <c r="D232" s="10" t="s">
        <v>12</v>
      </c>
      <c r="E232" s="25">
        <v>616.46</v>
      </c>
      <c r="F232" s="25">
        <v>616.65</v>
      </c>
      <c r="G232" s="132">
        <f t="shared" si="17"/>
        <v>100.03082114005774</v>
      </c>
      <c r="H232" s="132">
        <f t="shared" si="16"/>
        <v>2.5038187651806574</v>
      </c>
      <c r="I232" s="25">
        <v>24628.38</v>
      </c>
    </row>
    <row r="233" spans="1:9" ht="33.75">
      <c r="A233" s="22"/>
      <c r="B233" s="23"/>
      <c r="C233" s="28" t="s">
        <v>51</v>
      </c>
      <c r="D233" s="12" t="s">
        <v>252</v>
      </c>
      <c r="E233" s="25">
        <v>2131720</v>
      </c>
      <c r="F233" s="25">
        <v>1243501</v>
      </c>
      <c r="G233" s="132">
        <f t="shared" si="17"/>
        <v>58.33322387555589</v>
      </c>
      <c r="H233" s="132">
        <f t="shared" si="16"/>
        <v>101.54306961962006</v>
      </c>
      <c r="I233" s="25">
        <v>1224604.5</v>
      </c>
    </row>
    <row r="234" spans="1:9" s="177" customFormat="1" ht="36" customHeight="1">
      <c r="A234" s="95"/>
      <c r="B234" s="174"/>
      <c r="C234" s="175">
        <v>2310</v>
      </c>
      <c r="D234" s="168" t="s">
        <v>207</v>
      </c>
      <c r="E234" s="33">
        <v>835200</v>
      </c>
      <c r="F234" s="33">
        <v>466158.56</v>
      </c>
      <c r="G234" s="176">
        <f t="shared" si="17"/>
        <v>55.81400383141762</v>
      </c>
      <c r="H234" s="176">
        <f t="shared" si="16"/>
        <v>109.32691178804134</v>
      </c>
      <c r="I234" s="33">
        <v>426389.58</v>
      </c>
    </row>
    <row r="235" spans="1:9" s="102" customFormat="1" ht="56.25" hidden="1">
      <c r="A235" s="202"/>
      <c r="B235" s="202"/>
      <c r="C235" s="203" t="s">
        <v>67</v>
      </c>
      <c r="D235" s="12" t="s">
        <v>205</v>
      </c>
      <c r="E235" s="155"/>
      <c r="F235" s="155"/>
      <c r="G235" s="201" t="e">
        <f t="shared" si="17"/>
        <v>#DIV/0!</v>
      </c>
      <c r="H235" s="201" t="e">
        <f t="shared" si="16"/>
        <v>#DIV/0!</v>
      </c>
      <c r="I235" s="155"/>
    </row>
    <row r="236" spans="1:9" ht="33.75">
      <c r="A236" s="22"/>
      <c r="B236" s="29"/>
      <c r="C236" s="30" t="s">
        <v>154</v>
      </c>
      <c r="D236" s="12" t="s">
        <v>185</v>
      </c>
      <c r="E236" s="25">
        <v>27330.96</v>
      </c>
      <c r="F236" s="25">
        <v>27330.96</v>
      </c>
      <c r="G236" s="132">
        <f t="shared" si="17"/>
        <v>100</v>
      </c>
      <c r="H236" s="132">
        <f t="shared" si="16"/>
        <v>120.97932711652162</v>
      </c>
      <c r="I236" s="43">
        <v>22591.43</v>
      </c>
    </row>
    <row r="237" spans="1:9" s="114" customFormat="1" ht="57" customHeight="1">
      <c r="A237" s="199"/>
      <c r="B237" s="200"/>
      <c r="C237" s="100" t="s">
        <v>67</v>
      </c>
      <c r="D237" s="12" t="s">
        <v>205</v>
      </c>
      <c r="E237" s="155">
        <v>15000</v>
      </c>
      <c r="F237" s="155">
        <v>0</v>
      </c>
      <c r="G237" s="201">
        <f t="shared" si="17"/>
        <v>0</v>
      </c>
      <c r="H237" s="132">
        <f aca="true" t="shared" si="18" ref="H237:H269">(F237/I237)*100</f>
        <v>0</v>
      </c>
      <c r="I237" s="155">
        <v>6243.2</v>
      </c>
    </row>
    <row r="238" spans="1:11" ht="12.75">
      <c r="A238" s="19"/>
      <c r="B238" s="27">
        <v>80110</v>
      </c>
      <c r="C238" s="20"/>
      <c r="D238" s="14" t="s">
        <v>53</v>
      </c>
      <c r="E238" s="21">
        <f>SUM(E239:E250)</f>
        <v>248430.74</v>
      </c>
      <c r="F238" s="21">
        <f>SUM(F239:F250)</f>
        <v>62390.009999999995</v>
      </c>
      <c r="G238" s="131">
        <f t="shared" si="17"/>
        <v>25.113643343814857</v>
      </c>
      <c r="H238" s="131">
        <f t="shared" si="18"/>
        <v>16.3326737087818</v>
      </c>
      <c r="I238" s="21">
        <f>SUM(I239:I250)</f>
        <v>381995.07999999996</v>
      </c>
      <c r="J238" s="159"/>
      <c r="K238" s="159"/>
    </row>
    <row r="239" spans="1:11" ht="24.75" customHeight="1" hidden="1">
      <c r="A239" s="19"/>
      <c r="B239" s="36"/>
      <c r="C239" s="30" t="s">
        <v>70</v>
      </c>
      <c r="D239" s="12" t="s">
        <v>212</v>
      </c>
      <c r="E239" s="25"/>
      <c r="F239" s="25"/>
      <c r="G239" s="132" t="e">
        <f>F239*100/E239</f>
        <v>#DIV/0!</v>
      </c>
      <c r="H239" s="132" t="e">
        <f t="shared" si="18"/>
        <v>#DIV/0!</v>
      </c>
      <c r="I239" s="25"/>
      <c r="J239" s="159"/>
      <c r="K239" s="159"/>
    </row>
    <row r="240" spans="1:11" ht="33.75" hidden="1">
      <c r="A240" s="19"/>
      <c r="B240" s="36"/>
      <c r="C240" s="30" t="s">
        <v>269</v>
      </c>
      <c r="D240" s="12" t="s">
        <v>270</v>
      </c>
      <c r="E240" s="25"/>
      <c r="F240" s="25"/>
      <c r="G240" s="132" t="e">
        <f>F240*100/E240</f>
        <v>#DIV/0!</v>
      </c>
      <c r="H240" s="132">
        <f t="shared" si="18"/>
        <v>0</v>
      </c>
      <c r="I240" s="25">
        <v>26</v>
      </c>
      <c r="J240" s="159"/>
      <c r="K240" s="159"/>
    </row>
    <row r="241" spans="1:11" ht="22.5" customHeight="1">
      <c r="A241" s="19"/>
      <c r="B241" s="36"/>
      <c r="C241" s="30" t="s">
        <v>258</v>
      </c>
      <c r="D241" s="12" t="s">
        <v>265</v>
      </c>
      <c r="E241" s="25">
        <v>400</v>
      </c>
      <c r="F241" s="25">
        <v>0</v>
      </c>
      <c r="G241" s="132">
        <f>F241*100/E241</f>
        <v>0</v>
      </c>
      <c r="H241" s="132">
        <f t="shared" si="18"/>
        <v>0</v>
      </c>
      <c r="I241" s="25">
        <v>46.4</v>
      </c>
      <c r="J241" s="159"/>
      <c r="K241" s="159"/>
    </row>
    <row r="242" spans="1:11" ht="12.75">
      <c r="A242" s="19"/>
      <c r="B242" s="36"/>
      <c r="C242" s="213" t="s">
        <v>17</v>
      </c>
      <c r="D242" s="10" t="s">
        <v>18</v>
      </c>
      <c r="E242" s="25">
        <v>1000</v>
      </c>
      <c r="F242" s="25">
        <v>0</v>
      </c>
      <c r="G242" s="132">
        <f>F242*100/E242</f>
        <v>0</v>
      </c>
      <c r="H242" s="132">
        <f t="shared" si="18"/>
        <v>0</v>
      </c>
      <c r="I242" s="25">
        <v>226</v>
      </c>
      <c r="J242" s="159"/>
      <c r="K242" s="159"/>
    </row>
    <row r="243" spans="1:11" ht="12.75" hidden="1">
      <c r="A243" s="19"/>
      <c r="B243" s="36"/>
      <c r="C243" s="30" t="s">
        <v>133</v>
      </c>
      <c r="D243" s="10" t="s">
        <v>134</v>
      </c>
      <c r="E243" s="25"/>
      <c r="F243" s="25"/>
      <c r="G243" s="132" t="e">
        <f t="shared" si="17"/>
        <v>#DIV/0!</v>
      </c>
      <c r="H243" s="132" t="e">
        <f t="shared" si="18"/>
        <v>#DIV/0!</v>
      </c>
      <c r="I243" s="25">
        <v>0</v>
      </c>
      <c r="J243" s="159"/>
      <c r="K243" s="159"/>
    </row>
    <row r="244" spans="1:9" ht="12.75" hidden="1">
      <c r="A244" s="22"/>
      <c r="B244" s="29"/>
      <c r="C244" s="34" t="s">
        <v>25</v>
      </c>
      <c r="D244" s="10" t="s">
        <v>211</v>
      </c>
      <c r="E244" s="25"/>
      <c r="F244" s="25"/>
      <c r="G244" s="132" t="e">
        <f t="shared" si="17"/>
        <v>#DIV/0!</v>
      </c>
      <c r="H244" s="132" t="e">
        <f t="shared" si="18"/>
        <v>#DIV/0!</v>
      </c>
      <c r="I244" s="25"/>
    </row>
    <row r="245" spans="1:9" ht="12.75">
      <c r="A245" s="22"/>
      <c r="B245" s="29"/>
      <c r="C245" s="24" t="s">
        <v>85</v>
      </c>
      <c r="D245" s="207" t="s">
        <v>26</v>
      </c>
      <c r="E245" s="25">
        <v>471.62</v>
      </c>
      <c r="F245" s="25">
        <v>336.34</v>
      </c>
      <c r="G245" s="132">
        <f t="shared" si="17"/>
        <v>71.31588991136933</v>
      </c>
      <c r="H245" s="132">
        <f t="shared" si="18"/>
        <v>223.5559986706547</v>
      </c>
      <c r="I245" s="25">
        <v>150.45</v>
      </c>
    </row>
    <row r="246" spans="1:9" ht="12.75">
      <c r="A246" s="22"/>
      <c r="B246" s="29"/>
      <c r="C246" s="28" t="s">
        <v>11</v>
      </c>
      <c r="D246" s="10" t="s">
        <v>12</v>
      </c>
      <c r="E246" s="25">
        <v>185045</v>
      </c>
      <c r="F246" s="25">
        <v>539.55</v>
      </c>
      <c r="G246" s="132">
        <f t="shared" si="17"/>
        <v>0.2915777243373233</v>
      </c>
      <c r="H246" s="132">
        <f t="shared" si="18"/>
        <v>128.80469813077417</v>
      </c>
      <c r="I246" s="25">
        <v>418.89</v>
      </c>
    </row>
    <row r="247" spans="1:9" ht="45" hidden="1">
      <c r="A247" s="22"/>
      <c r="B247" s="29"/>
      <c r="C247" s="28" t="s">
        <v>119</v>
      </c>
      <c r="D247" s="12" t="s">
        <v>241</v>
      </c>
      <c r="E247" s="25"/>
      <c r="F247" s="25"/>
      <c r="G247" s="132" t="e">
        <f t="shared" si="17"/>
        <v>#DIV/0!</v>
      </c>
      <c r="H247" s="132">
        <f t="shared" si="18"/>
        <v>0</v>
      </c>
      <c r="I247" s="25">
        <v>191568.93</v>
      </c>
    </row>
    <row r="248" spans="1:9" ht="37.5" customHeight="1" hidden="1">
      <c r="A248" s="22"/>
      <c r="B248" s="29"/>
      <c r="C248" s="28" t="s">
        <v>129</v>
      </c>
      <c r="D248" s="86" t="s">
        <v>207</v>
      </c>
      <c r="E248" s="25"/>
      <c r="F248" s="25"/>
      <c r="G248" s="132" t="e">
        <f t="shared" si="17"/>
        <v>#DIV/0!</v>
      </c>
      <c r="H248" s="132" t="e">
        <f t="shared" si="18"/>
        <v>#DIV/0!</v>
      </c>
      <c r="I248" s="25"/>
    </row>
    <row r="249" spans="1:9" ht="33.75">
      <c r="A249" s="22"/>
      <c r="B249" s="29"/>
      <c r="C249" s="30" t="s">
        <v>154</v>
      </c>
      <c r="D249" s="12" t="s">
        <v>185</v>
      </c>
      <c r="E249" s="25">
        <v>21394.87</v>
      </c>
      <c r="F249" s="25">
        <v>21394.87</v>
      </c>
      <c r="G249" s="132">
        <f t="shared" si="17"/>
        <v>100</v>
      </c>
      <c r="H249" s="132">
        <f t="shared" si="18"/>
        <v>13.616839846724174</v>
      </c>
      <c r="I249" s="43">
        <v>157120.67</v>
      </c>
    </row>
    <row r="250" spans="1:9" ht="49.5" customHeight="1">
      <c r="A250" s="22"/>
      <c r="B250" s="29"/>
      <c r="C250" s="30" t="s">
        <v>82</v>
      </c>
      <c r="D250" s="12" t="s">
        <v>232</v>
      </c>
      <c r="E250" s="25">
        <v>40119.25</v>
      </c>
      <c r="F250" s="25">
        <v>40119.25</v>
      </c>
      <c r="G250" s="132">
        <f t="shared" si="17"/>
        <v>100</v>
      </c>
      <c r="H250" s="132">
        <f t="shared" si="18"/>
        <v>123.68078047360882</v>
      </c>
      <c r="I250" s="43">
        <v>32437.74</v>
      </c>
    </row>
    <row r="251" spans="1:9" ht="12.75" hidden="1">
      <c r="A251" s="22"/>
      <c r="B251" s="27">
        <v>80114</v>
      </c>
      <c r="C251" s="97"/>
      <c r="D251" s="14" t="s">
        <v>164</v>
      </c>
      <c r="E251" s="21">
        <f>SUM(E252:E253)</f>
        <v>0</v>
      </c>
      <c r="F251" s="21">
        <f>SUM(F252:F253)</f>
        <v>0</v>
      </c>
      <c r="G251" s="131" t="e">
        <f t="shared" si="17"/>
        <v>#DIV/0!</v>
      </c>
      <c r="H251" s="131" t="e">
        <f t="shared" si="18"/>
        <v>#DIV/0!</v>
      </c>
      <c r="I251" s="21">
        <f>SUM(I252:I253)</f>
        <v>0</v>
      </c>
    </row>
    <row r="252" spans="1:9" ht="12.75" hidden="1">
      <c r="A252" s="22"/>
      <c r="B252" s="36"/>
      <c r="C252" s="30" t="s">
        <v>25</v>
      </c>
      <c r="D252" s="10" t="s">
        <v>211</v>
      </c>
      <c r="E252" s="25"/>
      <c r="F252" s="25"/>
      <c r="G252" s="132" t="e">
        <f t="shared" si="17"/>
        <v>#DIV/0!</v>
      </c>
      <c r="H252" s="132" t="e">
        <f t="shared" si="18"/>
        <v>#DIV/0!</v>
      </c>
      <c r="I252" s="43"/>
    </row>
    <row r="253" spans="1:9" ht="12.75" hidden="1">
      <c r="A253" s="22"/>
      <c r="B253" s="36"/>
      <c r="C253" s="30" t="s">
        <v>11</v>
      </c>
      <c r="D253" s="10" t="s">
        <v>12</v>
      </c>
      <c r="E253" s="25"/>
      <c r="F253" s="25"/>
      <c r="G253" s="132" t="e">
        <f t="shared" si="17"/>
        <v>#DIV/0!</v>
      </c>
      <c r="H253" s="132" t="e">
        <f t="shared" si="18"/>
        <v>#DIV/0!</v>
      </c>
      <c r="I253" s="43">
        <v>0</v>
      </c>
    </row>
    <row r="254" spans="1:9" ht="12.75">
      <c r="A254" s="22"/>
      <c r="B254" s="27">
        <v>80146</v>
      </c>
      <c r="C254" s="44"/>
      <c r="D254" s="14" t="s">
        <v>283</v>
      </c>
      <c r="E254" s="21">
        <f>SUM(E255:E256)</f>
        <v>5244.02</v>
      </c>
      <c r="F254" s="21">
        <f>SUM(F255:F256)</f>
        <v>5244.02</v>
      </c>
      <c r="G254" s="131">
        <f>F254*100/E254</f>
        <v>99.99999999999999</v>
      </c>
      <c r="H254" s="137" t="s">
        <v>122</v>
      </c>
      <c r="I254" s="43"/>
    </row>
    <row r="255" spans="1:9" ht="12.75">
      <c r="A255" s="22"/>
      <c r="B255" s="104"/>
      <c r="C255" s="30" t="s">
        <v>25</v>
      </c>
      <c r="D255" s="10" t="s">
        <v>211</v>
      </c>
      <c r="E255" s="25">
        <v>139.02</v>
      </c>
      <c r="F255" s="25">
        <v>139.02</v>
      </c>
      <c r="G255" s="132">
        <f t="shared" si="17"/>
        <v>100</v>
      </c>
      <c r="H255" s="144" t="s">
        <v>122</v>
      </c>
      <c r="I255" s="43"/>
    </row>
    <row r="256" spans="1:9" ht="12.75">
      <c r="A256" s="22"/>
      <c r="B256" s="167"/>
      <c r="C256" s="30" t="s">
        <v>263</v>
      </c>
      <c r="D256" s="207" t="s">
        <v>267</v>
      </c>
      <c r="E256" s="25">
        <v>5105</v>
      </c>
      <c r="F256" s="25">
        <v>5105</v>
      </c>
      <c r="G256" s="132">
        <f t="shared" si="17"/>
        <v>100</v>
      </c>
      <c r="H256" s="144" t="s">
        <v>122</v>
      </c>
      <c r="I256" s="43"/>
    </row>
    <row r="257" spans="1:9" ht="12.75">
      <c r="A257" s="22"/>
      <c r="B257" s="27">
        <v>80148</v>
      </c>
      <c r="C257" s="44"/>
      <c r="D257" s="14" t="s">
        <v>204</v>
      </c>
      <c r="E257" s="21">
        <f>SUM(E258:E258)</f>
        <v>80721.47</v>
      </c>
      <c r="F257" s="21">
        <f>SUM(F258:F258)</f>
        <v>80721.47</v>
      </c>
      <c r="G257" s="131">
        <f>F257*100/E257</f>
        <v>100</v>
      </c>
      <c r="H257" s="131">
        <f t="shared" si="18"/>
        <v>114.73513750767185</v>
      </c>
      <c r="I257" s="40">
        <f>SUM(I258)</f>
        <v>70354.62</v>
      </c>
    </row>
    <row r="258" spans="1:9" ht="33.75">
      <c r="A258" s="22"/>
      <c r="B258" s="36"/>
      <c r="C258" s="30" t="s">
        <v>154</v>
      </c>
      <c r="D258" s="12" t="s">
        <v>185</v>
      </c>
      <c r="E258" s="25">
        <v>80721.47</v>
      </c>
      <c r="F258" s="25">
        <v>80721.47</v>
      </c>
      <c r="G258" s="132">
        <f t="shared" si="17"/>
        <v>100</v>
      </c>
      <c r="H258" s="132">
        <f t="shared" si="18"/>
        <v>114.73513750767185</v>
      </c>
      <c r="I258" s="43">
        <v>70354.62</v>
      </c>
    </row>
    <row r="259" spans="1:9" ht="56.25">
      <c r="A259" s="22"/>
      <c r="B259" s="27">
        <v>80149</v>
      </c>
      <c r="C259" s="44"/>
      <c r="D259" s="13" t="s">
        <v>203</v>
      </c>
      <c r="E259" s="21">
        <f>SUM(E260:E261)</f>
        <v>100010</v>
      </c>
      <c r="F259" s="21">
        <f>SUM(F260:F261)</f>
        <v>58338</v>
      </c>
      <c r="G259" s="131">
        <f>F259*100/E259</f>
        <v>58.33216678332167</v>
      </c>
      <c r="H259" s="131">
        <f t="shared" si="18"/>
        <v>177.96284433055735</v>
      </c>
      <c r="I259" s="40">
        <f>SUM(I261:I261)</f>
        <v>32781</v>
      </c>
    </row>
    <row r="260" spans="1:9" ht="12.75" hidden="1">
      <c r="A260" s="22"/>
      <c r="B260" s="118"/>
      <c r="C260" s="30" t="s">
        <v>11</v>
      </c>
      <c r="D260" s="10" t="s">
        <v>12</v>
      </c>
      <c r="E260" s="25"/>
      <c r="F260" s="25"/>
      <c r="G260" s="132" t="e">
        <f t="shared" si="17"/>
        <v>#DIV/0!</v>
      </c>
      <c r="H260" s="132" t="e">
        <f t="shared" si="18"/>
        <v>#DIV/0!</v>
      </c>
      <c r="I260" s="43"/>
    </row>
    <row r="261" spans="1:9" ht="33.75">
      <c r="A261" s="22"/>
      <c r="B261" s="36"/>
      <c r="C261" s="30" t="s">
        <v>51</v>
      </c>
      <c r="D261" s="12" t="s">
        <v>252</v>
      </c>
      <c r="E261" s="25">
        <v>100010</v>
      </c>
      <c r="F261" s="25">
        <v>58338</v>
      </c>
      <c r="G261" s="132">
        <f t="shared" si="17"/>
        <v>58.33216678332167</v>
      </c>
      <c r="H261" s="132">
        <f t="shared" si="18"/>
        <v>177.96284433055735</v>
      </c>
      <c r="I261" s="43">
        <v>32781</v>
      </c>
    </row>
    <row r="262" spans="1:9" ht="56.25">
      <c r="A262" s="22"/>
      <c r="B262" s="186">
        <v>80150</v>
      </c>
      <c r="C262" s="44"/>
      <c r="D262" s="13" t="s">
        <v>198</v>
      </c>
      <c r="E262" s="21">
        <f>SUM(E263:E264)</f>
        <v>55814</v>
      </c>
      <c r="F262" s="21">
        <f>SUM(F263:F264)</f>
        <v>0</v>
      </c>
      <c r="G262" s="131">
        <f t="shared" si="17"/>
        <v>0</v>
      </c>
      <c r="H262" s="131">
        <f t="shared" si="18"/>
        <v>0</v>
      </c>
      <c r="I262" s="40">
        <f>SUM(I264)</f>
        <v>55813.49</v>
      </c>
    </row>
    <row r="263" spans="1:9" ht="12.75">
      <c r="A263" s="22"/>
      <c r="B263" s="104"/>
      <c r="C263" s="44" t="s">
        <v>11</v>
      </c>
      <c r="D263" s="10" t="s">
        <v>12</v>
      </c>
      <c r="E263" s="25">
        <v>55814</v>
      </c>
      <c r="F263" s="25">
        <v>0</v>
      </c>
      <c r="G263" s="132">
        <f t="shared" si="17"/>
        <v>0</v>
      </c>
      <c r="H263" s="144" t="s">
        <v>122</v>
      </c>
      <c r="I263" s="40"/>
    </row>
    <row r="264" spans="1:9" ht="45" hidden="1">
      <c r="A264" s="22"/>
      <c r="B264" s="194"/>
      <c r="C264" s="44" t="s">
        <v>119</v>
      </c>
      <c r="D264" s="12" t="s">
        <v>241</v>
      </c>
      <c r="E264" s="25"/>
      <c r="F264" s="25"/>
      <c r="G264" s="132" t="e">
        <f t="shared" si="17"/>
        <v>#DIV/0!</v>
      </c>
      <c r="H264" s="144">
        <f t="shared" si="18"/>
        <v>0</v>
      </c>
      <c r="I264" s="43">
        <v>55813.49</v>
      </c>
    </row>
    <row r="265" spans="1:9" ht="33.75">
      <c r="A265" s="22"/>
      <c r="B265" s="27">
        <v>80153</v>
      </c>
      <c r="C265" s="44"/>
      <c r="D265" s="13" t="s">
        <v>287</v>
      </c>
      <c r="E265" s="21">
        <f>SUM(E266)</f>
        <v>0</v>
      </c>
      <c r="F265" s="21">
        <f>SUM(F266)</f>
        <v>470390.01</v>
      </c>
      <c r="G265" s="137" t="s">
        <v>122</v>
      </c>
      <c r="H265" s="137" t="s">
        <v>122</v>
      </c>
      <c r="I265" s="43"/>
    </row>
    <row r="266" spans="1:9" ht="45">
      <c r="A266" s="22"/>
      <c r="B266" s="108"/>
      <c r="C266" s="30" t="s">
        <v>119</v>
      </c>
      <c r="D266" s="12" t="s">
        <v>241</v>
      </c>
      <c r="E266" s="25">
        <v>0</v>
      </c>
      <c r="F266" s="25">
        <v>470390.01</v>
      </c>
      <c r="G266" s="144" t="s">
        <v>122</v>
      </c>
      <c r="H266" s="144" t="s">
        <v>122</v>
      </c>
      <c r="I266" s="43"/>
    </row>
    <row r="267" spans="1:9" ht="12.75">
      <c r="A267" s="22"/>
      <c r="B267" s="27">
        <v>80195</v>
      </c>
      <c r="C267" s="44"/>
      <c r="D267" s="13" t="s">
        <v>5</v>
      </c>
      <c r="E267" s="21">
        <f>SUM(E268:E270)</f>
        <v>3012</v>
      </c>
      <c r="F267" s="21">
        <f>SUM(F268:F270)</f>
        <v>235.6</v>
      </c>
      <c r="G267" s="131">
        <f t="shared" si="17"/>
        <v>7.822045152722444</v>
      </c>
      <c r="H267" s="131">
        <f t="shared" si="18"/>
        <v>40.80360235538621</v>
      </c>
      <c r="I267" s="40">
        <f>SUM(I268:I270)</f>
        <v>577.4000000000001</v>
      </c>
    </row>
    <row r="268" spans="1:9" ht="22.5">
      <c r="A268" s="22"/>
      <c r="B268" s="104"/>
      <c r="C268" s="30" t="s">
        <v>27</v>
      </c>
      <c r="D268" s="12" t="s">
        <v>226</v>
      </c>
      <c r="E268" s="25">
        <v>3000</v>
      </c>
      <c r="F268" s="25">
        <v>224</v>
      </c>
      <c r="G268" s="132">
        <f t="shared" si="17"/>
        <v>7.466666666666667</v>
      </c>
      <c r="H268" s="132">
        <f t="shared" si="18"/>
        <v>42.89544235924932</v>
      </c>
      <c r="I268" s="43">
        <v>522.2</v>
      </c>
    </row>
    <row r="269" spans="1:9" ht="22.5">
      <c r="A269" s="22"/>
      <c r="B269" s="194"/>
      <c r="C269" s="30" t="s">
        <v>258</v>
      </c>
      <c r="D269" s="12" t="s">
        <v>265</v>
      </c>
      <c r="E269" s="25">
        <v>12</v>
      </c>
      <c r="F269" s="25">
        <v>11.6</v>
      </c>
      <c r="G269" s="132">
        <f t="shared" si="17"/>
        <v>96.66666666666667</v>
      </c>
      <c r="H269" s="132">
        <f t="shared" si="18"/>
        <v>21.014492753623188</v>
      </c>
      <c r="I269" s="43">
        <v>55.2</v>
      </c>
    </row>
    <row r="270" spans="1:9" ht="12.75" hidden="1">
      <c r="A270" s="22"/>
      <c r="B270" s="194"/>
      <c r="C270" s="30" t="s">
        <v>17</v>
      </c>
      <c r="D270" s="12" t="s">
        <v>18</v>
      </c>
      <c r="E270" s="25"/>
      <c r="F270" s="25"/>
      <c r="G270" s="132"/>
      <c r="H270" s="132"/>
      <c r="I270" s="43"/>
    </row>
    <row r="271" spans="1:9" ht="12.75">
      <c r="A271" s="26">
        <v>851</v>
      </c>
      <c r="B271" s="16"/>
      <c r="C271" s="32"/>
      <c r="D271" s="66" t="s">
        <v>54</v>
      </c>
      <c r="E271" s="18">
        <f>E272+E275+E277+E279+E285</f>
        <v>20100</v>
      </c>
      <c r="F271" s="18">
        <f>SUM(F272,F275,F277,F279,F285)</f>
        <v>9373.47</v>
      </c>
      <c r="G271" s="130">
        <f t="shared" si="17"/>
        <v>46.6341791044776</v>
      </c>
      <c r="H271" s="130">
        <f aca="true" t="shared" si="19" ref="H271:H306">(F271/I271)*100</f>
        <v>29.11145715833255</v>
      </c>
      <c r="I271" s="18">
        <f>SUM(I272,I275,I277,I279,I285,)</f>
        <v>32198.559999999998</v>
      </c>
    </row>
    <row r="272" spans="1:9" ht="12.75">
      <c r="A272" s="46"/>
      <c r="B272" s="27">
        <v>85141</v>
      </c>
      <c r="C272" s="20"/>
      <c r="D272" s="68" t="s">
        <v>55</v>
      </c>
      <c r="E272" s="21">
        <f>SUM(E273:E274)</f>
        <v>10000</v>
      </c>
      <c r="F272" s="21">
        <f>SUM(F273:F274)</f>
        <v>0</v>
      </c>
      <c r="G272" s="137">
        <f>F272*100/E272</f>
        <v>0</v>
      </c>
      <c r="H272" s="131">
        <f t="shared" si="19"/>
        <v>0</v>
      </c>
      <c r="I272" s="21">
        <f>I274+I273</f>
        <v>11000</v>
      </c>
    </row>
    <row r="273" spans="1:9" ht="12.75">
      <c r="A273" s="22"/>
      <c r="B273" s="29"/>
      <c r="C273" s="34" t="s">
        <v>11</v>
      </c>
      <c r="D273" s="11" t="s">
        <v>12</v>
      </c>
      <c r="E273" s="25">
        <v>10000</v>
      </c>
      <c r="F273" s="25">
        <v>0</v>
      </c>
      <c r="G273" s="132">
        <f t="shared" si="17"/>
        <v>0</v>
      </c>
      <c r="H273" s="132">
        <f t="shared" si="19"/>
        <v>0</v>
      </c>
      <c r="I273" s="25">
        <v>11000</v>
      </c>
    </row>
    <row r="274" spans="1:9" ht="33.75" hidden="1">
      <c r="A274" s="46"/>
      <c r="B274" s="36"/>
      <c r="C274" s="30">
        <v>2320</v>
      </c>
      <c r="D274" s="12" t="s">
        <v>186</v>
      </c>
      <c r="E274" s="25"/>
      <c r="F274" s="25"/>
      <c r="G274" s="132" t="e">
        <f t="shared" si="17"/>
        <v>#DIV/0!</v>
      </c>
      <c r="H274" s="132" t="e">
        <f t="shared" si="19"/>
        <v>#DIV/0!</v>
      </c>
      <c r="I274" s="25"/>
    </row>
    <row r="275" spans="1:9" s="114" customFormat="1" ht="12.75" hidden="1">
      <c r="A275" s="112"/>
      <c r="B275" s="124">
        <v>85154</v>
      </c>
      <c r="C275" s="113"/>
      <c r="D275" s="13" t="s">
        <v>159</v>
      </c>
      <c r="E275" s="101">
        <f>SUM(E276:E276)</f>
        <v>0</v>
      </c>
      <c r="F275" s="101">
        <f>SUM(F276:F276)</f>
        <v>0</v>
      </c>
      <c r="G275" s="138" t="e">
        <f t="shared" si="17"/>
        <v>#DIV/0!</v>
      </c>
      <c r="H275" s="137">
        <f t="shared" si="19"/>
        <v>0</v>
      </c>
      <c r="I275" s="21">
        <f>I277+I276</f>
        <v>4000</v>
      </c>
    </row>
    <row r="276" spans="1:9" ht="12.75" hidden="1">
      <c r="A276" s="46"/>
      <c r="B276" s="108"/>
      <c r="C276" s="30" t="s">
        <v>11</v>
      </c>
      <c r="D276" s="11" t="s">
        <v>12</v>
      </c>
      <c r="E276" s="25"/>
      <c r="F276" s="25"/>
      <c r="G276" s="132" t="e">
        <f t="shared" si="17"/>
        <v>#DIV/0!</v>
      </c>
      <c r="H276" s="144">
        <f t="shared" si="19"/>
        <v>0</v>
      </c>
      <c r="I276" s="25">
        <v>4000</v>
      </c>
    </row>
    <row r="277" spans="1:9" ht="12.75" hidden="1">
      <c r="A277" s="46"/>
      <c r="B277" s="27">
        <v>85154</v>
      </c>
      <c r="C277" s="44"/>
      <c r="D277" s="70" t="s">
        <v>159</v>
      </c>
      <c r="E277" s="21">
        <f>SUM(E278)</f>
        <v>0</v>
      </c>
      <c r="F277" s="21">
        <f>F278</f>
        <v>0</v>
      </c>
      <c r="G277" s="144" t="e">
        <f>F277*100/E277</f>
        <v>#DIV/0!</v>
      </c>
      <c r="H277" s="144" t="e">
        <f t="shared" si="19"/>
        <v>#DIV/0!</v>
      </c>
      <c r="I277" s="43">
        <f>SUM(I278:I278)</f>
        <v>0</v>
      </c>
    </row>
    <row r="278" spans="1:9" ht="12.75" hidden="1">
      <c r="A278" s="46"/>
      <c r="B278" s="153"/>
      <c r="C278" s="30" t="s">
        <v>11</v>
      </c>
      <c r="D278" s="11" t="s">
        <v>12</v>
      </c>
      <c r="E278" s="25"/>
      <c r="F278" s="25"/>
      <c r="G278" s="144" t="e">
        <f>F278*100/E278</f>
        <v>#DIV/0!</v>
      </c>
      <c r="H278" s="144" t="e">
        <f t="shared" si="19"/>
        <v>#DIV/0!</v>
      </c>
      <c r="I278" s="43"/>
    </row>
    <row r="279" spans="1:9" ht="12.75">
      <c r="A279" s="19"/>
      <c r="B279" s="27">
        <v>85158</v>
      </c>
      <c r="C279" s="20"/>
      <c r="D279" s="14" t="s">
        <v>193</v>
      </c>
      <c r="E279" s="21">
        <f>SUM(E280:E284)</f>
        <v>2000</v>
      </c>
      <c r="F279" s="21">
        <f>SUM(F280:F284)</f>
        <v>1337.47</v>
      </c>
      <c r="G279" s="131">
        <f t="shared" si="17"/>
        <v>66.8735</v>
      </c>
      <c r="H279" s="131">
        <f t="shared" si="19"/>
        <v>13.050321215858618</v>
      </c>
      <c r="I279" s="21">
        <f>SUM(I280:I284)</f>
        <v>10248.56</v>
      </c>
    </row>
    <row r="280" spans="1:9" ht="22.5" hidden="1">
      <c r="A280" s="19"/>
      <c r="B280" s="36"/>
      <c r="C280" s="30" t="s">
        <v>258</v>
      </c>
      <c r="D280" s="12" t="s">
        <v>265</v>
      </c>
      <c r="E280" s="25"/>
      <c r="F280" s="25"/>
      <c r="G280" s="132" t="e">
        <f t="shared" si="17"/>
        <v>#DIV/0!</v>
      </c>
      <c r="H280" s="132">
        <f t="shared" si="19"/>
        <v>0</v>
      </c>
      <c r="I280" s="25">
        <v>43</v>
      </c>
    </row>
    <row r="281" spans="1:9" ht="12.75" hidden="1">
      <c r="A281" s="19"/>
      <c r="B281" s="36"/>
      <c r="C281" s="30" t="s">
        <v>17</v>
      </c>
      <c r="D281" s="12" t="s">
        <v>18</v>
      </c>
      <c r="E281" s="25"/>
      <c r="F281" s="25"/>
      <c r="G281" s="140" t="e">
        <f t="shared" si="17"/>
        <v>#DIV/0!</v>
      </c>
      <c r="H281" s="132" t="e">
        <f t="shared" si="19"/>
        <v>#DIV/0!</v>
      </c>
      <c r="I281" s="43"/>
    </row>
    <row r="282" spans="1:9" ht="12.75">
      <c r="A282" s="22"/>
      <c r="B282" s="29"/>
      <c r="C282" s="34" t="s">
        <v>56</v>
      </c>
      <c r="D282" s="10" t="s">
        <v>57</v>
      </c>
      <c r="E282" s="25">
        <v>2000</v>
      </c>
      <c r="F282" s="25">
        <v>1337.47</v>
      </c>
      <c r="G282" s="132">
        <f t="shared" si="17"/>
        <v>66.8735</v>
      </c>
      <c r="H282" s="132">
        <f t="shared" si="19"/>
        <v>13.105307303077932</v>
      </c>
      <c r="I282" s="25">
        <v>10205.56</v>
      </c>
    </row>
    <row r="283" spans="1:9" ht="12.75" hidden="1">
      <c r="A283" s="22"/>
      <c r="B283" s="29"/>
      <c r="C283" s="35" t="s">
        <v>25</v>
      </c>
      <c r="D283" s="10" t="s">
        <v>211</v>
      </c>
      <c r="E283" s="25"/>
      <c r="F283" s="25"/>
      <c r="G283" s="132" t="e">
        <f t="shared" si="17"/>
        <v>#DIV/0!</v>
      </c>
      <c r="H283" s="132" t="e">
        <f t="shared" si="19"/>
        <v>#DIV/0!</v>
      </c>
      <c r="I283" s="25"/>
    </row>
    <row r="284" spans="1:9" ht="12.75" hidden="1">
      <c r="A284" s="22"/>
      <c r="B284" s="29"/>
      <c r="C284" s="28" t="s">
        <v>11</v>
      </c>
      <c r="D284" s="10" t="s">
        <v>12</v>
      </c>
      <c r="E284" s="25"/>
      <c r="F284" s="25"/>
      <c r="G284" s="132" t="e">
        <f t="shared" si="17"/>
        <v>#DIV/0!</v>
      </c>
      <c r="H284" s="132" t="e">
        <f t="shared" si="19"/>
        <v>#DIV/0!</v>
      </c>
      <c r="I284" s="25"/>
    </row>
    <row r="285" spans="1:9" ht="12.75">
      <c r="A285" s="19"/>
      <c r="B285" s="27">
        <v>85195</v>
      </c>
      <c r="C285" s="20"/>
      <c r="D285" s="69" t="s">
        <v>5</v>
      </c>
      <c r="E285" s="21">
        <f>SUM(E286:E289)</f>
        <v>8100</v>
      </c>
      <c r="F285" s="21">
        <f>SUM(F286:F289)</f>
        <v>8036</v>
      </c>
      <c r="G285" s="131">
        <f t="shared" si="17"/>
        <v>99.20987654320987</v>
      </c>
      <c r="H285" s="131">
        <f t="shared" si="19"/>
        <v>115.62589928057554</v>
      </c>
      <c r="I285" s="50">
        <f>SUM(I286:I289)</f>
        <v>6950</v>
      </c>
    </row>
    <row r="286" spans="1:9" ht="12.75" hidden="1">
      <c r="A286" s="19"/>
      <c r="B286" s="36"/>
      <c r="C286" s="30" t="s">
        <v>25</v>
      </c>
      <c r="D286" s="10" t="s">
        <v>211</v>
      </c>
      <c r="E286" s="25"/>
      <c r="F286" s="25"/>
      <c r="G286" s="132" t="e">
        <f t="shared" si="17"/>
        <v>#DIV/0!</v>
      </c>
      <c r="H286" s="132">
        <f t="shared" si="19"/>
        <v>0</v>
      </c>
      <c r="I286" s="43">
        <v>148</v>
      </c>
    </row>
    <row r="287" spans="1:9" ht="12.75" hidden="1">
      <c r="A287" s="19"/>
      <c r="B287" s="36"/>
      <c r="C287" s="30" t="s">
        <v>11</v>
      </c>
      <c r="D287" s="10" t="s">
        <v>12</v>
      </c>
      <c r="E287" s="25"/>
      <c r="F287" s="25"/>
      <c r="G287" s="132" t="e">
        <f t="shared" si="17"/>
        <v>#DIV/0!</v>
      </c>
      <c r="H287" s="132" t="e">
        <f t="shared" si="19"/>
        <v>#DIV/0!</v>
      </c>
      <c r="I287" s="43"/>
    </row>
    <row r="288" spans="1:9" ht="45">
      <c r="A288" s="22"/>
      <c r="B288" s="29"/>
      <c r="C288" s="30">
        <v>2010</v>
      </c>
      <c r="D288" s="12" t="s">
        <v>241</v>
      </c>
      <c r="E288" s="25">
        <v>8100</v>
      </c>
      <c r="F288" s="25">
        <v>8036</v>
      </c>
      <c r="G288" s="132">
        <f t="shared" si="17"/>
        <v>99.20987654320987</v>
      </c>
      <c r="H288" s="132">
        <f t="shared" si="19"/>
        <v>167.3469387755102</v>
      </c>
      <c r="I288" s="53">
        <v>4802</v>
      </c>
    </row>
    <row r="289" spans="1:9" ht="59.25" customHeight="1" hidden="1">
      <c r="A289" s="22"/>
      <c r="B289" s="29"/>
      <c r="C289" s="30" t="s">
        <v>67</v>
      </c>
      <c r="D289" s="12" t="s">
        <v>205</v>
      </c>
      <c r="E289" s="25"/>
      <c r="F289" s="25"/>
      <c r="G289" s="132" t="e">
        <f t="shared" si="17"/>
        <v>#DIV/0!</v>
      </c>
      <c r="H289" s="132">
        <f t="shared" si="19"/>
        <v>0</v>
      </c>
      <c r="I289" s="53">
        <v>2000</v>
      </c>
    </row>
    <row r="290" spans="1:9" ht="15.75" customHeight="1" hidden="1">
      <c r="A290" s="22"/>
      <c r="B290" s="29"/>
      <c r="C290" s="30" t="s">
        <v>25</v>
      </c>
      <c r="D290" s="10" t="s">
        <v>211</v>
      </c>
      <c r="E290" s="25"/>
      <c r="F290" s="25"/>
      <c r="G290" s="132"/>
      <c r="H290" s="132"/>
      <c r="I290" s="53"/>
    </row>
    <row r="291" spans="1:9" ht="12.75">
      <c r="A291" s="26">
        <v>852</v>
      </c>
      <c r="B291" s="16"/>
      <c r="C291" s="32"/>
      <c r="D291" s="66" t="s">
        <v>58</v>
      </c>
      <c r="E291" s="18">
        <f>SUM(E292,E294,E301,E303,E307,E315,E320,E327,E331,E337,E344,E346,E352,E355,E361,E364)</f>
        <v>10617263.64</v>
      </c>
      <c r="F291" s="18">
        <f>SUM(F292,F294,F301,F303,F307,F315,F320,F327,F331,F337,F344,F346,F352,F355,F357,F361,F364)</f>
        <v>6682729.87</v>
      </c>
      <c r="G291" s="130">
        <f t="shared" si="17"/>
        <v>62.94211104284116</v>
      </c>
      <c r="H291" s="18">
        <f t="shared" si="19"/>
        <v>107.61502542588663</v>
      </c>
      <c r="I291" s="18">
        <f>SUM(I292,I294,I307,I301,I303,I315,I320,I327,I331,I337,I344,I346,I352,I355,I357,I359,I364)</f>
        <v>6209848.340000001</v>
      </c>
    </row>
    <row r="292" spans="1:9" ht="12.75">
      <c r="A292" s="47"/>
      <c r="B292" s="48">
        <v>85202</v>
      </c>
      <c r="C292" s="49"/>
      <c r="D292" s="70" t="s">
        <v>59</v>
      </c>
      <c r="E292" s="50">
        <f>SUM(E293:E293)</f>
        <v>20200</v>
      </c>
      <c r="F292" s="50">
        <f>SUM(F293)</f>
        <v>20464.26</v>
      </c>
      <c r="G292" s="139">
        <f t="shared" si="17"/>
        <v>101.30821782178216</v>
      </c>
      <c r="H292" s="139">
        <f t="shared" si="19"/>
        <v>291.5261335954528</v>
      </c>
      <c r="I292" s="50">
        <f>SUM(I293)</f>
        <v>7019.7</v>
      </c>
    </row>
    <row r="293" spans="1:9" ht="12.75">
      <c r="A293" s="47"/>
      <c r="B293" s="51"/>
      <c r="C293" s="52" t="s">
        <v>56</v>
      </c>
      <c r="D293" s="10" t="s">
        <v>57</v>
      </c>
      <c r="E293" s="53">
        <v>20200</v>
      </c>
      <c r="F293" s="53">
        <v>20464.26</v>
      </c>
      <c r="G293" s="135">
        <f t="shared" si="17"/>
        <v>101.30821782178216</v>
      </c>
      <c r="H293" s="135">
        <f t="shared" si="19"/>
        <v>291.5261335954528</v>
      </c>
      <c r="I293" s="53">
        <v>7019.7</v>
      </c>
    </row>
    <row r="294" spans="1:9" ht="12.75">
      <c r="A294" s="47"/>
      <c r="B294" s="48">
        <v>85203</v>
      </c>
      <c r="C294" s="49"/>
      <c r="D294" s="70" t="s">
        <v>60</v>
      </c>
      <c r="E294" s="21">
        <f>SUM(E295:E300)</f>
        <v>911660</v>
      </c>
      <c r="F294" s="21">
        <f>SUM(F295:F300)</f>
        <v>530793.99</v>
      </c>
      <c r="G294" s="131">
        <f t="shared" si="17"/>
        <v>58.22280126362899</v>
      </c>
      <c r="H294" s="131">
        <f t="shared" si="19"/>
        <v>110.97166345793667</v>
      </c>
      <c r="I294" s="21">
        <f>SUM(I295:I300)</f>
        <v>478314.89</v>
      </c>
    </row>
    <row r="295" spans="1:9" ht="12.75">
      <c r="A295" s="47"/>
      <c r="B295" s="51"/>
      <c r="C295" s="52" t="s">
        <v>56</v>
      </c>
      <c r="D295" s="10" t="s">
        <v>57</v>
      </c>
      <c r="E295" s="25">
        <v>104490</v>
      </c>
      <c r="F295" s="25">
        <v>51703.24</v>
      </c>
      <c r="G295" s="132">
        <f t="shared" si="17"/>
        <v>49.48151976265672</v>
      </c>
      <c r="H295" s="132">
        <f t="shared" si="19"/>
        <v>92.30364389093498</v>
      </c>
      <c r="I295" s="43">
        <v>56014.3</v>
      </c>
    </row>
    <row r="296" spans="1:9" ht="12.75" hidden="1">
      <c r="A296" s="54"/>
      <c r="B296" s="55"/>
      <c r="C296" s="52" t="s">
        <v>25</v>
      </c>
      <c r="D296" s="10" t="s">
        <v>211</v>
      </c>
      <c r="E296" s="53"/>
      <c r="F296" s="53"/>
      <c r="G296" s="132" t="e">
        <f t="shared" si="17"/>
        <v>#DIV/0!</v>
      </c>
      <c r="H296" s="132" t="e">
        <f t="shared" si="19"/>
        <v>#DIV/0!</v>
      </c>
      <c r="I296" s="25"/>
    </row>
    <row r="297" spans="1:9" ht="12.75">
      <c r="A297" s="54"/>
      <c r="B297" s="55"/>
      <c r="C297" s="56" t="s">
        <v>11</v>
      </c>
      <c r="D297" s="11" t="s">
        <v>12</v>
      </c>
      <c r="E297" s="53">
        <v>1330</v>
      </c>
      <c r="F297" s="53">
        <v>1241.4</v>
      </c>
      <c r="G297" s="132">
        <f t="shared" si="17"/>
        <v>93.33834586466166</v>
      </c>
      <c r="H297" s="132">
        <f t="shared" si="19"/>
        <v>137.42790404180184</v>
      </c>
      <c r="I297" s="43">
        <v>903.31</v>
      </c>
    </row>
    <row r="298" spans="1:9" s="114" customFormat="1" ht="45">
      <c r="A298" s="115"/>
      <c r="B298" s="116"/>
      <c r="C298" s="100">
        <v>2010</v>
      </c>
      <c r="D298" s="12" t="s">
        <v>241</v>
      </c>
      <c r="E298" s="117">
        <v>805640</v>
      </c>
      <c r="F298" s="117">
        <v>477573</v>
      </c>
      <c r="G298" s="132">
        <f t="shared" si="17"/>
        <v>59.27871009383844</v>
      </c>
      <c r="H298" s="132">
        <f t="shared" si="19"/>
        <v>115.23888808455189</v>
      </c>
      <c r="I298" s="43">
        <v>414420</v>
      </c>
    </row>
    <row r="299" spans="1:9" s="114" customFormat="1" ht="33.75">
      <c r="A299" s="115"/>
      <c r="B299" s="116"/>
      <c r="C299" s="100" t="s">
        <v>76</v>
      </c>
      <c r="D299" s="12" t="s">
        <v>172</v>
      </c>
      <c r="E299" s="117">
        <v>200</v>
      </c>
      <c r="F299" s="117">
        <v>276.35</v>
      </c>
      <c r="G299" s="140">
        <f t="shared" si="17"/>
        <v>138.175</v>
      </c>
      <c r="H299" s="140">
        <f t="shared" si="19"/>
        <v>155.88334837545128</v>
      </c>
      <c r="I299" s="43">
        <v>177.28</v>
      </c>
    </row>
    <row r="300" spans="1:9" ht="33.75" hidden="1">
      <c r="A300" s="54"/>
      <c r="B300" s="59"/>
      <c r="C300" s="30" t="s">
        <v>137</v>
      </c>
      <c r="D300" s="208" t="s">
        <v>244</v>
      </c>
      <c r="E300" s="53"/>
      <c r="F300" s="53"/>
      <c r="G300" s="132" t="e">
        <f t="shared" si="17"/>
        <v>#DIV/0!</v>
      </c>
      <c r="H300" s="132">
        <f t="shared" si="19"/>
        <v>0</v>
      </c>
      <c r="I300" s="43">
        <v>6800</v>
      </c>
    </row>
    <row r="301" spans="1:9" ht="13.5" customHeight="1" hidden="1">
      <c r="A301" s="54"/>
      <c r="B301" s="48">
        <v>85206</v>
      </c>
      <c r="C301" s="44"/>
      <c r="D301" s="13" t="s">
        <v>173</v>
      </c>
      <c r="E301" s="50">
        <f>SUM(E302:E302)</f>
        <v>0</v>
      </c>
      <c r="F301" s="50">
        <f>SUM(F302:F302)</f>
        <v>0</v>
      </c>
      <c r="G301" s="137" t="e">
        <f t="shared" si="17"/>
        <v>#DIV/0!</v>
      </c>
      <c r="H301" s="137" t="e">
        <f t="shared" si="19"/>
        <v>#DIV/0!</v>
      </c>
      <c r="I301" s="40">
        <f>SUM(I302)</f>
        <v>0</v>
      </c>
    </row>
    <row r="302" spans="1:9" ht="33.75" hidden="1">
      <c r="A302" s="54"/>
      <c r="B302" s="110"/>
      <c r="C302" s="30" t="s">
        <v>51</v>
      </c>
      <c r="D302" s="12" t="s">
        <v>252</v>
      </c>
      <c r="E302" s="53"/>
      <c r="F302" s="53"/>
      <c r="G302" s="132" t="e">
        <f t="shared" si="17"/>
        <v>#DIV/0!</v>
      </c>
      <c r="H302" s="132" t="e">
        <f t="shared" si="19"/>
        <v>#DIV/0!</v>
      </c>
      <c r="I302" s="43"/>
    </row>
    <row r="303" spans="1:9" ht="12.75" hidden="1">
      <c r="A303" s="54"/>
      <c r="B303" s="48">
        <v>85211</v>
      </c>
      <c r="C303" s="44"/>
      <c r="D303" s="13" t="s">
        <v>238</v>
      </c>
      <c r="E303" s="50">
        <f>SUM(E304:E306)</f>
        <v>0</v>
      </c>
      <c r="F303" s="50">
        <f>SUM(F304:F306)</f>
        <v>0</v>
      </c>
      <c r="G303" s="131" t="e">
        <f t="shared" si="17"/>
        <v>#DIV/0!</v>
      </c>
      <c r="H303" s="131" t="e">
        <f t="shared" si="19"/>
        <v>#DIV/0!</v>
      </c>
      <c r="I303" s="40">
        <f>SUM(I304:I306)</f>
        <v>0</v>
      </c>
    </row>
    <row r="304" spans="1:9" ht="12.75" hidden="1">
      <c r="A304" s="54"/>
      <c r="B304" s="51"/>
      <c r="C304" s="30" t="s">
        <v>25</v>
      </c>
      <c r="D304" s="12" t="s">
        <v>26</v>
      </c>
      <c r="E304" s="53"/>
      <c r="F304" s="53"/>
      <c r="G304" s="132" t="e">
        <f>F304*100/E304</f>
        <v>#DIV/0!</v>
      </c>
      <c r="H304" s="132" t="e">
        <f t="shared" si="19"/>
        <v>#DIV/0!</v>
      </c>
      <c r="I304" s="43"/>
    </row>
    <row r="305" spans="1:9" ht="50.25" customHeight="1" hidden="1">
      <c r="A305" s="54"/>
      <c r="B305" s="58"/>
      <c r="C305" s="30" t="s">
        <v>237</v>
      </c>
      <c r="D305" s="12" t="s">
        <v>236</v>
      </c>
      <c r="E305" s="53"/>
      <c r="F305" s="53"/>
      <c r="G305" s="132" t="e">
        <f t="shared" si="17"/>
        <v>#DIV/0!</v>
      </c>
      <c r="H305" s="132" t="e">
        <f>(F305/I305)*100</f>
        <v>#DIV/0!</v>
      </c>
      <c r="I305" s="43"/>
    </row>
    <row r="306" spans="1:9" ht="73.5" customHeight="1" hidden="1">
      <c r="A306" s="54"/>
      <c r="B306" s="206"/>
      <c r="C306" s="30" t="s">
        <v>239</v>
      </c>
      <c r="D306" s="12" t="s">
        <v>245</v>
      </c>
      <c r="E306" s="53"/>
      <c r="F306" s="53"/>
      <c r="G306" s="132" t="e">
        <f t="shared" si="17"/>
        <v>#DIV/0!</v>
      </c>
      <c r="H306" s="132" t="e">
        <f t="shared" si="19"/>
        <v>#DIV/0!</v>
      </c>
      <c r="I306" s="43"/>
    </row>
    <row r="307" spans="1:9" ht="35.25" customHeight="1" hidden="1">
      <c r="A307" s="19"/>
      <c r="B307" s="62">
        <v>85212</v>
      </c>
      <c r="C307" s="20"/>
      <c r="D307" s="71" t="s">
        <v>101</v>
      </c>
      <c r="E307" s="40">
        <f>SUM(E309:E314)</f>
        <v>0</v>
      </c>
      <c r="F307" s="40">
        <f>SUM(F309:F314)</f>
        <v>0</v>
      </c>
      <c r="G307" s="137" t="e">
        <f t="shared" si="17"/>
        <v>#DIV/0!</v>
      </c>
      <c r="H307" s="137" t="e">
        <f aca="true" t="shared" si="20" ref="H307:H339">(F307/I307)*100</f>
        <v>#DIV/0!</v>
      </c>
      <c r="I307" s="40">
        <f>SUM(I308:I314)</f>
        <v>0</v>
      </c>
    </row>
    <row r="308" spans="1:9" ht="12.75" hidden="1">
      <c r="A308" s="19"/>
      <c r="B308" s="36"/>
      <c r="C308" s="52" t="s">
        <v>70</v>
      </c>
      <c r="D308" s="10" t="s">
        <v>144</v>
      </c>
      <c r="E308" s="103" t="s">
        <v>147</v>
      </c>
      <c r="F308" s="103" t="s">
        <v>147</v>
      </c>
      <c r="G308" s="140" t="s">
        <v>122</v>
      </c>
      <c r="H308" s="140" t="e">
        <f t="shared" si="20"/>
        <v>#VALUE!</v>
      </c>
      <c r="I308" s="43" t="s">
        <v>122</v>
      </c>
    </row>
    <row r="309" spans="1:9" s="102" customFormat="1" ht="12.75" customHeight="1" hidden="1">
      <c r="A309" s="98"/>
      <c r="B309" s="99"/>
      <c r="C309" s="100" t="s">
        <v>17</v>
      </c>
      <c r="D309" s="12" t="s">
        <v>18</v>
      </c>
      <c r="E309" s="103"/>
      <c r="F309" s="103"/>
      <c r="G309" s="140" t="e">
        <f t="shared" si="17"/>
        <v>#DIV/0!</v>
      </c>
      <c r="H309" s="140" t="e">
        <f t="shared" si="20"/>
        <v>#DIV/0!</v>
      </c>
      <c r="I309" s="103"/>
    </row>
    <row r="310" spans="1:9" ht="36.75" customHeight="1" hidden="1">
      <c r="A310" s="19"/>
      <c r="B310" s="36"/>
      <c r="C310" s="52" t="s">
        <v>78</v>
      </c>
      <c r="D310" s="12" t="s">
        <v>234</v>
      </c>
      <c r="E310" s="25"/>
      <c r="F310" s="25"/>
      <c r="G310" s="140" t="e">
        <f t="shared" si="17"/>
        <v>#DIV/0!</v>
      </c>
      <c r="H310" s="140" t="e">
        <f t="shared" si="20"/>
        <v>#DIV/0!</v>
      </c>
      <c r="I310" s="103"/>
    </row>
    <row r="311" spans="1:9" ht="24" customHeight="1" hidden="1">
      <c r="A311" s="19"/>
      <c r="B311" s="36"/>
      <c r="C311" s="52" t="s">
        <v>25</v>
      </c>
      <c r="D311" s="10" t="s">
        <v>211</v>
      </c>
      <c r="E311" s="25"/>
      <c r="F311" s="25"/>
      <c r="G311" s="132" t="e">
        <f t="shared" si="17"/>
        <v>#DIV/0!</v>
      </c>
      <c r="H311" s="132" t="e">
        <f t="shared" si="20"/>
        <v>#DIV/0!</v>
      </c>
      <c r="I311" s="103"/>
    </row>
    <row r="312" spans="1:9" ht="45" hidden="1">
      <c r="A312" s="22"/>
      <c r="B312" s="23"/>
      <c r="C312" s="178">
        <v>2010</v>
      </c>
      <c r="D312" s="168" t="s">
        <v>241</v>
      </c>
      <c r="E312" s="33"/>
      <c r="F312" s="33"/>
      <c r="G312" s="169" t="e">
        <f t="shared" si="17"/>
        <v>#DIV/0!</v>
      </c>
      <c r="H312" s="169" t="e">
        <f t="shared" si="20"/>
        <v>#DIV/0!</v>
      </c>
      <c r="I312" s="170"/>
    </row>
    <row r="313" spans="1:9" ht="33.75" hidden="1">
      <c r="A313" s="22"/>
      <c r="B313" s="23"/>
      <c r="C313" s="30">
        <v>2360</v>
      </c>
      <c r="D313" s="12" t="s">
        <v>172</v>
      </c>
      <c r="E313" s="25"/>
      <c r="F313" s="25"/>
      <c r="G313" s="140" t="e">
        <f t="shared" si="17"/>
        <v>#DIV/0!</v>
      </c>
      <c r="H313" s="140" t="e">
        <f t="shared" si="20"/>
        <v>#DIV/0!</v>
      </c>
      <c r="I313" s="103"/>
    </row>
    <row r="314" spans="1:9" ht="56.25" hidden="1">
      <c r="A314" s="22"/>
      <c r="B314" s="23"/>
      <c r="C314" s="52" t="s">
        <v>67</v>
      </c>
      <c r="D314" s="12" t="s">
        <v>200</v>
      </c>
      <c r="E314" s="25"/>
      <c r="F314" s="25"/>
      <c r="G314" s="140" t="e">
        <f t="shared" si="17"/>
        <v>#DIV/0!</v>
      </c>
      <c r="H314" s="140" t="e">
        <f t="shared" si="20"/>
        <v>#DIV/0!</v>
      </c>
      <c r="I314" s="103"/>
    </row>
    <row r="315" spans="1:9" ht="57.75" customHeight="1">
      <c r="A315" s="19"/>
      <c r="B315" s="27">
        <v>85213</v>
      </c>
      <c r="C315" s="20"/>
      <c r="D315" s="13" t="s">
        <v>165</v>
      </c>
      <c r="E315" s="21">
        <f>SUM(E316:E319)</f>
        <v>402000</v>
      </c>
      <c r="F315" s="21">
        <f>SUM(F316:F319)</f>
        <v>261148</v>
      </c>
      <c r="G315" s="131">
        <f t="shared" si="17"/>
        <v>64.96218905472637</v>
      </c>
      <c r="H315" s="131">
        <f t="shared" si="20"/>
        <v>108.17254720029162</v>
      </c>
      <c r="I315" s="21">
        <f>SUM(I316:I319)</f>
        <v>241418</v>
      </c>
    </row>
    <row r="316" spans="1:9" ht="12.75" hidden="1">
      <c r="A316" s="19"/>
      <c r="B316" s="36"/>
      <c r="C316" s="30" t="s">
        <v>11</v>
      </c>
      <c r="D316" s="10" t="s">
        <v>12</v>
      </c>
      <c r="E316" s="25"/>
      <c r="F316" s="25"/>
      <c r="G316" s="132" t="e">
        <f t="shared" si="17"/>
        <v>#DIV/0!</v>
      </c>
      <c r="H316" s="140" t="e">
        <f t="shared" si="20"/>
        <v>#DIV/0!</v>
      </c>
      <c r="I316" s="43">
        <v>0</v>
      </c>
    </row>
    <row r="317" spans="1:9" ht="45">
      <c r="A317" s="22"/>
      <c r="B317" s="29"/>
      <c r="C317" s="30">
        <v>2010</v>
      </c>
      <c r="D317" s="12" t="s">
        <v>241</v>
      </c>
      <c r="E317" s="25">
        <v>208000</v>
      </c>
      <c r="F317" s="25">
        <v>147607</v>
      </c>
      <c r="G317" s="132">
        <f t="shared" si="17"/>
        <v>70.96490384615385</v>
      </c>
      <c r="H317" s="132">
        <f t="shared" si="20"/>
        <v>119.214802610325</v>
      </c>
      <c r="I317" s="25">
        <v>123816</v>
      </c>
    </row>
    <row r="318" spans="1:9" ht="33.75">
      <c r="A318" s="22"/>
      <c r="B318" s="29"/>
      <c r="C318" s="30" t="s">
        <v>51</v>
      </c>
      <c r="D318" s="12" t="s">
        <v>252</v>
      </c>
      <c r="E318" s="25">
        <v>194000</v>
      </c>
      <c r="F318" s="25">
        <v>113541</v>
      </c>
      <c r="G318" s="132">
        <f t="shared" si="17"/>
        <v>58.52628865979381</v>
      </c>
      <c r="H318" s="132">
        <f t="shared" si="20"/>
        <v>96.54682743490757</v>
      </c>
      <c r="I318" s="25">
        <v>117602</v>
      </c>
    </row>
    <row r="319" spans="1:9" s="102" customFormat="1" ht="56.25" hidden="1">
      <c r="A319" s="202"/>
      <c r="B319" s="202"/>
      <c r="C319" s="204" t="s">
        <v>67</v>
      </c>
      <c r="D319" s="12" t="s">
        <v>200</v>
      </c>
      <c r="E319" s="155"/>
      <c r="F319" s="155"/>
      <c r="G319" s="201" t="e">
        <f t="shared" si="17"/>
        <v>#DIV/0!</v>
      </c>
      <c r="H319" s="201" t="e">
        <f t="shared" si="20"/>
        <v>#DIV/0!</v>
      </c>
      <c r="I319" s="155"/>
    </row>
    <row r="320" spans="1:9" ht="22.5">
      <c r="A320" s="19"/>
      <c r="B320" s="27">
        <v>85214</v>
      </c>
      <c r="C320" s="20"/>
      <c r="D320" s="13" t="s">
        <v>102</v>
      </c>
      <c r="E320" s="21">
        <f>SUM(E321:E326)</f>
        <v>1929130</v>
      </c>
      <c r="F320" s="21">
        <f>SUM(F321:F326)</f>
        <v>1327678.15</v>
      </c>
      <c r="G320" s="131">
        <f t="shared" si="17"/>
        <v>68.82263766568349</v>
      </c>
      <c r="H320" s="131">
        <f t="shared" si="20"/>
        <v>79.56089751658469</v>
      </c>
      <c r="I320" s="21">
        <f>SUM(I321:I326)</f>
        <v>1668757.13</v>
      </c>
    </row>
    <row r="321" spans="1:9" ht="42" customHeight="1" hidden="1">
      <c r="A321" s="22"/>
      <c r="B321" s="23"/>
      <c r="C321" s="57" t="s">
        <v>78</v>
      </c>
      <c r="D321" s="12" t="s">
        <v>234</v>
      </c>
      <c r="E321" s="25"/>
      <c r="F321" s="25"/>
      <c r="G321" s="132" t="e">
        <f t="shared" si="17"/>
        <v>#DIV/0!</v>
      </c>
      <c r="H321" s="132" t="e">
        <f t="shared" si="20"/>
        <v>#DIV/0!</v>
      </c>
      <c r="I321" s="25"/>
    </row>
    <row r="322" spans="1:9" ht="12.75" hidden="1">
      <c r="A322" s="22"/>
      <c r="B322" s="23"/>
      <c r="C322" s="57" t="s">
        <v>25</v>
      </c>
      <c r="D322" s="12" t="s">
        <v>211</v>
      </c>
      <c r="E322" s="25"/>
      <c r="F322" s="25"/>
      <c r="G322" s="132" t="e">
        <f t="shared" si="17"/>
        <v>#DIV/0!</v>
      </c>
      <c r="H322" s="132" t="e">
        <f t="shared" si="20"/>
        <v>#DIV/0!</v>
      </c>
      <c r="I322" s="43"/>
    </row>
    <row r="323" spans="1:9" ht="12.75">
      <c r="A323" s="22"/>
      <c r="B323" s="29"/>
      <c r="C323" s="30" t="s">
        <v>11</v>
      </c>
      <c r="D323" s="11" t="s">
        <v>12</v>
      </c>
      <c r="E323" s="25">
        <v>15130</v>
      </c>
      <c r="F323" s="25">
        <v>9849.15</v>
      </c>
      <c r="G323" s="132">
        <f t="shared" si="17"/>
        <v>65.09682749504296</v>
      </c>
      <c r="H323" s="132">
        <f t="shared" si="20"/>
        <v>67.69580036744465</v>
      </c>
      <c r="I323" s="25">
        <v>14549.13</v>
      </c>
    </row>
    <row r="324" spans="1:9" ht="12.75" hidden="1">
      <c r="A324" s="22"/>
      <c r="B324" s="29"/>
      <c r="C324" s="30" t="s">
        <v>119</v>
      </c>
      <c r="D324" s="11" t="s">
        <v>105</v>
      </c>
      <c r="E324" s="25"/>
      <c r="F324" s="25"/>
      <c r="G324" s="132" t="e">
        <f t="shared" si="17"/>
        <v>#DIV/0!</v>
      </c>
      <c r="H324" s="132" t="e">
        <f t="shared" si="20"/>
        <v>#DIV/0!</v>
      </c>
      <c r="I324" s="25">
        <v>0</v>
      </c>
    </row>
    <row r="325" spans="1:9" ht="33.75">
      <c r="A325" s="22"/>
      <c r="B325" s="29"/>
      <c r="C325" s="30">
        <v>2030</v>
      </c>
      <c r="D325" s="12" t="s">
        <v>252</v>
      </c>
      <c r="E325" s="25">
        <v>1914000</v>
      </c>
      <c r="F325" s="25">
        <v>1317829</v>
      </c>
      <c r="G325" s="132">
        <f t="shared" si="17"/>
        <v>68.85208986415883</v>
      </c>
      <c r="H325" s="132">
        <f t="shared" si="20"/>
        <v>79.66525370449182</v>
      </c>
      <c r="I325" s="25">
        <v>1654208</v>
      </c>
    </row>
    <row r="326" spans="1:9" s="102" customFormat="1" ht="57" customHeight="1" hidden="1">
      <c r="A326" s="202"/>
      <c r="B326" s="202"/>
      <c r="C326" s="204" t="s">
        <v>67</v>
      </c>
      <c r="D326" s="12" t="s">
        <v>200</v>
      </c>
      <c r="E326" s="155"/>
      <c r="F326" s="155"/>
      <c r="G326" s="201" t="e">
        <f t="shared" si="17"/>
        <v>#DIV/0!</v>
      </c>
      <c r="H326" s="201" t="e">
        <f t="shared" si="20"/>
        <v>#DIV/0!</v>
      </c>
      <c r="I326" s="155"/>
    </row>
    <row r="327" spans="1:9" ht="12.75">
      <c r="A327" s="19"/>
      <c r="B327" s="27">
        <v>85215</v>
      </c>
      <c r="C327" s="20"/>
      <c r="D327" s="14" t="s">
        <v>61</v>
      </c>
      <c r="E327" s="21">
        <f>SUM(E328:E330)</f>
        <v>76156.64</v>
      </c>
      <c r="F327" s="21">
        <f>SUM(F328:F330)</f>
        <v>57887.11</v>
      </c>
      <c r="G327" s="131">
        <f t="shared" si="17"/>
        <v>76.0105881772095</v>
      </c>
      <c r="H327" s="131">
        <f t="shared" si="20"/>
        <v>94.97618339768215</v>
      </c>
      <c r="I327" s="21">
        <f>SUM(I328:I330)</f>
        <v>60949.079999999994</v>
      </c>
    </row>
    <row r="328" spans="1:9" ht="12.75">
      <c r="A328" s="19"/>
      <c r="B328" s="36"/>
      <c r="C328" s="57" t="s">
        <v>25</v>
      </c>
      <c r="D328" s="10" t="s">
        <v>211</v>
      </c>
      <c r="E328" s="25">
        <v>300</v>
      </c>
      <c r="F328" s="25">
        <v>392.37</v>
      </c>
      <c r="G328" s="132">
        <f t="shared" si="17"/>
        <v>130.79</v>
      </c>
      <c r="H328" s="132">
        <f t="shared" si="20"/>
        <v>319.7799511002445</v>
      </c>
      <c r="I328" s="25">
        <v>122.7</v>
      </c>
    </row>
    <row r="329" spans="1:9" ht="12.75">
      <c r="A329" s="22"/>
      <c r="B329" s="29"/>
      <c r="C329" s="28" t="s">
        <v>11</v>
      </c>
      <c r="D329" s="11" t="s">
        <v>12</v>
      </c>
      <c r="E329" s="25">
        <v>2000</v>
      </c>
      <c r="F329" s="25">
        <v>2380.12</v>
      </c>
      <c r="G329" s="132">
        <f t="shared" si="17"/>
        <v>119.006</v>
      </c>
      <c r="H329" s="132">
        <f t="shared" si="20"/>
        <v>117.66520498914865</v>
      </c>
      <c r="I329" s="25">
        <v>2022.79</v>
      </c>
    </row>
    <row r="330" spans="1:9" ht="45">
      <c r="A330" s="22"/>
      <c r="B330" s="29"/>
      <c r="C330" s="30" t="s">
        <v>119</v>
      </c>
      <c r="D330" s="12" t="s">
        <v>241</v>
      </c>
      <c r="E330" s="25">
        <v>73856.64</v>
      </c>
      <c r="F330" s="25">
        <v>55114.62</v>
      </c>
      <c r="G330" s="132">
        <f t="shared" si="17"/>
        <v>74.62378467257649</v>
      </c>
      <c r="H330" s="132">
        <f t="shared" si="20"/>
        <v>93.72662451391149</v>
      </c>
      <c r="I330" s="25">
        <v>58803.59</v>
      </c>
    </row>
    <row r="331" spans="1:9" s="85" customFormat="1" ht="12.75">
      <c r="A331" s="19"/>
      <c r="B331" s="27">
        <v>85216</v>
      </c>
      <c r="C331" s="20"/>
      <c r="D331" s="72" t="s">
        <v>110</v>
      </c>
      <c r="E331" s="21">
        <f>SUM(E332:E336)</f>
        <v>1509000</v>
      </c>
      <c r="F331" s="21">
        <f>SUM(F332:F336)</f>
        <v>1350238.7</v>
      </c>
      <c r="G331" s="131">
        <f aca="true" t="shared" si="21" ref="G331:G360">F331*100/E331</f>
        <v>89.47903909874088</v>
      </c>
      <c r="H331" s="131">
        <f t="shared" si="20"/>
        <v>94.23868208209674</v>
      </c>
      <c r="I331" s="21">
        <f>SUM(I332:I336)</f>
        <v>1432786.06</v>
      </c>
    </row>
    <row r="332" spans="1:9" s="1" customFormat="1" ht="45.75" customHeight="1" hidden="1">
      <c r="A332" s="22"/>
      <c r="B332" s="29"/>
      <c r="C332" s="30" t="s">
        <v>78</v>
      </c>
      <c r="D332" s="12" t="s">
        <v>276</v>
      </c>
      <c r="E332" s="25"/>
      <c r="F332" s="25"/>
      <c r="G332" s="132" t="e">
        <f t="shared" si="21"/>
        <v>#DIV/0!</v>
      </c>
      <c r="H332" s="132" t="e">
        <f t="shared" si="20"/>
        <v>#DIV/0!</v>
      </c>
      <c r="I332" s="43"/>
    </row>
    <row r="333" spans="1:9" s="1" customFormat="1" ht="12.75" hidden="1">
      <c r="A333" s="22"/>
      <c r="B333" s="29"/>
      <c r="C333" s="30" t="s">
        <v>25</v>
      </c>
      <c r="D333" s="12" t="s">
        <v>211</v>
      </c>
      <c r="E333" s="25"/>
      <c r="F333" s="25"/>
      <c r="G333" s="132" t="e">
        <f t="shared" si="21"/>
        <v>#DIV/0!</v>
      </c>
      <c r="H333" s="132" t="e">
        <f t="shared" si="20"/>
        <v>#DIV/0!</v>
      </c>
      <c r="I333" s="43"/>
    </row>
    <row r="334" spans="1:9" s="1" customFormat="1" ht="12.75">
      <c r="A334" s="22"/>
      <c r="B334" s="29"/>
      <c r="C334" s="30" t="s">
        <v>11</v>
      </c>
      <c r="D334" s="12" t="s">
        <v>12</v>
      </c>
      <c r="E334" s="25">
        <v>13000</v>
      </c>
      <c r="F334" s="25">
        <v>1498.7</v>
      </c>
      <c r="G334" s="132">
        <f t="shared" si="21"/>
        <v>11.528461538461539</v>
      </c>
      <c r="H334" s="132">
        <f t="shared" si="20"/>
        <v>13.423125357140938</v>
      </c>
      <c r="I334" s="43">
        <v>11165.06</v>
      </c>
    </row>
    <row r="335" spans="1:9" s="1" customFormat="1" ht="33.75">
      <c r="A335" s="22"/>
      <c r="B335" s="29"/>
      <c r="C335" s="30" t="s">
        <v>51</v>
      </c>
      <c r="D335" s="12" t="s">
        <v>252</v>
      </c>
      <c r="E335" s="25">
        <v>1496000</v>
      </c>
      <c r="F335" s="25">
        <v>1348740</v>
      </c>
      <c r="G335" s="132">
        <f t="shared" si="21"/>
        <v>90.15641711229947</v>
      </c>
      <c r="H335" s="132">
        <f t="shared" si="20"/>
        <v>94.87338749216563</v>
      </c>
      <c r="I335" s="25">
        <v>1421621</v>
      </c>
    </row>
    <row r="336" spans="1:9" s="1" customFormat="1" ht="59.25" customHeight="1" hidden="1">
      <c r="A336" s="22"/>
      <c r="B336" s="29"/>
      <c r="C336" s="30" t="s">
        <v>67</v>
      </c>
      <c r="D336" s="12" t="s">
        <v>200</v>
      </c>
      <c r="E336" s="25"/>
      <c r="F336" s="25"/>
      <c r="G336" s="132" t="e">
        <f t="shared" si="21"/>
        <v>#DIV/0!</v>
      </c>
      <c r="H336" s="132" t="e">
        <f t="shared" si="20"/>
        <v>#DIV/0!</v>
      </c>
      <c r="I336" s="43"/>
    </row>
    <row r="337" spans="1:9" ht="12.75">
      <c r="A337" s="19"/>
      <c r="B337" s="27">
        <v>85219</v>
      </c>
      <c r="C337" s="20"/>
      <c r="D337" s="14" t="s">
        <v>103</v>
      </c>
      <c r="E337" s="21">
        <f>SUM(E338:E343)</f>
        <v>2850388</v>
      </c>
      <c r="F337" s="21">
        <f>SUM(F338:F343)</f>
        <v>1686824.58</v>
      </c>
      <c r="G337" s="131">
        <f t="shared" si="21"/>
        <v>59.178770749806695</v>
      </c>
      <c r="H337" s="131">
        <f t="shared" si="20"/>
        <v>167.52532539716347</v>
      </c>
      <c r="I337" s="21">
        <f>SUM(I338:I343)</f>
        <v>1006907.21</v>
      </c>
    </row>
    <row r="338" spans="1:9" ht="22.5">
      <c r="A338" s="19"/>
      <c r="B338" s="36"/>
      <c r="C338" s="213" t="s">
        <v>258</v>
      </c>
      <c r="D338" s="12" t="s">
        <v>265</v>
      </c>
      <c r="E338" s="25">
        <v>30</v>
      </c>
      <c r="F338" s="25">
        <v>34.8</v>
      </c>
      <c r="G338" s="132">
        <f t="shared" si="21"/>
        <v>115.99999999999999</v>
      </c>
      <c r="H338" s="132">
        <f t="shared" si="20"/>
        <v>7733.333333333333</v>
      </c>
      <c r="I338" s="25">
        <v>0.45</v>
      </c>
    </row>
    <row r="339" spans="1:9" ht="12.75" hidden="1">
      <c r="A339" s="19"/>
      <c r="B339" s="36"/>
      <c r="C339" s="34" t="s">
        <v>25</v>
      </c>
      <c r="D339" s="10" t="s">
        <v>211</v>
      </c>
      <c r="E339" s="25"/>
      <c r="F339" s="25"/>
      <c r="G339" s="132" t="e">
        <f t="shared" si="21"/>
        <v>#DIV/0!</v>
      </c>
      <c r="H339" s="132" t="e">
        <f t="shared" si="20"/>
        <v>#DIV/0!</v>
      </c>
      <c r="I339" s="25"/>
    </row>
    <row r="340" spans="1:9" ht="12.75">
      <c r="A340" s="19"/>
      <c r="B340" s="36"/>
      <c r="C340" s="34" t="s">
        <v>257</v>
      </c>
      <c r="D340" s="10" t="s">
        <v>266</v>
      </c>
      <c r="E340" s="25">
        <v>216</v>
      </c>
      <c r="F340" s="25">
        <v>215.45</v>
      </c>
      <c r="G340" s="132">
        <f t="shared" si="21"/>
        <v>99.74537037037037</v>
      </c>
      <c r="H340" s="144" t="s">
        <v>122</v>
      </c>
      <c r="I340" s="25"/>
    </row>
    <row r="341" spans="1:9" ht="12.75">
      <c r="A341" s="22"/>
      <c r="B341" s="29"/>
      <c r="C341" s="30" t="s">
        <v>11</v>
      </c>
      <c r="D341" s="11" t="s">
        <v>12</v>
      </c>
      <c r="E341" s="25">
        <v>3000</v>
      </c>
      <c r="F341" s="25">
        <v>2099.33</v>
      </c>
      <c r="G341" s="132">
        <f t="shared" si="21"/>
        <v>69.97766666666666</v>
      </c>
      <c r="H341" s="132">
        <f aca="true" t="shared" si="22" ref="H341:H356">(F341/I341)*100</f>
        <v>88.40177533729722</v>
      </c>
      <c r="I341" s="25">
        <v>2374.76</v>
      </c>
    </row>
    <row r="342" spans="1:9" ht="45">
      <c r="A342" s="22"/>
      <c r="B342" s="29"/>
      <c r="C342" s="30" t="s">
        <v>119</v>
      </c>
      <c r="D342" s="12" t="s">
        <v>241</v>
      </c>
      <c r="E342" s="25">
        <v>20542</v>
      </c>
      <c r="F342" s="25">
        <v>20542</v>
      </c>
      <c r="G342" s="132">
        <f t="shared" si="21"/>
        <v>100</v>
      </c>
      <c r="H342" s="132">
        <f t="shared" si="22"/>
        <v>103.57484999747895</v>
      </c>
      <c r="I342" s="25">
        <v>19833</v>
      </c>
    </row>
    <row r="343" spans="1:9" ht="33.75">
      <c r="A343" s="22"/>
      <c r="B343" s="96"/>
      <c r="C343" s="30">
        <v>2030</v>
      </c>
      <c r="D343" s="12" t="s">
        <v>252</v>
      </c>
      <c r="E343" s="25">
        <v>2826600</v>
      </c>
      <c r="F343" s="25">
        <v>1663933</v>
      </c>
      <c r="G343" s="132">
        <f t="shared" si="21"/>
        <v>58.866942616571144</v>
      </c>
      <c r="H343" s="132">
        <f t="shared" si="22"/>
        <v>168.97884531212074</v>
      </c>
      <c r="I343" s="25">
        <v>984699</v>
      </c>
    </row>
    <row r="344" spans="1:9" ht="33.75">
      <c r="A344" s="22"/>
      <c r="B344" s="27">
        <v>85220</v>
      </c>
      <c r="C344" s="161"/>
      <c r="D344" s="13" t="s">
        <v>150</v>
      </c>
      <c r="E344" s="21">
        <f>SUM(E345:E345)</f>
        <v>40000</v>
      </c>
      <c r="F344" s="21">
        <f>SUM(F345:F345)</f>
        <v>28427.6</v>
      </c>
      <c r="G344" s="131">
        <f t="shared" si="21"/>
        <v>71.069</v>
      </c>
      <c r="H344" s="131">
        <f t="shared" si="22"/>
        <v>98.45871225358566</v>
      </c>
      <c r="I344" s="21">
        <f>SUM(I345:I345)</f>
        <v>28872.61</v>
      </c>
    </row>
    <row r="345" spans="1:9" ht="12.75">
      <c r="A345" s="22"/>
      <c r="B345" s="104"/>
      <c r="C345" s="30" t="s">
        <v>11</v>
      </c>
      <c r="D345" s="11" t="s">
        <v>12</v>
      </c>
      <c r="E345" s="25">
        <v>40000</v>
      </c>
      <c r="F345" s="25">
        <v>28427.6</v>
      </c>
      <c r="G345" s="132">
        <f t="shared" si="21"/>
        <v>71.069</v>
      </c>
      <c r="H345" s="132">
        <f t="shared" si="22"/>
        <v>98.45871225358566</v>
      </c>
      <c r="I345" s="25">
        <v>28872.61</v>
      </c>
    </row>
    <row r="346" spans="1:9" ht="13.5" customHeight="1">
      <c r="A346" s="19"/>
      <c r="B346" s="27">
        <v>85228</v>
      </c>
      <c r="C346" s="20"/>
      <c r="D346" s="13" t="s">
        <v>62</v>
      </c>
      <c r="E346" s="21">
        <f>SUM(E347:E351)</f>
        <v>555337</v>
      </c>
      <c r="F346" s="21">
        <f>SUM(F347:F351)</f>
        <v>364549.15</v>
      </c>
      <c r="G346" s="131">
        <f>F346*100/E346</f>
        <v>65.64467161381287</v>
      </c>
      <c r="H346" s="131">
        <f t="shared" si="22"/>
        <v>114.48201313956987</v>
      </c>
      <c r="I346" s="21">
        <f>SUM(I347:I351)</f>
        <v>318433.55999999994</v>
      </c>
    </row>
    <row r="347" spans="1:9" ht="12.75">
      <c r="A347" s="22"/>
      <c r="B347" s="29"/>
      <c r="C347" s="34" t="s">
        <v>56</v>
      </c>
      <c r="D347" s="10" t="s">
        <v>57</v>
      </c>
      <c r="E347" s="25">
        <v>370000</v>
      </c>
      <c r="F347" s="25">
        <v>250348.5</v>
      </c>
      <c r="G347" s="132">
        <f t="shared" si="21"/>
        <v>67.66175675675676</v>
      </c>
      <c r="H347" s="132">
        <f t="shared" si="22"/>
        <v>105.97088900647982</v>
      </c>
      <c r="I347" s="25">
        <v>236242.71</v>
      </c>
    </row>
    <row r="348" spans="1:9" ht="12.75" hidden="1">
      <c r="A348" s="22"/>
      <c r="B348" s="29"/>
      <c r="C348" s="30" t="s">
        <v>25</v>
      </c>
      <c r="D348" s="10" t="s">
        <v>211</v>
      </c>
      <c r="E348" s="25"/>
      <c r="F348" s="25"/>
      <c r="G348" s="132" t="e">
        <f t="shared" si="21"/>
        <v>#DIV/0!</v>
      </c>
      <c r="H348" s="132" t="e">
        <f t="shared" si="22"/>
        <v>#DIV/0!</v>
      </c>
      <c r="I348" s="25"/>
    </row>
    <row r="349" spans="1:9" ht="12.75">
      <c r="A349" s="22"/>
      <c r="B349" s="29"/>
      <c r="C349" s="28" t="s">
        <v>11</v>
      </c>
      <c r="D349" s="11" t="s">
        <v>12</v>
      </c>
      <c r="E349" s="25">
        <v>1841</v>
      </c>
      <c r="F349" s="25">
        <v>100</v>
      </c>
      <c r="G349" s="132">
        <f t="shared" si="21"/>
        <v>5.431830526887561</v>
      </c>
      <c r="H349" s="144" t="s">
        <v>122</v>
      </c>
      <c r="I349" s="25">
        <v>0</v>
      </c>
    </row>
    <row r="350" spans="1:9" ht="45">
      <c r="A350" s="22"/>
      <c r="B350" s="29"/>
      <c r="C350" s="30" t="s">
        <v>119</v>
      </c>
      <c r="D350" s="12" t="s">
        <v>241</v>
      </c>
      <c r="E350" s="80">
        <v>181896</v>
      </c>
      <c r="F350" s="80">
        <v>111672</v>
      </c>
      <c r="G350" s="142">
        <f t="shared" si="21"/>
        <v>61.3933236574746</v>
      </c>
      <c r="H350" s="132">
        <f t="shared" si="22"/>
        <v>139.66681674921207</v>
      </c>
      <c r="I350" s="151">
        <v>79956</v>
      </c>
    </row>
    <row r="351" spans="1:9" ht="33.75">
      <c r="A351" s="22"/>
      <c r="B351" s="29"/>
      <c r="C351" s="30" t="s">
        <v>76</v>
      </c>
      <c r="D351" s="12" t="s">
        <v>172</v>
      </c>
      <c r="E351" s="80">
        <v>1600</v>
      </c>
      <c r="F351" s="80">
        <v>2428.65</v>
      </c>
      <c r="G351" s="140">
        <f t="shared" si="21"/>
        <v>151.790625</v>
      </c>
      <c r="H351" s="132">
        <f t="shared" si="22"/>
        <v>108.67172293442513</v>
      </c>
      <c r="I351" s="151">
        <v>2234.85</v>
      </c>
    </row>
    <row r="352" spans="1:9" ht="12.75">
      <c r="A352" s="22"/>
      <c r="B352" s="27">
        <v>85230</v>
      </c>
      <c r="C352" s="44"/>
      <c r="D352" s="122" t="s">
        <v>259</v>
      </c>
      <c r="E352" s="88">
        <f>SUM(E353+E354)</f>
        <v>2320992</v>
      </c>
      <c r="F352" s="88">
        <f>SUM(F353+F354)</f>
        <v>1052319.66</v>
      </c>
      <c r="G352" s="131">
        <f>F352*100/E352</f>
        <v>45.339219609546255</v>
      </c>
      <c r="H352" s="131">
        <f t="shared" si="22"/>
        <v>109.14266784585148</v>
      </c>
      <c r="I352" s="234">
        <f>SUM(I353:I356)</f>
        <v>964168.9</v>
      </c>
    </row>
    <row r="353" spans="1:9" ht="12.75">
      <c r="A353" s="22"/>
      <c r="B353" s="29"/>
      <c r="C353" s="233" t="s">
        <v>11</v>
      </c>
      <c r="D353" s="121" t="s">
        <v>12</v>
      </c>
      <c r="E353" s="80">
        <v>5248</v>
      </c>
      <c r="F353" s="80">
        <v>4392.66</v>
      </c>
      <c r="G353" s="132">
        <f>F353*100/E353</f>
        <v>83.7016006097561</v>
      </c>
      <c r="H353" s="144" t="s">
        <v>122</v>
      </c>
      <c r="I353" s="151">
        <v>3303.9</v>
      </c>
    </row>
    <row r="354" spans="1:9" ht="33.75">
      <c r="A354" s="22"/>
      <c r="B354" s="29"/>
      <c r="C354" s="30" t="s">
        <v>51</v>
      </c>
      <c r="D354" s="121" t="s">
        <v>252</v>
      </c>
      <c r="E354" s="80">
        <v>2315744</v>
      </c>
      <c r="F354" s="80">
        <v>1047927</v>
      </c>
      <c r="G354" s="132">
        <f>F354*100/E354</f>
        <v>45.25228177207843</v>
      </c>
      <c r="H354" s="144" t="s">
        <v>122</v>
      </c>
      <c r="I354" s="151">
        <v>960865</v>
      </c>
    </row>
    <row r="355" spans="1:9" ht="12.75" hidden="1">
      <c r="A355" s="22"/>
      <c r="B355" s="27">
        <v>85231</v>
      </c>
      <c r="C355" s="42"/>
      <c r="D355" s="87" t="s">
        <v>128</v>
      </c>
      <c r="E355" s="88">
        <f>SUM(E356)</f>
        <v>0</v>
      </c>
      <c r="F355" s="88">
        <f>SUM(F356)</f>
        <v>0</v>
      </c>
      <c r="G355" s="141" t="e">
        <f t="shared" si="21"/>
        <v>#DIV/0!</v>
      </c>
      <c r="H355" s="131" t="e">
        <f t="shared" si="22"/>
        <v>#DIV/0!</v>
      </c>
      <c r="I355" s="88">
        <f>SUM(I356)</f>
        <v>0</v>
      </c>
    </row>
    <row r="356" spans="1:9" ht="45" hidden="1">
      <c r="A356" s="22"/>
      <c r="B356" s="29"/>
      <c r="C356" s="30" t="s">
        <v>119</v>
      </c>
      <c r="D356" s="12" t="s">
        <v>149</v>
      </c>
      <c r="E356" s="80"/>
      <c r="F356" s="80"/>
      <c r="G356" s="142" t="e">
        <f t="shared" si="21"/>
        <v>#DIV/0!</v>
      </c>
      <c r="H356" s="132" t="e">
        <f t="shared" si="22"/>
        <v>#DIV/0!</v>
      </c>
      <c r="I356" s="43"/>
    </row>
    <row r="357" spans="1:9" ht="22.5" hidden="1">
      <c r="A357" s="22"/>
      <c r="B357" s="27">
        <v>85278</v>
      </c>
      <c r="C357" s="97"/>
      <c r="D357" s="122" t="s">
        <v>143</v>
      </c>
      <c r="E357" s="88">
        <f>SUM(E358)</f>
        <v>0</v>
      </c>
      <c r="F357" s="88">
        <f>SUM(F358)</f>
        <v>0</v>
      </c>
      <c r="G357" s="141" t="e">
        <f t="shared" si="21"/>
        <v>#DIV/0!</v>
      </c>
      <c r="H357" s="146" t="s">
        <v>122</v>
      </c>
      <c r="I357" s="88">
        <f>SUM(I358)</f>
        <v>0</v>
      </c>
    </row>
    <row r="358" spans="1:9" ht="12.75" hidden="1">
      <c r="A358" s="22"/>
      <c r="B358" s="108"/>
      <c r="C358" s="30" t="s">
        <v>119</v>
      </c>
      <c r="D358" s="121" t="s">
        <v>105</v>
      </c>
      <c r="E358" s="80"/>
      <c r="F358" s="80"/>
      <c r="G358" s="142" t="e">
        <f t="shared" si="21"/>
        <v>#DIV/0!</v>
      </c>
      <c r="H358" s="147" t="s">
        <v>122</v>
      </c>
      <c r="I358" s="144" t="s">
        <v>122</v>
      </c>
    </row>
    <row r="359" spans="1:9" ht="22.5" hidden="1">
      <c r="A359" s="22"/>
      <c r="B359" s="27">
        <v>85278</v>
      </c>
      <c r="C359" s="44"/>
      <c r="D359" s="122" t="s">
        <v>160</v>
      </c>
      <c r="E359" s="88">
        <f>SUM(E360)</f>
        <v>0</v>
      </c>
      <c r="F359" s="88">
        <f>SUM(F360)</f>
        <v>0</v>
      </c>
      <c r="G359" s="141" t="e">
        <f t="shared" si="21"/>
        <v>#DIV/0!</v>
      </c>
      <c r="H359" s="131" t="e">
        <f aca="true" t="shared" si="23" ref="H359:H419">(F359/I359)*100</f>
        <v>#DIV/0!</v>
      </c>
      <c r="I359" s="88">
        <f>SUM(I360)</f>
        <v>0</v>
      </c>
    </row>
    <row r="360" spans="1:9" ht="12.75" hidden="1">
      <c r="A360" s="22"/>
      <c r="B360" s="27"/>
      <c r="C360" s="30" t="s">
        <v>119</v>
      </c>
      <c r="D360" s="12" t="s">
        <v>105</v>
      </c>
      <c r="E360" s="80"/>
      <c r="F360" s="80"/>
      <c r="G360" s="142" t="e">
        <f t="shared" si="21"/>
        <v>#DIV/0!</v>
      </c>
      <c r="H360" s="132" t="e">
        <f t="shared" si="23"/>
        <v>#DIV/0!</v>
      </c>
      <c r="I360" s="151"/>
    </row>
    <row r="361" spans="1:9" ht="12.75" hidden="1">
      <c r="A361" s="22"/>
      <c r="B361" s="27">
        <v>85230</v>
      </c>
      <c r="C361" s="44"/>
      <c r="D361" s="89" t="s">
        <v>259</v>
      </c>
      <c r="E361" s="88">
        <f>SUM(E362:E363)</f>
        <v>0</v>
      </c>
      <c r="F361" s="88">
        <f>SUM(F362:F363)</f>
        <v>0</v>
      </c>
      <c r="G361" s="131" t="e">
        <f>F361*100/E361</f>
        <v>#DIV/0!</v>
      </c>
      <c r="H361" s="131" t="e">
        <f>(F361/I361)*100</f>
        <v>#DIV/0!</v>
      </c>
      <c r="I361" s="151"/>
    </row>
    <row r="362" spans="1:9" ht="12.75" hidden="1">
      <c r="A362" s="22"/>
      <c r="B362" s="118"/>
      <c r="C362" s="30" t="s">
        <v>11</v>
      </c>
      <c r="D362" s="94" t="s">
        <v>12</v>
      </c>
      <c r="E362" s="80"/>
      <c r="F362" s="80"/>
      <c r="G362" s="140" t="e">
        <f>F362*100/E362</f>
        <v>#DIV/0!</v>
      </c>
      <c r="H362" s="132" t="e">
        <f>(F362/I362)*100</f>
        <v>#DIV/0!</v>
      </c>
      <c r="I362" s="151"/>
    </row>
    <row r="363" spans="1:9" ht="33.75" hidden="1">
      <c r="A363" s="22"/>
      <c r="B363" s="167"/>
      <c r="C363" s="44" t="s">
        <v>51</v>
      </c>
      <c r="D363" s="12" t="s">
        <v>252</v>
      </c>
      <c r="E363" s="80"/>
      <c r="F363" s="80"/>
      <c r="G363" s="140" t="e">
        <f>F363*100/E363</f>
        <v>#DIV/0!</v>
      </c>
      <c r="H363" s="132" t="e">
        <f>(F363/I363)*100</f>
        <v>#DIV/0!</v>
      </c>
      <c r="I363" s="151"/>
    </row>
    <row r="364" spans="1:9" ht="12.75">
      <c r="A364" s="19"/>
      <c r="B364" s="27">
        <v>85295</v>
      </c>
      <c r="C364" s="20"/>
      <c r="D364" s="14" t="s">
        <v>5</v>
      </c>
      <c r="E364" s="21">
        <f>SUM(E365:E372)</f>
        <v>2400</v>
      </c>
      <c r="F364" s="21">
        <f>SUM(F365:F372)</f>
        <v>2398.67</v>
      </c>
      <c r="G364" s="131">
        <f>F364*100/E364</f>
        <v>99.94458333333333</v>
      </c>
      <c r="H364" s="131">
        <f>(F364/I364)*100</f>
        <v>107.98982531964705</v>
      </c>
      <c r="I364" s="88">
        <f>SUM(I366:I371)</f>
        <v>2221.2</v>
      </c>
    </row>
    <row r="365" spans="1:9" ht="12.75" hidden="1">
      <c r="A365" s="19"/>
      <c r="B365" s="36"/>
      <c r="C365" s="30" t="s">
        <v>17</v>
      </c>
      <c r="D365" s="12" t="s">
        <v>18</v>
      </c>
      <c r="E365" s="80"/>
      <c r="F365" s="80"/>
      <c r="G365" s="140" t="e">
        <f aca="true" t="shared" si="24" ref="G365:G401">F365*100/E365</f>
        <v>#DIV/0!</v>
      </c>
      <c r="H365" s="132" t="e">
        <f t="shared" si="23"/>
        <v>#DIV/0!</v>
      </c>
      <c r="I365" s="80"/>
    </row>
    <row r="366" spans="1:9" ht="12.75" hidden="1">
      <c r="A366" s="19"/>
      <c r="B366" s="36"/>
      <c r="C366" s="28" t="s">
        <v>25</v>
      </c>
      <c r="D366" s="94" t="s">
        <v>211</v>
      </c>
      <c r="E366" s="80"/>
      <c r="F366" s="80"/>
      <c r="G366" s="142" t="e">
        <f t="shared" si="24"/>
        <v>#DIV/0!</v>
      </c>
      <c r="H366" s="132" t="e">
        <f t="shared" si="23"/>
        <v>#DIV/0!</v>
      </c>
      <c r="I366" s="80"/>
    </row>
    <row r="367" spans="1:9" s="1" customFormat="1" ht="14.25" customHeight="1">
      <c r="A367" s="22"/>
      <c r="B367" s="23"/>
      <c r="C367" s="28" t="s">
        <v>11</v>
      </c>
      <c r="D367" s="94" t="s">
        <v>12</v>
      </c>
      <c r="E367" s="80">
        <v>2400</v>
      </c>
      <c r="F367" s="80">
        <v>2398.67</v>
      </c>
      <c r="G367" s="142">
        <f t="shared" si="24"/>
        <v>99.94458333333333</v>
      </c>
      <c r="H367" s="132">
        <f t="shared" si="23"/>
        <v>107.98982531964705</v>
      </c>
      <c r="I367" s="80">
        <v>2221.2</v>
      </c>
    </row>
    <row r="368" spans="1:11" s="1" customFormat="1" ht="45" hidden="1">
      <c r="A368" s="22"/>
      <c r="B368" s="23"/>
      <c r="C368" s="30" t="s">
        <v>119</v>
      </c>
      <c r="D368" s="12" t="s">
        <v>241</v>
      </c>
      <c r="E368" s="25"/>
      <c r="F368" s="25"/>
      <c r="G368" s="132" t="e">
        <f t="shared" si="24"/>
        <v>#DIV/0!</v>
      </c>
      <c r="H368" s="132" t="e">
        <f t="shared" si="23"/>
        <v>#DIV/0!</v>
      </c>
      <c r="I368" s="43"/>
      <c r="K368" s="185"/>
    </row>
    <row r="369" spans="1:9" ht="33.75" hidden="1">
      <c r="A369" s="22"/>
      <c r="B369" s="29"/>
      <c r="C369" s="30">
        <v>2030</v>
      </c>
      <c r="D369" s="12" t="s">
        <v>252</v>
      </c>
      <c r="E369" s="25"/>
      <c r="F369" s="25"/>
      <c r="G369" s="132" t="e">
        <f t="shared" si="24"/>
        <v>#DIV/0!</v>
      </c>
      <c r="H369" s="132" t="e">
        <f t="shared" si="23"/>
        <v>#DIV/0!</v>
      </c>
      <c r="I369" s="43"/>
    </row>
    <row r="370" spans="1:9" ht="33.75" hidden="1">
      <c r="A370" s="22"/>
      <c r="B370" s="29"/>
      <c r="C370" s="30" t="s">
        <v>76</v>
      </c>
      <c r="D370" s="12" t="s">
        <v>172</v>
      </c>
      <c r="E370" s="81"/>
      <c r="F370" s="81"/>
      <c r="G370" s="132" t="e">
        <f t="shared" si="24"/>
        <v>#DIV/0!</v>
      </c>
      <c r="H370" s="132" t="e">
        <f t="shared" si="23"/>
        <v>#DIV/0!</v>
      </c>
      <c r="I370" s="154"/>
    </row>
    <row r="371" spans="1:9" ht="56.25" hidden="1">
      <c r="A371" s="22"/>
      <c r="B371" s="29"/>
      <c r="C371" s="30" t="s">
        <v>67</v>
      </c>
      <c r="D371" s="12" t="s">
        <v>200</v>
      </c>
      <c r="E371" s="163"/>
      <c r="F371" s="81"/>
      <c r="G371" s="142" t="e">
        <f t="shared" si="24"/>
        <v>#DIV/0!</v>
      </c>
      <c r="H371" s="132" t="e">
        <f t="shared" si="23"/>
        <v>#DIV/0!</v>
      </c>
      <c r="I371" s="154"/>
    </row>
    <row r="372" spans="1:9" ht="40.5" customHeight="1" hidden="1">
      <c r="A372" s="22"/>
      <c r="B372" s="29"/>
      <c r="C372" s="30" t="s">
        <v>137</v>
      </c>
      <c r="D372" s="86" t="s">
        <v>240</v>
      </c>
      <c r="E372" s="163"/>
      <c r="F372" s="81"/>
      <c r="G372" s="142" t="e">
        <f t="shared" si="24"/>
        <v>#DIV/0!</v>
      </c>
      <c r="H372" s="134" t="e">
        <f t="shared" si="23"/>
        <v>#DIV/0!</v>
      </c>
      <c r="I372" s="154"/>
    </row>
    <row r="373" spans="1:9" ht="22.5">
      <c r="A373" s="26">
        <v>853</v>
      </c>
      <c r="B373" s="37"/>
      <c r="C373" s="38"/>
      <c r="D373" s="67" t="s">
        <v>94</v>
      </c>
      <c r="E373" s="18">
        <f>E374+E380</f>
        <v>2344216.48</v>
      </c>
      <c r="F373" s="18">
        <f>F374+F380</f>
        <v>512349.94999999995</v>
      </c>
      <c r="G373" s="130">
        <f t="shared" si="24"/>
        <v>21.85591451861135</v>
      </c>
      <c r="H373" s="130">
        <f t="shared" si="23"/>
        <v>1243.9981061410804</v>
      </c>
      <c r="I373" s="18">
        <f>I374+I380</f>
        <v>41185.75</v>
      </c>
    </row>
    <row r="374" spans="1:9" ht="12.75" hidden="1">
      <c r="A374" s="47"/>
      <c r="B374" s="48">
        <v>85305</v>
      </c>
      <c r="C374" s="20"/>
      <c r="D374" s="14" t="s">
        <v>63</v>
      </c>
      <c r="E374" s="21">
        <f>SUM(E375:E378)</f>
        <v>0</v>
      </c>
      <c r="F374" s="21">
        <f>SUM(F375:F378)</f>
        <v>0</v>
      </c>
      <c r="G374" s="131" t="e">
        <f t="shared" si="24"/>
        <v>#DIV/0!</v>
      </c>
      <c r="H374" s="131" t="e">
        <f t="shared" si="23"/>
        <v>#DIV/0!</v>
      </c>
      <c r="I374" s="21">
        <f>SUM(I375:I378)</f>
        <v>0</v>
      </c>
    </row>
    <row r="375" spans="1:9" ht="12.75" hidden="1">
      <c r="A375" s="47"/>
      <c r="B375" s="51"/>
      <c r="C375" s="30" t="s">
        <v>56</v>
      </c>
      <c r="D375" s="10" t="s">
        <v>57</v>
      </c>
      <c r="E375" s="25"/>
      <c r="F375" s="25"/>
      <c r="G375" s="132" t="e">
        <f t="shared" si="24"/>
        <v>#DIV/0!</v>
      </c>
      <c r="H375" s="132" t="e">
        <f t="shared" si="23"/>
        <v>#DIV/0!</v>
      </c>
      <c r="I375" s="43"/>
    </row>
    <row r="376" spans="1:9" ht="12.75" hidden="1">
      <c r="A376" s="47"/>
      <c r="B376" s="51"/>
      <c r="C376" s="34" t="s">
        <v>25</v>
      </c>
      <c r="D376" s="10" t="s">
        <v>211</v>
      </c>
      <c r="E376" s="25"/>
      <c r="F376" s="25"/>
      <c r="G376" s="132" t="e">
        <f t="shared" si="24"/>
        <v>#DIV/0!</v>
      </c>
      <c r="H376" s="132" t="e">
        <f t="shared" si="23"/>
        <v>#DIV/0!</v>
      </c>
      <c r="I376" s="25"/>
    </row>
    <row r="377" spans="1:9" ht="12.75" hidden="1">
      <c r="A377" s="47"/>
      <c r="B377" s="58"/>
      <c r="C377" s="30" t="s">
        <v>11</v>
      </c>
      <c r="D377" s="10" t="s">
        <v>12</v>
      </c>
      <c r="E377" s="25"/>
      <c r="F377" s="25"/>
      <c r="G377" s="132" t="e">
        <f t="shared" si="24"/>
        <v>#DIV/0!</v>
      </c>
      <c r="H377" s="132" t="e">
        <f t="shared" si="23"/>
        <v>#DIV/0!</v>
      </c>
      <c r="I377" s="25"/>
    </row>
    <row r="378" spans="1:9" ht="33.75" hidden="1">
      <c r="A378" s="47"/>
      <c r="B378" s="51"/>
      <c r="C378" s="30" t="s">
        <v>51</v>
      </c>
      <c r="D378" s="12" t="s">
        <v>252</v>
      </c>
      <c r="E378" s="80"/>
      <c r="F378" s="80"/>
      <c r="G378" s="132" t="e">
        <f t="shared" si="24"/>
        <v>#DIV/0!</v>
      </c>
      <c r="H378" s="132" t="e">
        <f t="shared" si="23"/>
        <v>#DIV/0!</v>
      </c>
      <c r="I378" s="80"/>
    </row>
    <row r="379" spans="1:9" ht="45" hidden="1">
      <c r="A379" s="47"/>
      <c r="B379" s="51"/>
      <c r="C379" s="30" t="s">
        <v>107</v>
      </c>
      <c r="D379" s="86" t="s">
        <v>235</v>
      </c>
      <c r="E379" s="80"/>
      <c r="F379" s="80"/>
      <c r="G379" s="132" t="e">
        <f t="shared" si="24"/>
        <v>#DIV/0!</v>
      </c>
      <c r="H379" s="132" t="e">
        <f t="shared" si="23"/>
        <v>#DIV/0!</v>
      </c>
      <c r="I379" s="80">
        <v>0</v>
      </c>
    </row>
    <row r="380" spans="1:9" ht="12.75">
      <c r="A380" s="47"/>
      <c r="B380" s="48">
        <v>85395</v>
      </c>
      <c r="C380" s="42"/>
      <c r="D380" s="87" t="s">
        <v>5</v>
      </c>
      <c r="E380" s="88">
        <f>SUM(E381:E387)</f>
        <v>2344216.48</v>
      </c>
      <c r="F380" s="88">
        <f>SUM(F381:F387)</f>
        <v>512349.94999999995</v>
      </c>
      <c r="G380" s="141">
        <f t="shared" si="24"/>
        <v>21.85591451861135</v>
      </c>
      <c r="H380" s="131">
        <f t="shared" si="23"/>
        <v>1243.9981061410804</v>
      </c>
      <c r="I380" s="88">
        <f>SUM(I381:I387)</f>
        <v>41185.75</v>
      </c>
    </row>
    <row r="381" spans="1:9" ht="12.75" hidden="1">
      <c r="A381" s="54"/>
      <c r="B381" s="59"/>
      <c r="C381" s="30" t="s">
        <v>25</v>
      </c>
      <c r="D381" s="10" t="s">
        <v>211</v>
      </c>
      <c r="E381" s="25"/>
      <c r="F381" s="25"/>
      <c r="G381" s="132" t="e">
        <f t="shared" si="24"/>
        <v>#DIV/0!</v>
      </c>
      <c r="H381" s="132" t="e">
        <f t="shared" si="23"/>
        <v>#DIV/0!</v>
      </c>
      <c r="I381" s="25">
        <v>0</v>
      </c>
    </row>
    <row r="382" spans="1:9" ht="45" hidden="1">
      <c r="A382" s="54"/>
      <c r="B382" s="59"/>
      <c r="C382" s="34" t="s">
        <v>124</v>
      </c>
      <c r="D382" s="86" t="s">
        <v>171</v>
      </c>
      <c r="E382" s="25"/>
      <c r="F382" s="25"/>
      <c r="G382" s="132" t="e">
        <f t="shared" si="24"/>
        <v>#DIV/0!</v>
      </c>
      <c r="H382" s="132" t="e">
        <f t="shared" si="23"/>
        <v>#DIV/0!</v>
      </c>
      <c r="I382" s="43"/>
    </row>
    <row r="383" spans="1:9" ht="45" hidden="1">
      <c r="A383" s="54"/>
      <c r="B383" s="59"/>
      <c r="C383" s="34" t="s">
        <v>125</v>
      </c>
      <c r="D383" s="86" t="s">
        <v>171</v>
      </c>
      <c r="E383" s="25"/>
      <c r="F383" s="25"/>
      <c r="G383" s="132" t="e">
        <f t="shared" si="24"/>
        <v>#DIV/0!</v>
      </c>
      <c r="H383" s="132" t="e">
        <f t="shared" si="23"/>
        <v>#DIV/0!</v>
      </c>
      <c r="I383" s="43"/>
    </row>
    <row r="384" spans="1:9" ht="33.75" hidden="1">
      <c r="A384" s="54"/>
      <c r="B384" s="59"/>
      <c r="C384" s="34" t="s">
        <v>117</v>
      </c>
      <c r="D384" s="86" t="s">
        <v>118</v>
      </c>
      <c r="E384" s="25"/>
      <c r="F384" s="25"/>
      <c r="G384" s="132" t="e">
        <f t="shared" si="24"/>
        <v>#DIV/0!</v>
      </c>
      <c r="H384" s="132" t="e">
        <f t="shared" si="23"/>
        <v>#DIV/0!</v>
      </c>
      <c r="I384" s="43"/>
    </row>
    <row r="385" spans="1:9" ht="45">
      <c r="A385" s="54"/>
      <c r="B385" s="59"/>
      <c r="C385" s="34" t="s">
        <v>271</v>
      </c>
      <c r="D385" s="86" t="s">
        <v>288</v>
      </c>
      <c r="E385" s="25">
        <v>332003.28</v>
      </c>
      <c r="F385" s="25">
        <v>218113.28</v>
      </c>
      <c r="G385" s="132">
        <f t="shared" si="24"/>
        <v>65.69612203831238</v>
      </c>
      <c r="H385" s="132">
        <f t="shared" si="23"/>
        <v>529.5843343875006</v>
      </c>
      <c r="I385" s="43">
        <v>41185.75</v>
      </c>
    </row>
    <row r="386" spans="1:9" ht="48.75" customHeight="1">
      <c r="A386" s="54"/>
      <c r="B386" s="59"/>
      <c r="C386" s="34" t="s">
        <v>284</v>
      </c>
      <c r="D386" s="86" t="s">
        <v>288</v>
      </c>
      <c r="E386" s="43">
        <v>17976.2</v>
      </c>
      <c r="F386" s="25">
        <v>0</v>
      </c>
      <c r="G386" s="132">
        <f t="shared" si="24"/>
        <v>0</v>
      </c>
      <c r="H386" s="144" t="s">
        <v>122</v>
      </c>
      <c r="I386" s="43"/>
    </row>
    <row r="387" spans="1:9" ht="45">
      <c r="A387" s="47"/>
      <c r="B387" s="51"/>
      <c r="C387" s="34" t="s">
        <v>107</v>
      </c>
      <c r="D387" s="86" t="s">
        <v>235</v>
      </c>
      <c r="E387" s="33">
        <v>1994237</v>
      </c>
      <c r="F387" s="33">
        <v>294236.67</v>
      </c>
      <c r="G387" s="132">
        <f t="shared" si="24"/>
        <v>14.754348154206346</v>
      </c>
      <c r="H387" s="144" t="s">
        <v>122</v>
      </c>
      <c r="I387" s="43">
        <v>0</v>
      </c>
    </row>
    <row r="388" spans="1:9" ht="12.75">
      <c r="A388" s="26">
        <v>854</v>
      </c>
      <c r="B388" s="16"/>
      <c r="C388" s="32"/>
      <c r="D388" s="66" t="s">
        <v>64</v>
      </c>
      <c r="E388" s="18">
        <f>E389+E393</f>
        <v>859132</v>
      </c>
      <c r="F388" s="18">
        <f>F389+F393</f>
        <v>604132</v>
      </c>
      <c r="G388" s="130">
        <f t="shared" si="24"/>
        <v>70.31887998584618</v>
      </c>
      <c r="H388" s="143">
        <f t="shared" si="23"/>
        <v>213.39050761008932</v>
      </c>
      <c r="I388" s="18">
        <f>I389</f>
        <v>283111</v>
      </c>
    </row>
    <row r="389" spans="1:9" ht="12.75">
      <c r="A389" s="47"/>
      <c r="B389" s="48">
        <v>85415</v>
      </c>
      <c r="C389" s="20"/>
      <c r="D389" s="14" t="s">
        <v>282</v>
      </c>
      <c r="E389" s="21">
        <f>SUM(E390:E392)</f>
        <v>604132</v>
      </c>
      <c r="F389" s="21">
        <f>SUM(F390:F392)</f>
        <v>604132</v>
      </c>
      <c r="G389" s="131">
        <f t="shared" si="24"/>
        <v>100</v>
      </c>
      <c r="H389" s="131">
        <f t="shared" si="23"/>
        <v>213.39050761008932</v>
      </c>
      <c r="I389" s="21">
        <f>SUM(I391:I392)</f>
        <v>283111</v>
      </c>
    </row>
    <row r="390" spans="1:9" ht="12.75" hidden="1">
      <c r="A390" s="47"/>
      <c r="B390" s="51"/>
      <c r="C390" s="30" t="s">
        <v>11</v>
      </c>
      <c r="D390" s="10" t="s">
        <v>12</v>
      </c>
      <c r="E390" s="25"/>
      <c r="F390" s="25"/>
      <c r="G390" s="132" t="e">
        <f t="shared" si="24"/>
        <v>#DIV/0!</v>
      </c>
      <c r="H390" s="132" t="e">
        <f t="shared" si="23"/>
        <v>#DIV/0!</v>
      </c>
      <c r="I390" s="25"/>
    </row>
    <row r="391" spans="1:9" ht="33.75">
      <c r="A391" s="47"/>
      <c r="B391" s="51"/>
      <c r="C391" s="30" t="s">
        <v>51</v>
      </c>
      <c r="D391" s="12" t="s">
        <v>252</v>
      </c>
      <c r="E391" s="25">
        <v>604132</v>
      </c>
      <c r="F391" s="25">
        <v>604132</v>
      </c>
      <c r="G391" s="132">
        <f t="shared" si="24"/>
        <v>100</v>
      </c>
      <c r="H391" s="132">
        <f t="shared" si="23"/>
        <v>213.39050761008932</v>
      </c>
      <c r="I391" s="25">
        <v>283111</v>
      </c>
    </row>
    <row r="392" spans="1:9" ht="16.5" customHeight="1" hidden="1">
      <c r="A392" s="47"/>
      <c r="B392" s="51"/>
      <c r="C392" s="30" t="s">
        <v>177</v>
      </c>
      <c r="D392" s="123" t="s">
        <v>65</v>
      </c>
      <c r="E392" s="25"/>
      <c r="F392" s="25"/>
      <c r="G392" s="132" t="e">
        <f t="shared" si="24"/>
        <v>#DIV/0!</v>
      </c>
      <c r="H392" s="132" t="e">
        <f t="shared" si="23"/>
        <v>#DIV/0!</v>
      </c>
      <c r="I392" s="25"/>
    </row>
    <row r="393" spans="1:9" ht="15" customHeight="1">
      <c r="A393" s="47"/>
      <c r="B393" s="48">
        <v>85495</v>
      </c>
      <c r="C393" s="44"/>
      <c r="D393" s="157" t="s">
        <v>5</v>
      </c>
      <c r="E393" s="21">
        <f>SUM(E394:E394)</f>
        <v>255000</v>
      </c>
      <c r="F393" s="21">
        <f>SUM(F394:F394)</f>
        <v>0</v>
      </c>
      <c r="G393" s="131">
        <f t="shared" si="24"/>
        <v>0</v>
      </c>
      <c r="H393" s="137" t="s">
        <v>122</v>
      </c>
      <c r="I393" s="25"/>
    </row>
    <row r="394" spans="1:9" ht="46.5" customHeight="1">
      <c r="A394" s="47"/>
      <c r="B394" s="51"/>
      <c r="C394" s="30" t="s">
        <v>107</v>
      </c>
      <c r="D394" s="86" t="s">
        <v>235</v>
      </c>
      <c r="E394" s="25">
        <v>255000</v>
      </c>
      <c r="F394" s="25">
        <v>0</v>
      </c>
      <c r="G394" s="132">
        <f t="shared" si="24"/>
        <v>0</v>
      </c>
      <c r="H394" s="144" t="s">
        <v>122</v>
      </c>
      <c r="I394" s="25"/>
    </row>
    <row r="395" spans="1:9" ht="12.75" customHeight="1">
      <c r="A395" s="217">
        <v>855</v>
      </c>
      <c r="B395" s="218"/>
      <c r="C395" s="219"/>
      <c r="D395" s="220" t="s">
        <v>260</v>
      </c>
      <c r="E395" s="221">
        <f>E396+E400+E405+E408+E411+E417</f>
        <v>59053849</v>
      </c>
      <c r="F395" s="221">
        <f>F396+F400+F405+F408+F411+F417</f>
        <v>37765093.019999996</v>
      </c>
      <c r="G395" s="130">
        <f t="shared" si="24"/>
        <v>63.95026515545159</v>
      </c>
      <c r="H395" s="143">
        <f t="shared" si="23"/>
        <v>96.98540264320008</v>
      </c>
      <c r="I395" s="236">
        <f>SUM(I396,I400,I405,I408,I411,I417)</f>
        <v>38938945.44</v>
      </c>
    </row>
    <row r="396" spans="1:9" ht="14.25" customHeight="1">
      <c r="A396" s="229"/>
      <c r="B396" s="214">
        <v>85501</v>
      </c>
      <c r="C396" s="44"/>
      <c r="D396" s="157" t="s">
        <v>238</v>
      </c>
      <c r="E396" s="21">
        <f>SUM(E397:E399)</f>
        <v>32087000</v>
      </c>
      <c r="F396" s="21">
        <f>SUM(F397:F399)</f>
        <v>21442028.83</v>
      </c>
      <c r="G396" s="131">
        <f t="shared" si="24"/>
        <v>66.82466054788543</v>
      </c>
      <c r="H396" s="131">
        <f t="shared" si="23"/>
        <v>94.520296839037</v>
      </c>
      <c r="I396" s="21">
        <f>SUM(I397:I399)</f>
        <v>22685105.26</v>
      </c>
    </row>
    <row r="397" spans="1:9" ht="14.25" customHeight="1">
      <c r="A397" s="47"/>
      <c r="B397" s="162"/>
      <c r="C397" s="30" t="s">
        <v>25</v>
      </c>
      <c r="D397" s="10" t="s">
        <v>211</v>
      </c>
      <c r="E397" s="25">
        <v>5000</v>
      </c>
      <c r="F397" s="25">
        <v>2193.83</v>
      </c>
      <c r="G397" s="132">
        <f t="shared" si="24"/>
        <v>43.8766</v>
      </c>
      <c r="H397" s="132">
        <f t="shared" si="23"/>
        <v>830.1786119730568</v>
      </c>
      <c r="I397" s="25">
        <v>264.26</v>
      </c>
    </row>
    <row r="398" spans="1:9" ht="14.25" customHeight="1">
      <c r="A398" s="47"/>
      <c r="B398" s="51"/>
      <c r="C398" s="30" t="s">
        <v>11</v>
      </c>
      <c r="D398" s="10" t="s">
        <v>12</v>
      </c>
      <c r="E398" s="25">
        <v>100000</v>
      </c>
      <c r="F398" s="25">
        <v>64700</v>
      </c>
      <c r="G398" s="132">
        <f t="shared" si="24"/>
        <v>64.7</v>
      </c>
      <c r="H398" s="132">
        <f t="shared" si="23"/>
        <v>308.09523809523813</v>
      </c>
      <c r="I398" s="25">
        <v>21000</v>
      </c>
    </row>
    <row r="399" spans="1:9" ht="45.75" customHeight="1">
      <c r="A399" s="47"/>
      <c r="B399" s="58"/>
      <c r="C399" s="30" t="s">
        <v>237</v>
      </c>
      <c r="D399" s="12" t="s">
        <v>236</v>
      </c>
      <c r="E399" s="25">
        <v>31982000</v>
      </c>
      <c r="F399" s="25">
        <v>21375135</v>
      </c>
      <c r="G399" s="132">
        <f t="shared" si="24"/>
        <v>66.83489150146957</v>
      </c>
      <c r="H399" s="132">
        <f t="shared" si="23"/>
        <v>94.31382350414478</v>
      </c>
      <c r="I399" s="25">
        <v>22663841</v>
      </c>
    </row>
    <row r="400" spans="1:9" ht="36" customHeight="1">
      <c r="A400" s="216"/>
      <c r="B400" s="246">
        <v>85502</v>
      </c>
      <c r="C400" s="44"/>
      <c r="D400" s="13" t="s">
        <v>101</v>
      </c>
      <c r="E400" s="21">
        <f>SUM(E401:E404)</f>
        <v>24859400</v>
      </c>
      <c r="F400" s="21">
        <f>SUM(F401:F404)</f>
        <v>15932934.11</v>
      </c>
      <c r="G400" s="222">
        <f t="shared" si="24"/>
        <v>64.09219092174389</v>
      </c>
      <c r="H400" s="223">
        <f t="shared" si="23"/>
        <v>100.06445847093013</v>
      </c>
      <c r="I400" s="21">
        <f>SUM(I401:I404)</f>
        <v>15922670.6</v>
      </c>
    </row>
    <row r="401" spans="1:9" ht="12.75" customHeight="1">
      <c r="A401" s="47"/>
      <c r="B401" s="162"/>
      <c r="C401" s="30" t="s">
        <v>25</v>
      </c>
      <c r="D401" s="10" t="s">
        <v>211</v>
      </c>
      <c r="E401" s="25">
        <v>20700</v>
      </c>
      <c r="F401" s="25">
        <v>10122.36</v>
      </c>
      <c r="G401" s="132">
        <f t="shared" si="24"/>
        <v>48.900289855072465</v>
      </c>
      <c r="H401" s="132">
        <f t="shared" si="23"/>
        <v>79.30298586040915</v>
      </c>
      <c r="I401" s="25">
        <v>12764.16</v>
      </c>
    </row>
    <row r="402" spans="1:9" ht="45" customHeight="1">
      <c r="A402" s="47"/>
      <c r="B402" s="58"/>
      <c r="C402" s="30" t="s">
        <v>119</v>
      </c>
      <c r="D402" s="12" t="s">
        <v>241</v>
      </c>
      <c r="E402" s="25">
        <v>24581100</v>
      </c>
      <c r="F402" s="25">
        <v>15683856</v>
      </c>
      <c r="G402" s="132">
        <f aca="true" t="shared" si="25" ref="G402:G420">F402*100/E402</f>
        <v>63.80453275077193</v>
      </c>
      <c r="H402" s="132">
        <f t="shared" si="23"/>
        <v>99.81304293012138</v>
      </c>
      <c r="I402" s="25">
        <v>15713233</v>
      </c>
    </row>
    <row r="403" spans="1:9" ht="41.25" customHeight="1">
      <c r="A403" s="47"/>
      <c r="B403" s="58"/>
      <c r="C403" s="30" t="s">
        <v>76</v>
      </c>
      <c r="D403" s="12" t="s">
        <v>172</v>
      </c>
      <c r="E403" s="25">
        <v>159600</v>
      </c>
      <c r="F403" s="25">
        <v>162207.95</v>
      </c>
      <c r="G403" s="132">
        <f t="shared" si="25"/>
        <v>101.63405388471179</v>
      </c>
      <c r="H403" s="132">
        <f t="shared" si="23"/>
        <v>171.78445221449172</v>
      </c>
      <c r="I403" s="25">
        <v>94425.28</v>
      </c>
    </row>
    <row r="404" spans="1:9" ht="57.75" customHeight="1">
      <c r="A404" s="47"/>
      <c r="B404" s="206"/>
      <c r="C404" s="30" t="s">
        <v>67</v>
      </c>
      <c r="D404" s="12" t="s">
        <v>200</v>
      </c>
      <c r="E404" s="25">
        <v>98000</v>
      </c>
      <c r="F404" s="25">
        <v>76747.8</v>
      </c>
      <c r="G404" s="132">
        <f t="shared" si="25"/>
        <v>78.31408163265306</v>
      </c>
      <c r="H404" s="132">
        <f t="shared" si="23"/>
        <v>75.06032382392016</v>
      </c>
      <c r="I404" s="25">
        <v>102248.16</v>
      </c>
    </row>
    <row r="405" spans="1:9" ht="12.75" customHeight="1">
      <c r="A405" s="47"/>
      <c r="B405" s="48">
        <v>85503</v>
      </c>
      <c r="C405" s="44"/>
      <c r="D405" s="13" t="s">
        <v>261</v>
      </c>
      <c r="E405" s="21">
        <f>SUM(E406:E407)</f>
        <v>920</v>
      </c>
      <c r="F405" s="21">
        <f>SUM(F406:F407)</f>
        <v>224.28</v>
      </c>
      <c r="G405" s="222">
        <f t="shared" si="25"/>
        <v>24.378260869565217</v>
      </c>
      <c r="H405" s="223">
        <f t="shared" si="23"/>
        <v>70.41758241758241</v>
      </c>
      <c r="I405" s="21">
        <f>SUM(I406:I407)</f>
        <v>318.5</v>
      </c>
    </row>
    <row r="406" spans="1:9" ht="45" customHeight="1">
      <c r="A406" s="47"/>
      <c r="B406" s="51"/>
      <c r="C406" s="30" t="s">
        <v>119</v>
      </c>
      <c r="D406" s="12" t="s">
        <v>241</v>
      </c>
      <c r="E406" s="25">
        <v>920</v>
      </c>
      <c r="F406" s="25">
        <v>224.28</v>
      </c>
      <c r="G406" s="132">
        <f t="shared" si="25"/>
        <v>24.378260869565217</v>
      </c>
      <c r="H406" s="132">
        <f t="shared" si="23"/>
        <v>70.62157566597394</v>
      </c>
      <c r="I406" s="25">
        <v>317.58</v>
      </c>
    </row>
    <row r="407" spans="1:9" ht="39" customHeight="1" hidden="1">
      <c r="A407" s="47"/>
      <c r="B407" s="206"/>
      <c r="C407" s="30" t="s">
        <v>76</v>
      </c>
      <c r="D407" s="12" t="s">
        <v>172</v>
      </c>
      <c r="E407" s="25"/>
      <c r="F407" s="25"/>
      <c r="G407" s="132" t="e">
        <f t="shared" si="25"/>
        <v>#DIV/0!</v>
      </c>
      <c r="H407" s="132">
        <f t="shared" si="23"/>
        <v>0</v>
      </c>
      <c r="I407" s="25">
        <v>0.92</v>
      </c>
    </row>
    <row r="408" spans="1:9" ht="15.75" customHeight="1">
      <c r="A408" s="47"/>
      <c r="B408" s="48">
        <v>85504</v>
      </c>
      <c r="C408" s="44"/>
      <c r="D408" s="13" t="s">
        <v>277</v>
      </c>
      <c r="E408" s="21">
        <f>SUM(E409:E410)</f>
        <v>1591630</v>
      </c>
      <c r="F408" s="21">
        <f>SUM(F409:F410)</f>
        <v>83770</v>
      </c>
      <c r="G408" s="131">
        <f>F408*100/E408</f>
        <v>5.2631578947368425</v>
      </c>
      <c r="H408" s="137" t="s">
        <v>122</v>
      </c>
      <c r="I408" s="21">
        <f>SUM(I410)</f>
        <v>0</v>
      </c>
    </row>
    <row r="409" spans="1:9" ht="45.75" customHeight="1">
      <c r="A409" s="47"/>
      <c r="B409" s="158"/>
      <c r="C409" s="44" t="s">
        <v>119</v>
      </c>
      <c r="D409" s="12" t="s">
        <v>241</v>
      </c>
      <c r="E409" s="25">
        <v>1591630</v>
      </c>
      <c r="F409" s="25">
        <v>83770</v>
      </c>
      <c r="G409" s="132">
        <f t="shared" si="25"/>
        <v>5.2631578947368425</v>
      </c>
      <c r="H409" s="144" t="s">
        <v>122</v>
      </c>
      <c r="I409" s="21"/>
    </row>
    <row r="410" spans="1:9" ht="39" customHeight="1" hidden="1">
      <c r="A410" s="47"/>
      <c r="B410" s="160"/>
      <c r="C410" s="30" t="s">
        <v>51</v>
      </c>
      <c r="D410" s="12" t="s">
        <v>252</v>
      </c>
      <c r="E410" s="25"/>
      <c r="F410" s="25"/>
      <c r="G410" s="132" t="e">
        <f t="shared" si="25"/>
        <v>#DIV/0!</v>
      </c>
      <c r="H410" s="132" t="e">
        <f t="shared" si="23"/>
        <v>#DIV/0!</v>
      </c>
      <c r="I410" s="25"/>
    </row>
    <row r="411" spans="1:9" ht="14.25" customHeight="1">
      <c r="A411" s="216"/>
      <c r="B411" s="48">
        <v>85505</v>
      </c>
      <c r="C411" s="44"/>
      <c r="D411" s="13" t="s">
        <v>262</v>
      </c>
      <c r="E411" s="21">
        <f>SUM(E412:E416)</f>
        <v>514899</v>
      </c>
      <c r="F411" s="21">
        <f>SUM(F412:F416)</f>
        <v>306135.8</v>
      </c>
      <c r="G411" s="131">
        <f t="shared" si="25"/>
        <v>59.45550486600285</v>
      </c>
      <c r="H411" s="131">
        <f t="shared" si="23"/>
        <v>98.67356464963795</v>
      </c>
      <c r="I411" s="21">
        <f>SUM(I412:I416)</f>
        <v>310251.08</v>
      </c>
    </row>
    <row r="412" spans="1:9" ht="14.25" customHeight="1">
      <c r="A412" s="47"/>
      <c r="B412" s="51"/>
      <c r="C412" s="30" t="s">
        <v>56</v>
      </c>
      <c r="D412" s="10" t="s">
        <v>57</v>
      </c>
      <c r="E412" s="25">
        <v>144500</v>
      </c>
      <c r="F412" s="25">
        <v>78518</v>
      </c>
      <c r="G412" s="132">
        <f t="shared" si="25"/>
        <v>54.33771626297578</v>
      </c>
      <c r="H412" s="132">
        <f t="shared" si="23"/>
        <v>98.80380426986255</v>
      </c>
      <c r="I412" s="25">
        <v>79468.6</v>
      </c>
    </row>
    <row r="413" spans="1:9" ht="14.25" customHeight="1">
      <c r="A413" s="47"/>
      <c r="B413" s="58"/>
      <c r="C413" s="30" t="s">
        <v>25</v>
      </c>
      <c r="D413" s="10" t="s">
        <v>211</v>
      </c>
      <c r="E413" s="25">
        <v>130</v>
      </c>
      <c r="F413" s="25">
        <v>52.5</v>
      </c>
      <c r="G413" s="132">
        <f t="shared" si="25"/>
        <v>40.38461538461539</v>
      </c>
      <c r="H413" s="132">
        <f t="shared" si="23"/>
        <v>103.96039603960396</v>
      </c>
      <c r="I413" s="25">
        <v>50.5</v>
      </c>
    </row>
    <row r="414" spans="1:9" ht="14.25" customHeight="1">
      <c r="A414" s="47"/>
      <c r="B414" s="51"/>
      <c r="C414" s="213" t="s">
        <v>263</v>
      </c>
      <c r="D414" s="207" t="s">
        <v>267</v>
      </c>
      <c r="E414" s="25">
        <v>2000</v>
      </c>
      <c r="F414" s="25">
        <v>1557.33</v>
      </c>
      <c r="G414" s="132">
        <f t="shared" si="25"/>
        <v>77.8665</v>
      </c>
      <c r="H414" s="132">
        <f t="shared" si="23"/>
        <v>92.55552451874787</v>
      </c>
      <c r="I414" s="25">
        <v>1682.59</v>
      </c>
    </row>
    <row r="415" spans="1:9" ht="14.25" customHeight="1">
      <c r="A415" s="47"/>
      <c r="B415" s="58"/>
      <c r="C415" s="213" t="s">
        <v>257</v>
      </c>
      <c r="D415" s="207" t="s">
        <v>266</v>
      </c>
      <c r="E415" s="25">
        <v>1000</v>
      </c>
      <c r="F415" s="25">
        <v>0</v>
      </c>
      <c r="G415" s="132">
        <f t="shared" si="25"/>
        <v>0</v>
      </c>
      <c r="H415" s="144" t="s">
        <v>122</v>
      </c>
      <c r="I415" s="25">
        <v>0</v>
      </c>
    </row>
    <row r="416" spans="1:9" ht="14.25" customHeight="1">
      <c r="A416" s="47"/>
      <c r="B416" s="58"/>
      <c r="C416" s="213" t="s">
        <v>11</v>
      </c>
      <c r="D416" s="10" t="s">
        <v>12</v>
      </c>
      <c r="E416" s="25">
        <v>367269</v>
      </c>
      <c r="F416" s="25">
        <v>226007.97</v>
      </c>
      <c r="G416" s="132">
        <f t="shared" si="25"/>
        <v>61.537448028556724</v>
      </c>
      <c r="H416" s="132">
        <f t="shared" si="23"/>
        <v>98.67215538098573</v>
      </c>
      <c r="I416" s="25">
        <v>229049.39</v>
      </c>
    </row>
    <row r="417" spans="1:9" ht="14.25" customHeight="1" hidden="1">
      <c r="A417" s="47"/>
      <c r="B417" s="48">
        <v>85595</v>
      </c>
      <c r="C417" s="228"/>
      <c r="D417" s="14" t="s">
        <v>5</v>
      </c>
      <c r="E417" s="21">
        <f>SUM(E418:E418)</f>
        <v>0</v>
      </c>
      <c r="F417" s="21">
        <f>SUM(F418:F418)</f>
        <v>0</v>
      </c>
      <c r="G417" s="131" t="e">
        <f t="shared" si="25"/>
        <v>#DIV/0!</v>
      </c>
      <c r="H417" s="131">
        <f t="shared" si="23"/>
        <v>0</v>
      </c>
      <c r="I417" s="21">
        <f>SUM(I418)</f>
        <v>20600</v>
      </c>
    </row>
    <row r="418" spans="1:9" ht="47.25" customHeight="1" hidden="1">
      <c r="A418" s="215"/>
      <c r="B418" s="160"/>
      <c r="C418" s="213" t="s">
        <v>119</v>
      </c>
      <c r="D418" s="12" t="s">
        <v>241</v>
      </c>
      <c r="E418" s="25"/>
      <c r="F418" s="25"/>
      <c r="G418" s="132" t="e">
        <f t="shared" si="25"/>
        <v>#DIV/0!</v>
      </c>
      <c r="H418" s="132">
        <f t="shared" si="23"/>
        <v>0</v>
      </c>
      <c r="I418" s="25">
        <v>20600</v>
      </c>
    </row>
    <row r="419" spans="1:9" ht="15" customHeight="1">
      <c r="A419" s="26">
        <v>900</v>
      </c>
      <c r="B419" s="37"/>
      <c r="C419" s="38"/>
      <c r="D419" s="67" t="s">
        <v>89</v>
      </c>
      <c r="E419" s="18">
        <f>SUM(E420,E423,E432,E434,E440,E442,E446,E453,E457,E459)</f>
        <v>18789088</v>
      </c>
      <c r="F419" s="18">
        <f>SUM(F420,F423,F432,F434,F440,F442,F446,F453,F457,F459,)</f>
        <v>8419660.26</v>
      </c>
      <c r="G419" s="130">
        <f t="shared" si="25"/>
        <v>44.81143661682781</v>
      </c>
      <c r="H419" s="130">
        <f t="shared" si="23"/>
        <v>105.25441476735922</v>
      </c>
      <c r="I419" s="18">
        <f>SUM(I420,I423,I432,I434,I440,I442,I446,I453,I457,I459,)</f>
        <v>7999341.67</v>
      </c>
    </row>
    <row r="420" spans="1:9" ht="21.75" customHeight="1">
      <c r="A420" s="19"/>
      <c r="B420" s="27">
        <v>90001</v>
      </c>
      <c r="C420" s="108"/>
      <c r="D420" s="72" t="s">
        <v>152</v>
      </c>
      <c r="E420" s="21">
        <f>SUM(E421:E422)</f>
        <v>1036000</v>
      </c>
      <c r="F420" s="21">
        <f>SUM(F421:F422)</f>
        <v>0</v>
      </c>
      <c r="G420" s="21">
        <f t="shared" si="25"/>
        <v>0</v>
      </c>
      <c r="H420" s="137" t="s">
        <v>122</v>
      </c>
      <c r="I420" s="40">
        <f>SUM(I421:I422)</f>
        <v>0</v>
      </c>
    </row>
    <row r="421" spans="1:9" ht="21.75" customHeight="1">
      <c r="A421" s="19"/>
      <c r="B421" s="36"/>
      <c r="C421" s="30" t="s">
        <v>11</v>
      </c>
      <c r="D421" s="11" t="s">
        <v>12</v>
      </c>
      <c r="E421" s="25">
        <v>1036000</v>
      </c>
      <c r="F421" s="25">
        <v>0</v>
      </c>
      <c r="G421" s="25">
        <f>F421/E421*100</f>
        <v>0</v>
      </c>
      <c r="H421" s="144" t="s">
        <v>122</v>
      </c>
      <c r="I421" s="43"/>
    </row>
    <row r="422" spans="1:9" ht="45" hidden="1">
      <c r="A422" s="19"/>
      <c r="B422" s="19"/>
      <c r="C422" s="30" t="s">
        <v>107</v>
      </c>
      <c r="D422" s="86" t="s">
        <v>253</v>
      </c>
      <c r="E422" s="43"/>
      <c r="F422" s="43"/>
      <c r="G422" s="25" t="e">
        <f>F422/E422*100</f>
        <v>#DIV/0!</v>
      </c>
      <c r="H422" s="132" t="e">
        <f aca="true" t="shared" si="26" ref="H422:H441">(F422/I422)*100</f>
        <v>#DIV/0!</v>
      </c>
      <c r="I422" s="43">
        <v>0</v>
      </c>
    </row>
    <row r="423" spans="1:9" ht="12" customHeight="1">
      <c r="A423" s="19"/>
      <c r="B423" s="27">
        <v>90002</v>
      </c>
      <c r="C423" s="108"/>
      <c r="D423" s="72" t="s">
        <v>145</v>
      </c>
      <c r="E423" s="21">
        <f>SUM(E424:E431)</f>
        <v>11234000</v>
      </c>
      <c r="F423" s="21">
        <f>SUM(F424:F431)</f>
        <v>6475328</v>
      </c>
      <c r="G423" s="131">
        <f aca="true" t="shared" si="27" ref="G423:G428">F423*100/E423</f>
        <v>57.64044863806302</v>
      </c>
      <c r="H423" s="131">
        <f t="shared" si="26"/>
        <v>104.5887857127152</v>
      </c>
      <c r="I423" s="21">
        <f>SUM(I424:I431)</f>
        <v>6191225.909999999</v>
      </c>
    </row>
    <row r="424" spans="1:9" ht="33.75">
      <c r="A424" s="19"/>
      <c r="B424" s="36"/>
      <c r="C424" s="191" t="s">
        <v>41</v>
      </c>
      <c r="D424" s="12" t="s">
        <v>168</v>
      </c>
      <c r="E424" s="25">
        <v>11100000</v>
      </c>
      <c r="F424" s="25">
        <v>6458482.71</v>
      </c>
      <c r="G424" s="132">
        <f t="shared" si="27"/>
        <v>58.18452891891892</v>
      </c>
      <c r="H424" s="132">
        <f t="shared" si="26"/>
        <v>104.62078176152278</v>
      </c>
      <c r="I424" s="25">
        <v>6173231.17</v>
      </c>
    </row>
    <row r="425" spans="1:9" ht="12.75" hidden="1">
      <c r="A425" s="19"/>
      <c r="B425" s="36"/>
      <c r="C425" s="224" t="s">
        <v>264</v>
      </c>
      <c r="D425" s="12" t="s">
        <v>268</v>
      </c>
      <c r="E425" s="25"/>
      <c r="F425" s="25"/>
      <c r="G425" s="132" t="e">
        <f t="shared" si="27"/>
        <v>#DIV/0!</v>
      </c>
      <c r="H425" s="132" t="e">
        <f t="shared" si="26"/>
        <v>#DIV/0!</v>
      </c>
      <c r="I425" s="25"/>
    </row>
    <row r="426" spans="1:9" ht="22.5" hidden="1">
      <c r="A426" s="19"/>
      <c r="B426" s="36"/>
      <c r="C426" s="191" t="s">
        <v>27</v>
      </c>
      <c r="D426" s="12" t="s">
        <v>217</v>
      </c>
      <c r="E426" s="25"/>
      <c r="F426" s="25"/>
      <c r="G426" s="132" t="e">
        <f t="shared" si="27"/>
        <v>#DIV/0!</v>
      </c>
      <c r="H426" s="132" t="e">
        <f t="shared" si="26"/>
        <v>#DIV/0!</v>
      </c>
      <c r="I426" s="25"/>
    </row>
    <row r="427" spans="1:9" ht="22.5" hidden="1">
      <c r="A427" s="19"/>
      <c r="B427" s="36"/>
      <c r="C427" s="187" t="s">
        <v>70</v>
      </c>
      <c r="D427" s="12" t="s">
        <v>212</v>
      </c>
      <c r="E427" s="155"/>
      <c r="F427" s="25"/>
      <c r="G427" s="132" t="e">
        <f t="shared" si="27"/>
        <v>#DIV/0!</v>
      </c>
      <c r="H427" s="132" t="e">
        <f t="shared" si="26"/>
        <v>#DIV/0!</v>
      </c>
      <c r="I427" s="25"/>
    </row>
    <row r="428" spans="1:9" ht="22.5">
      <c r="A428" s="19"/>
      <c r="B428" s="36"/>
      <c r="C428" s="225" t="s">
        <v>258</v>
      </c>
      <c r="D428" s="12" t="s">
        <v>265</v>
      </c>
      <c r="E428" s="155">
        <v>19000</v>
      </c>
      <c r="F428" s="25">
        <v>8290.9</v>
      </c>
      <c r="G428" s="132">
        <f t="shared" si="27"/>
        <v>43.636315789473684</v>
      </c>
      <c r="H428" s="132">
        <f t="shared" si="26"/>
        <v>82.8660753729568</v>
      </c>
      <c r="I428" s="25">
        <v>10005.18</v>
      </c>
    </row>
    <row r="429" spans="1:9" ht="12.75" hidden="1">
      <c r="A429" s="19"/>
      <c r="B429" s="36"/>
      <c r="C429" s="192" t="s">
        <v>17</v>
      </c>
      <c r="D429" s="12" t="s">
        <v>18</v>
      </c>
      <c r="E429" s="155"/>
      <c r="F429" s="25"/>
      <c r="G429" s="132" t="e">
        <f aca="true" t="shared" si="28" ref="G429:G441">F429*100/E429</f>
        <v>#DIV/0!</v>
      </c>
      <c r="H429" s="132" t="e">
        <f t="shared" si="26"/>
        <v>#DIV/0!</v>
      </c>
      <c r="I429" s="25"/>
    </row>
    <row r="430" spans="1:9" ht="22.5">
      <c r="A430" s="19"/>
      <c r="B430" s="36"/>
      <c r="C430" s="192" t="s">
        <v>20</v>
      </c>
      <c r="D430" s="12" t="s">
        <v>233</v>
      </c>
      <c r="E430" s="155">
        <v>15000</v>
      </c>
      <c r="F430" s="25">
        <v>8554.39</v>
      </c>
      <c r="G430" s="132">
        <f t="shared" si="28"/>
        <v>57.029266666666665</v>
      </c>
      <c r="H430" s="132">
        <f t="shared" si="26"/>
        <v>107.06960082908195</v>
      </c>
      <c r="I430" s="25">
        <v>7989.56</v>
      </c>
    </row>
    <row r="431" spans="1:9" ht="33.75">
      <c r="A431" s="19"/>
      <c r="B431" s="19"/>
      <c r="C431" s="30" t="s">
        <v>126</v>
      </c>
      <c r="D431" s="86" t="s">
        <v>153</v>
      </c>
      <c r="E431" s="43">
        <v>100000</v>
      </c>
      <c r="F431" s="43">
        <v>0</v>
      </c>
      <c r="G431" s="132">
        <f t="shared" si="28"/>
        <v>0</v>
      </c>
      <c r="H431" s="144" t="s">
        <v>122</v>
      </c>
      <c r="I431" s="43">
        <v>0</v>
      </c>
    </row>
    <row r="432" spans="1:9" ht="12.75" hidden="1">
      <c r="A432" s="19"/>
      <c r="B432" s="188">
        <v>90003</v>
      </c>
      <c r="C432" s="44"/>
      <c r="D432" s="89" t="s">
        <v>197</v>
      </c>
      <c r="E432" s="40">
        <f>SUM(E433:E433)</f>
        <v>0</v>
      </c>
      <c r="F432" s="40">
        <f>SUM(F433:F433)</f>
        <v>0</v>
      </c>
      <c r="G432" s="131" t="e">
        <f t="shared" si="28"/>
        <v>#DIV/0!</v>
      </c>
      <c r="H432" s="137" t="e">
        <f t="shared" si="26"/>
        <v>#DIV/0!</v>
      </c>
      <c r="I432" s="40">
        <f>SUM(I433:I433)</f>
        <v>0</v>
      </c>
    </row>
    <row r="433" spans="1:9" ht="12.75" hidden="1">
      <c r="A433" s="19"/>
      <c r="B433" s="189"/>
      <c r="C433" s="30" t="s">
        <v>11</v>
      </c>
      <c r="D433" s="11" t="s">
        <v>12</v>
      </c>
      <c r="E433" s="43"/>
      <c r="F433" s="43"/>
      <c r="G433" s="132" t="e">
        <f t="shared" si="28"/>
        <v>#DIV/0!</v>
      </c>
      <c r="H433" s="144" t="e">
        <f t="shared" si="26"/>
        <v>#DIV/0!</v>
      </c>
      <c r="I433" s="43"/>
    </row>
    <row r="434" spans="1:9" ht="12.75">
      <c r="A434" s="19"/>
      <c r="B434" s="27">
        <v>90004</v>
      </c>
      <c r="C434" s="20"/>
      <c r="D434" s="72" t="s">
        <v>74</v>
      </c>
      <c r="E434" s="21">
        <f>SUM(E435:E439)</f>
        <v>2066088</v>
      </c>
      <c r="F434" s="21">
        <f>SUM(F435:F439)</f>
        <v>155032.45</v>
      </c>
      <c r="G434" s="131">
        <f t="shared" si="28"/>
        <v>7.503671189223306</v>
      </c>
      <c r="H434" s="137" t="s">
        <v>122</v>
      </c>
      <c r="I434" s="21">
        <f>SUM(I436:I439)</f>
        <v>0</v>
      </c>
    </row>
    <row r="435" spans="1:9" ht="22.5">
      <c r="A435" s="19"/>
      <c r="B435" s="36"/>
      <c r="C435" s="30" t="s">
        <v>27</v>
      </c>
      <c r="D435" s="12" t="s">
        <v>217</v>
      </c>
      <c r="E435" s="25">
        <v>0</v>
      </c>
      <c r="F435" s="25">
        <v>250</v>
      </c>
      <c r="G435" s="144" t="s">
        <v>122</v>
      </c>
      <c r="H435" s="144" t="s">
        <v>122</v>
      </c>
      <c r="I435" s="21"/>
    </row>
    <row r="436" spans="1:9" ht="22.5" hidden="1">
      <c r="A436" s="19"/>
      <c r="B436" s="36"/>
      <c r="C436" s="30" t="s">
        <v>70</v>
      </c>
      <c r="D436" s="12" t="s">
        <v>212</v>
      </c>
      <c r="E436" s="25"/>
      <c r="F436" s="25"/>
      <c r="G436" s="132" t="e">
        <f t="shared" si="28"/>
        <v>#DIV/0!</v>
      </c>
      <c r="H436" s="144" t="e">
        <f t="shared" si="26"/>
        <v>#DIV/0!</v>
      </c>
      <c r="I436" s="43"/>
    </row>
    <row r="437" spans="1:9" ht="12.75" hidden="1">
      <c r="A437" s="19"/>
      <c r="B437" s="36"/>
      <c r="C437" s="30" t="s">
        <v>25</v>
      </c>
      <c r="D437" s="10" t="s">
        <v>211</v>
      </c>
      <c r="E437" s="25"/>
      <c r="F437" s="25"/>
      <c r="G437" s="132" t="e">
        <f t="shared" si="28"/>
        <v>#DIV/0!</v>
      </c>
      <c r="H437" s="144" t="e">
        <f t="shared" si="26"/>
        <v>#DIV/0!</v>
      </c>
      <c r="I437" s="43"/>
    </row>
    <row r="438" spans="1:9" ht="33.75">
      <c r="A438" s="19"/>
      <c r="B438" s="36"/>
      <c r="C438" s="30" t="s">
        <v>126</v>
      </c>
      <c r="D438" s="86" t="s">
        <v>153</v>
      </c>
      <c r="E438" s="25">
        <v>150000</v>
      </c>
      <c r="F438" s="25">
        <v>0</v>
      </c>
      <c r="G438" s="132">
        <f t="shared" si="28"/>
        <v>0</v>
      </c>
      <c r="H438" s="144" t="s">
        <v>122</v>
      </c>
      <c r="I438" s="43">
        <v>0</v>
      </c>
    </row>
    <row r="439" spans="1:9" ht="45">
      <c r="A439" s="22"/>
      <c r="B439" s="23"/>
      <c r="C439" s="30" t="s">
        <v>107</v>
      </c>
      <c r="D439" s="86" t="s">
        <v>235</v>
      </c>
      <c r="E439" s="25">
        <v>1916088</v>
      </c>
      <c r="F439" s="25">
        <v>154782.45</v>
      </c>
      <c r="G439" s="132">
        <f t="shared" si="28"/>
        <v>8.078044954093967</v>
      </c>
      <c r="H439" s="144" t="s">
        <v>122</v>
      </c>
      <c r="I439" s="25">
        <v>0</v>
      </c>
    </row>
    <row r="440" spans="1:9" ht="12.75" hidden="1">
      <c r="A440" s="22"/>
      <c r="B440" s="27">
        <v>90005</v>
      </c>
      <c r="C440" s="44"/>
      <c r="D440" s="89" t="s">
        <v>184</v>
      </c>
      <c r="E440" s="21">
        <f>SUM(E441:E441)</f>
        <v>0</v>
      </c>
      <c r="F440" s="21">
        <f>SUM(F441:F441)</f>
        <v>0</v>
      </c>
      <c r="G440" s="131" t="e">
        <f t="shared" si="28"/>
        <v>#DIV/0!</v>
      </c>
      <c r="H440" s="131" t="e">
        <f>(F440/I440)*100</f>
        <v>#DIV/0!</v>
      </c>
      <c r="I440" s="21">
        <v>0</v>
      </c>
    </row>
    <row r="441" spans="1:9" ht="33.75" hidden="1">
      <c r="A441" s="22"/>
      <c r="B441" s="108"/>
      <c r="C441" s="30" t="s">
        <v>126</v>
      </c>
      <c r="D441" s="86" t="s">
        <v>153</v>
      </c>
      <c r="E441" s="25"/>
      <c r="F441" s="25"/>
      <c r="G441" s="132" t="e">
        <f t="shared" si="28"/>
        <v>#DIV/0!</v>
      </c>
      <c r="H441" s="132" t="e">
        <f t="shared" si="26"/>
        <v>#DIV/0!</v>
      </c>
      <c r="I441" s="25"/>
    </row>
    <row r="442" spans="1:9" ht="12.75">
      <c r="A442" s="22"/>
      <c r="B442" s="27">
        <v>90015</v>
      </c>
      <c r="C442" s="44"/>
      <c r="D442" s="14" t="s">
        <v>146</v>
      </c>
      <c r="E442" s="21">
        <f>SUM(E443:E445)</f>
        <v>2559000</v>
      </c>
      <c r="F442" s="21">
        <f>SUM(F443:F445)</f>
        <v>2267.11</v>
      </c>
      <c r="G442" s="131">
        <f>SUM(F442*100/E442)</f>
        <v>0.0885935912465807</v>
      </c>
      <c r="H442" s="131">
        <f>(F442/I442)*100</f>
        <v>20.37639221438484</v>
      </c>
      <c r="I442" s="21">
        <f>SUM(I443:I445)</f>
        <v>11126.16</v>
      </c>
    </row>
    <row r="443" spans="1:9" ht="22.5" hidden="1">
      <c r="A443" s="22"/>
      <c r="B443" s="23"/>
      <c r="C443" s="52" t="s">
        <v>70</v>
      </c>
      <c r="D443" s="12" t="s">
        <v>212</v>
      </c>
      <c r="E443" s="25"/>
      <c r="F443" s="25"/>
      <c r="G443" s="144" t="e">
        <f aca="true" t="shared" si="29" ref="G443:G465">F443*100/E443</f>
        <v>#DIV/0!</v>
      </c>
      <c r="H443" s="132" t="e">
        <f aca="true" t="shared" si="30" ref="H443:H464">(F443/I443)*100</f>
        <v>#DIV/0!</v>
      </c>
      <c r="I443" s="43"/>
    </row>
    <row r="444" spans="1:9" ht="12.75">
      <c r="A444" s="22"/>
      <c r="B444" s="23"/>
      <c r="C444" s="52" t="s">
        <v>11</v>
      </c>
      <c r="D444" s="11" t="s">
        <v>12</v>
      </c>
      <c r="E444" s="25">
        <v>9000</v>
      </c>
      <c r="F444" s="25">
        <v>2267.11</v>
      </c>
      <c r="G444" s="144">
        <f t="shared" si="29"/>
        <v>25.19011111111111</v>
      </c>
      <c r="H444" s="132">
        <f t="shared" si="30"/>
        <v>20.37639221438484</v>
      </c>
      <c r="I444" s="43">
        <v>11126.16</v>
      </c>
    </row>
    <row r="445" spans="1:9" ht="45">
      <c r="A445" s="22"/>
      <c r="B445" s="23"/>
      <c r="C445" s="52" t="s">
        <v>107</v>
      </c>
      <c r="D445" s="86" t="s">
        <v>235</v>
      </c>
      <c r="E445" s="25">
        <v>2550000</v>
      </c>
      <c r="F445" s="25">
        <v>0</v>
      </c>
      <c r="G445" s="132">
        <f t="shared" si="29"/>
        <v>0</v>
      </c>
      <c r="H445" s="144" t="s">
        <v>122</v>
      </c>
      <c r="I445" s="43"/>
    </row>
    <row r="446" spans="1:9" ht="12.75">
      <c r="A446" s="46"/>
      <c r="B446" s="27">
        <v>90017</v>
      </c>
      <c r="C446" s="60"/>
      <c r="D446" s="14" t="s">
        <v>66</v>
      </c>
      <c r="E446" s="21">
        <f>SUM(E447:E452)</f>
        <v>320000</v>
      </c>
      <c r="F446" s="21">
        <f>SUM(F447:F452)</f>
        <v>184694.66</v>
      </c>
      <c r="G446" s="131">
        <f t="shared" si="29"/>
        <v>57.71708125</v>
      </c>
      <c r="H446" s="131">
        <f t="shared" si="30"/>
        <v>89.66223303960943</v>
      </c>
      <c r="I446" s="21">
        <f>SUM(I447:I452)</f>
        <v>205989.36</v>
      </c>
    </row>
    <row r="447" spans="1:9" ht="12.75" hidden="1">
      <c r="A447" s="46"/>
      <c r="B447" s="36"/>
      <c r="C447" s="35" t="s">
        <v>17</v>
      </c>
      <c r="D447" s="12" t="s">
        <v>18</v>
      </c>
      <c r="E447" s="25"/>
      <c r="F447" s="25"/>
      <c r="G447" s="144" t="e">
        <f t="shared" si="29"/>
        <v>#DIV/0!</v>
      </c>
      <c r="H447" s="132" t="e">
        <f t="shared" si="30"/>
        <v>#DIV/0!</v>
      </c>
      <c r="I447" s="25"/>
    </row>
    <row r="448" spans="1:9" ht="45">
      <c r="A448" s="61"/>
      <c r="B448" s="23"/>
      <c r="C448" s="34" t="s">
        <v>10</v>
      </c>
      <c r="D448" s="86" t="s">
        <v>210</v>
      </c>
      <c r="E448" s="25">
        <v>300000</v>
      </c>
      <c r="F448" s="25">
        <v>165609.63</v>
      </c>
      <c r="G448" s="132">
        <f t="shared" si="29"/>
        <v>55.20321</v>
      </c>
      <c r="H448" s="132">
        <f t="shared" si="30"/>
        <v>87.86585298563116</v>
      </c>
      <c r="I448" s="25">
        <v>188480.08</v>
      </c>
    </row>
    <row r="449" spans="1:9" ht="12.75" hidden="1">
      <c r="A449" s="22"/>
      <c r="B449" s="23"/>
      <c r="C449" s="30" t="s">
        <v>25</v>
      </c>
      <c r="D449" s="10" t="s">
        <v>211</v>
      </c>
      <c r="E449" s="25"/>
      <c r="F449" s="25"/>
      <c r="G449" s="132" t="e">
        <f t="shared" si="29"/>
        <v>#DIV/0!</v>
      </c>
      <c r="H449" s="132" t="e">
        <f t="shared" si="30"/>
        <v>#DIV/0!</v>
      </c>
      <c r="I449" s="25"/>
    </row>
    <row r="450" spans="1:9" ht="12.75">
      <c r="A450" s="22"/>
      <c r="B450" s="23"/>
      <c r="C450" s="28" t="s">
        <v>11</v>
      </c>
      <c r="D450" s="11" t="s">
        <v>12</v>
      </c>
      <c r="E450" s="25">
        <v>20000</v>
      </c>
      <c r="F450" s="25">
        <v>19085.03</v>
      </c>
      <c r="G450" s="132">
        <f t="shared" si="29"/>
        <v>95.42515</v>
      </c>
      <c r="H450" s="132">
        <f t="shared" si="30"/>
        <v>108.99951340089369</v>
      </c>
      <c r="I450" s="25">
        <v>17509.28</v>
      </c>
    </row>
    <row r="451" spans="1:9" ht="12.75" hidden="1">
      <c r="A451" s="22"/>
      <c r="B451" s="23"/>
      <c r="C451" s="28" t="s">
        <v>157</v>
      </c>
      <c r="D451" s="152" t="s">
        <v>158</v>
      </c>
      <c r="E451" s="25"/>
      <c r="F451" s="25"/>
      <c r="G451" s="132" t="e">
        <f t="shared" si="29"/>
        <v>#DIV/0!</v>
      </c>
      <c r="H451" s="144" t="e">
        <f t="shared" si="30"/>
        <v>#DIV/0!</v>
      </c>
      <c r="I451" s="25">
        <v>0</v>
      </c>
    </row>
    <row r="452" spans="1:9" ht="33.75" hidden="1">
      <c r="A452" s="22"/>
      <c r="B452" s="23"/>
      <c r="C452" s="30" t="s">
        <v>126</v>
      </c>
      <c r="D452" s="86" t="s">
        <v>153</v>
      </c>
      <c r="E452" s="25"/>
      <c r="F452" s="25"/>
      <c r="G452" s="132" t="e">
        <f t="shared" si="29"/>
        <v>#DIV/0!</v>
      </c>
      <c r="H452" s="132" t="e">
        <f t="shared" si="30"/>
        <v>#DIV/0!</v>
      </c>
      <c r="I452" s="43"/>
    </row>
    <row r="453" spans="1:9" ht="24" customHeight="1">
      <c r="A453" s="46"/>
      <c r="B453" s="27">
        <v>90019</v>
      </c>
      <c r="C453" s="60"/>
      <c r="D453" s="13" t="s">
        <v>109</v>
      </c>
      <c r="E453" s="21">
        <f>SUM(E454:E456)</f>
        <v>1570000</v>
      </c>
      <c r="F453" s="21">
        <f>SUM(F454:F456)</f>
        <v>1597940.35</v>
      </c>
      <c r="G453" s="131">
        <f t="shared" si="29"/>
        <v>101.77964012738853</v>
      </c>
      <c r="H453" s="131">
        <f t="shared" si="30"/>
        <v>100.79979994214582</v>
      </c>
      <c r="I453" s="21">
        <f>SUM(I454:I456)</f>
        <v>1585261.43</v>
      </c>
    </row>
    <row r="454" spans="1:9" ht="12.75">
      <c r="A454" s="61"/>
      <c r="B454" s="23"/>
      <c r="C454" s="34" t="s">
        <v>17</v>
      </c>
      <c r="D454" s="10" t="s">
        <v>18</v>
      </c>
      <c r="E454" s="25">
        <v>1570000</v>
      </c>
      <c r="F454" s="25">
        <v>1597940.35</v>
      </c>
      <c r="G454" s="132">
        <f t="shared" si="29"/>
        <v>101.77964012738853</v>
      </c>
      <c r="H454" s="132">
        <f t="shared" si="30"/>
        <v>100.79979994214582</v>
      </c>
      <c r="I454" s="25">
        <v>1585261.43</v>
      </c>
    </row>
    <row r="455" spans="1:9" ht="12.75" hidden="1">
      <c r="A455" s="22"/>
      <c r="B455" s="23"/>
      <c r="C455" s="30" t="s">
        <v>11</v>
      </c>
      <c r="D455" s="10" t="s">
        <v>12</v>
      </c>
      <c r="E455" s="25"/>
      <c r="F455" s="25"/>
      <c r="G455" s="132" t="e">
        <f t="shared" si="29"/>
        <v>#DIV/0!</v>
      </c>
      <c r="H455" s="132" t="e">
        <f t="shared" si="30"/>
        <v>#DIV/0!</v>
      </c>
      <c r="I455" s="25">
        <v>0</v>
      </c>
    </row>
    <row r="456" spans="1:9" ht="22.5" hidden="1">
      <c r="A456" s="22"/>
      <c r="B456" s="23"/>
      <c r="C456" s="30" t="s">
        <v>67</v>
      </c>
      <c r="D456" s="86" t="s">
        <v>136</v>
      </c>
      <c r="E456" s="81"/>
      <c r="F456" s="81"/>
      <c r="G456" s="132" t="e">
        <f t="shared" si="29"/>
        <v>#DIV/0!</v>
      </c>
      <c r="H456" s="132" t="e">
        <f t="shared" si="30"/>
        <v>#DIV/0!</v>
      </c>
      <c r="I456" s="25">
        <v>0</v>
      </c>
    </row>
    <row r="457" spans="1:9" ht="22.5">
      <c r="A457" s="19"/>
      <c r="B457" s="27">
        <v>90020</v>
      </c>
      <c r="C457" s="20"/>
      <c r="D457" s="89" t="s">
        <v>104</v>
      </c>
      <c r="E457" s="84">
        <f>SUM(E458)</f>
        <v>0</v>
      </c>
      <c r="F457" s="84">
        <f>SUM(F458)</f>
        <v>3844.4</v>
      </c>
      <c r="G457" s="245" t="s">
        <v>122</v>
      </c>
      <c r="H457" s="131">
        <f t="shared" si="30"/>
        <v>81.71906785335462</v>
      </c>
      <c r="I457" s="84">
        <f>SUM(I458)</f>
        <v>4704.41</v>
      </c>
    </row>
    <row r="458" spans="1:9" ht="12.75">
      <c r="A458" s="22"/>
      <c r="B458" s="29"/>
      <c r="C458" s="35" t="s">
        <v>68</v>
      </c>
      <c r="D458" s="10" t="s">
        <v>69</v>
      </c>
      <c r="E458" s="25">
        <v>0</v>
      </c>
      <c r="F458" s="25">
        <v>3844.4</v>
      </c>
      <c r="G458" s="144" t="s">
        <v>122</v>
      </c>
      <c r="H458" s="132">
        <f t="shared" si="30"/>
        <v>81.71906785335462</v>
      </c>
      <c r="I458" s="25">
        <v>4704.41</v>
      </c>
    </row>
    <row r="459" spans="1:9" ht="12.75">
      <c r="A459" s="19"/>
      <c r="B459" s="27">
        <v>90095</v>
      </c>
      <c r="C459" s="60"/>
      <c r="D459" s="14" t="s">
        <v>5</v>
      </c>
      <c r="E459" s="21">
        <f>SUM(E460:E463)</f>
        <v>4000</v>
      </c>
      <c r="F459" s="21">
        <f>SUM(F460:F463)</f>
        <v>553.29</v>
      </c>
      <c r="G459" s="131">
        <f t="shared" si="29"/>
        <v>13.83225</v>
      </c>
      <c r="H459" s="131">
        <f t="shared" si="30"/>
        <v>53.48897911832946</v>
      </c>
      <c r="I459" s="21">
        <f>SUM(I460:I463)</f>
        <v>1034.4</v>
      </c>
    </row>
    <row r="460" spans="1:9" ht="22.5" hidden="1">
      <c r="A460" s="19"/>
      <c r="B460" s="36"/>
      <c r="C460" s="30" t="s">
        <v>70</v>
      </c>
      <c r="D460" s="12" t="s">
        <v>212</v>
      </c>
      <c r="E460" s="25"/>
      <c r="F460" s="25"/>
      <c r="G460" s="132" t="e">
        <f t="shared" si="29"/>
        <v>#DIV/0!</v>
      </c>
      <c r="H460" s="132" t="e">
        <f t="shared" si="30"/>
        <v>#DIV/0!</v>
      </c>
      <c r="I460" s="43"/>
    </row>
    <row r="461" spans="1:9" ht="12.75">
      <c r="A461" s="19"/>
      <c r="B461" s="36"/>
      <c r="C461" s="30" t="s">
        <v>11</v>
      </c>
      <c r="D461" s="10" t="s">
        <v>12</v>
      </c>
      <c r="E461" s="25">
        <v>1000</v>
      </c>
      <c r="F461" s="25">
        <v>553.29</v>
      </c>
      <c r="G461" s="132">
        <f t="shared" si="29"/>
        <v>55.329</v>
      </c>
      <c r="H461" s="132">
        <f t="shared" si="30"/>
        <v>53.48897911832946</v>
      </c>
      <c r="I461" s="43">
        <v>1034.4</v>
      </c>
    </row>
    <row r="462" spans="1:9" ht="33.75">
      <c r="A462" s="19"/>
      <c r="B462" s="36"/>
      <c r="C462" s="30" t="s">
        <v>126</v>
      </c>
      <c r="D462" s="86" t="s">
        <v>153</v>
      </c>
      <c r="E462" s="25">
        <v>3000</v>
      </c>
      <c r="F462" s="25">
        <v>0</v>
      </c>
      <c r="G462" s="132">
        <f t="shared" si="29"/>
        <v>0</v>
      </c>
      <c r="H462" s="144" t="s">
        <v>122</v>
      </c>
      <c r="I462" s="43"/>
    </row>
    <row r="463" spans="1:9" ht="45.75" customHeight="1" hidden="1">
      <c r="A463" s="19"/>
      <c r="B463" s="36"/>
      <c r="C463" s="30">
        <v>6298</v>
      </c>
      <c r="D463" s="86" t="s">
        <v>235</v>
      </c>
      <c r="E463" s="25"/>
      <c r="F463" s="25"/>
      <c r="G463" s="132" t="e">
        <f t="shared" si="29"/>
        <v>#DIV/0!</v>
      </c>
      <c r="H463" s="132" t="e">
        <f t="shared" si="30"/>
        <v>#DIV/0!</v>
      </c>
      <c r="I463" s="25"/>
    </row>
    <row r="464" spans="1:9" ht="20.25" customHeight="1">
      <c r="A464" s="26">
        <v>921</v>
      </c>
      <c r="B464" s="37"/>
      <c r="C464" s="38"/>
      <c r="D464" s="73" t="s">
        <v>91</v>
      </c>
      <c r="E464" s="18">
        <f>E465+E467+E469+E473</f>
        <v>869703.5</v>
      </c>
      <c r="F464" s="18">
        <f>F465+F467+F469+F473</f>
        <v>17726.44</v>
      </c>
      <c r="G464" s="130">
        <f t="shared" si="29"/>
        <v>2.0382164726254404</v>
      </c>
      <c r="H464" s="130">
        <f t="shared" si="30"/>
        <v>81.59882967553233</v>
      </c>
      <c r="I464" s="18">
        <f>I467+I469+I473</f>
        <v>21723.89</v>
      </c>
    </row>
    <row r="465" spans="1:9" ht="13.5" customHeight="1" hidden="1">
      <c r="A465" s="47"/>
      <c r="B465" s="48">
        <v>92109</v>
      </c>
      <c r="C465" s="164"/>
      <c r="D465" s="165" t="s">
        <v>180</v>
      </c>
      <c r="E465" s="50">
        <f>SUM(E466:E466)</f>
        <v>0</v>
      </c>
      <c r="F465" s="50">
        <f>SUM(F466:F466)</f>
        <v>0</v>
      </c>
      <c r="G465" s="139" t="e">
        <f t="shared" si="29"/>
        <v>#DIV/0!</v>
      </c>
      <c r="H465" s="139"/>
      <c r="I465" s="50"/>
    </row>
    <row r="466" spans="1:9" ht="35.25" customHeight="1" hidden="1">
      <c r="A466" s="47"/>
      <c r="B466" s="110"/>
      <c r="C466" s="52" t="s">
        <v>181</v>
      </c>
      <c r="D466" s="211" t="s">
        <v>246</v>
      </c>
      <c r="E466" s="117"/>
      <c r="F466" s="53"/>
      <c r="G466" s="139"/>
      <c r="H466" s="139"/>
      <c r="I466" s="50"/>
    </row>
    <row r="467" spans="1:9" ht="12.75" hidden="1">
      <c r="A467" s="19"/>
      <c r="B467" s="62">
        <v>92116</v>
      </c>
      <c r="C467" s="63"/>
      <c r="D467" s="13" t="s">
        <v>71</v>
      </c>
      <c r="E467" s="21">
        <f>SUM(E468)</f>
        <v>0</v>
      </c>
      <c r="F467" s="21">
        <f>SUM(F468)</f>
        <v>0</v>
      </c>
      <c r="G467" s="131" t="e">
        <f>F467*100/E467</f>
        <v>#DIV/0!</v>
      </c>
      <c r="H467" s="131" t="e">
        <f>(F467/I467)*100</f>
        <v>#DIV/0!</v>
      </c>
      <c r="I467" s="21">
        <f>SUM(I468)</f>
        <v>0</v>
      </c>
    </row>
    <row r="468" spans="1:9" ht="39" customHeight="1" hidden="1">
      <c r="A468" s="22"/>
      <c r="B468" s="29"/>
      <c r="C468" s="30">
        <v>2320</v>
      </c>
      <c r="D468" s="12" t="s">
        <v>186</v>
      </c>
      <c r="E468" s="25"/>
      <c r="F468" s="25"/>
      <c r="G468" s="132" t="e">
        <f>F468*100/E468</f>
        <v>#DIV/0!</v>
      </c>
      <c r="H468" s="132" t="e">
        <f>(F468/I468)*100</f>
        <v>#DIV/0!</v>
      </c>
      <c r="I468" s="25"/>
    </row>
    <row r="469" spans="1:9" ht="12.75">
      <c r="A469" s="19"/>
      <c r="B469" s="27">
        <v>92120</v>
      </c>
      <c r="C469" s="20"/>
      <c r="D469" s="14" t="s">
        <v>87</v>
      </c>
      <c r="E469" s="21">
        <f>SUM(E470:E472)</f>
        <v>867000</v>
      </c>
      <c r="F469" s="21">
        <f>SUM(F470:F472)</f>
        <v>15000</v>
      </c>
      <c r="G469" s="131">
        <f>F469*100/E469</f>
        <v>1.7301038062283738</v>
      </c>
      <c r="H469" s="131">
        <f>(F469/I469)*100</f>
        <v>69.04840707626488</v>
      </c>
      <c r="I469" s="21">
        <f>SUM(I470:I472)</f>
        <v>21723.89</v>
      </c>
    </row>
    <row r="470" spans="1:9" ht="22.5" customHeight="1" hidden="1">
      <c r="A470" s="19"/>
      <c r="B470" s="104"/>
      <c r="C470" s="44" t="s">
        <v>70</v>
      </c>
      <c r="D470" s="12" t="s">
        <v>84</v>
      </c>
      <c r="E470" s="25"/>
      <c r="F470" s="25"/>
      <c r="G470" s="144" t="s">
        <v>122</v>
      </c>
      <c r="H470" s="132" t="e">
        <f>(F470/I470)*100</f>
        <v>#DIV/0!</v>
      </c>
      <c r="I470" s="25"/>
    </row>
    <row r="471" spans="1:9" ht="36.75" customHeight="1">
      <c r="A471" s="19"/>
      <c r="B471" s="36"/>
      <c r="C471" s="30" t="s">
        <v>129</v>
      </c>
      <c r="D471" s="86" t="s">
        <v>207</v>
      </c>
      <c r="E471" s="25">
        <v>0</v>
      </c>
      <c r="F471" s="25">
        <v>15000</v>
      </c>
      <c r="G471" s="144" t="s">
        <v>122</v>
      </c>
      <c r="H471" s="132">
        <f>(F471/I471)*100</f>
        <v>69.04840707626488</v>
      </c>
      <c r="I471" s="43">
        <v>21723.89</v>
      </c>
    </row>
    <row r="472" spans="1:9" ht="45" customHeight="1">
      <c r="A472" s="22"/>
      <c r="B472" s="23"/>
      <c r="C472" s="30" t="s">
        <v>107</v>
      </c>
      <c r="D472" s="86" t="s">
        <v>235</v>
      </c>
      <c r="E472" s="25">
        <v>867000</v>
      </c>
      <c r="F472" s="25">
        <v>0</v>
      </c>
      <c r="G472" s="132">
        <f aca="true" t="shared" si="31" ref="G472:G491">F472*100/E472</f>
        <v>0</v>
      </c>
      <c r="H472" s="144" t="s">
        <v>122</v>
      </c>
      <c r="I472" s="43">
        <v>0</v>
      </c>
    </row>
    <row r="473" spans="1:9" ht="12.75">
      <c r="A473" s="22"/>
      <c r="B473" s="27">
        <v>92195</v>
      </c>
      <c r="C473" s="97"/>
      <c r="D473" s="89" t="s">
        <v>5</v>
      </c>
      <c r="E473" s="21">
        <f>SUM(E474,E475,E476)</f>
        <v>2703.5</v>
      </c>
      <c r="F473" s="21">
        <f>SUM(F474,F475,F476)</f>
        <v>2726.44</v>
      </c>
      <c r="G473" s="131">
        <f>F473*100/E473</f>
        <v>100.8485296837433</v>
      </c>
      <c r="H473" s="137" t="s">
        <v>122</v>
      </c>
      <c r="I473" s="40">
        <f>SUM(I474:I476)</f>
        <v>0</v>
      </c>
    </row>
    <row r="474" spans="1:9" ht="12.75">
      <c r="A474" s="22"/>
      <c r="B474" s="118"/>
      <c r="C474" s="30" t="s">
        <v>25</v>
      </c>
      <c r="D474" s="10" t="s">
        <v>211</v>
      </c>
      <c r="E474" s="25">
        <v>96</v>
      </c>
      <c r="F474" s="25">
        <v>96.44</v>
      </c>
      <c r="G474" s="132">
        <f>F474*100/E474</f>
        <v>100.45833333333333</v>
      </c>
      <c r="H474" s="144" t="s">
        <v>122</v>
      </c>
      <c r="I474" s="43"/>
    </row>
    <row r="475" spans="1:9" ht="12.75">
      <c r="A475" s="22"/>
      <c r="B475" s="194"/>
      <c r="C475" s="97" t="s">
        <v>11</v>
      </c>
      <c r="D475" s="123" t="s">
        <v>12</v>
      </c>
      <c r="E475" s="25">
        <v>607.5</v>
      </c>
      <c r="F475" s="25">
        <v>630</v>
      </c>
      <c r="G475" s="132">
        <f>F475*100/E475</f>
        <v>103.70370370370371</v>
      </c>
      <c r="H475" s="144" t="s">
        <v>122</v>
      </c>
      <c r="I475" s="43"/>
    </row>
    <row r="476" spans="1:9" ht="56.25">
      <c r="A476" s="22"/>
      <c r="B476" s="167"/>
      <c r="C476" s="30" t="s">
        <v>67</v>
      </c>
      <c r="D476" s="12" t="s">
        <v>200</v>
      </c>
      <c r="E476" s="25">
        <v>2000</v>
      </c>
      <c r="F476" s="25">
        <v>2000</v>
      </c>
      <c r="G476" s="132">
        <f>F476*100/E476</f>
        <v>100</v>
      </c>
      <c r="H476" s="144" t="s">
        <v>122</v>
      </c>
      <c r="I476" s="43"/>
    </row>
    <row r="477" spans="1:9" ht="12.75">
      <c r="A477" s="26">
        <v>926</v>
      </c>
      <c r="B477" s="16"/>
      <c r="C477" s="32"/>
      <c r="D477" s="66" t="s">
        <v>162</v>
      </c>
      <c r="E477" s="18">
        <f>SUM(E478,E485)</f>
        <v>2160605</v>
      </c>
      <c r="F477" s="18">
        <f>SUM(F478,F485)</f>
        <v>1790.88</v>
      </c>
      <c r="G477" s="130">
        <f t="shared" si="31"/>
        <v>0.08288789482575483</v>
      </c>
      <c r="H477" s="136" t="s">
        <v>122</v>
      </c>
      <c r="I477" s="18">
        <f>I478+I485+I489</f>
        <v>0</v>
      </c>
    </row>
    <row r="478" spans="1:9" ht="12.75">
      <c r="A478" s="47"/>
      <c r="B478" s="48">
        <v>92601</v>
      </c>
      <c r="C478" s="49"/>
      <c r="D478" s="70" t="s">
        <v>80</v>
      </c>
      <c r="E478" s="50">
        <f>SUM(E479:E484)</f>
        <v>0</v>
      </c>
      <c r="F478" s="50">
        <f>SUM(F479:F484)</f>
        <v>1790.88</v>
      </c>
      <c r="G478" s="244" t="s">
        <v>122</v>
      </c>
      <c r="H478" s="137" t="s">
        <v>122</v>
      </c>
      <c r="I478" s="50">
        <f>SUM(I479:I484)</f>
        <v>0</v>
      </c>
    </row>
    <row r="479" spans="1:9" ht="36.75" customHeight="1">
      <c r="A479" s="47"/>
      <c r="B479" s="51"/>
      <c r="C479" s="52" t="s">
        <v>70</v>
      </c>
      <c r="D479" s="123" t="s">
        <v>212</v>
      </c>
      <c r="E479" s="53">
        <v>0</v>
      </c>
      <c r="F479" s="53">
        <v>1790.88</v>
      </c>
      <c r="G479" s="145" t="s">
        <v>122</v>
      </c>
      <c r="H479" s="145" t="s">
        <v>122</v>
      </c>
      <c r="I479" s="43"/>
    </row>
    <row r="480" spans="1:9" ht="12.75" hidden="1">
      <c r="A480" s="47"/>
      <c r="B480" s="51"/>
      <c r="C480" s="52" t="s">
        <v>11</v>
      </c>
      <c r="D480" s="123" t="s">
        <v>12</v>
      </c>
      <c r="E480" s="53"/>
      <c r="F480" s="53"/>
      <c r="G480" s="135" t="e">
        <f t="shared" si="31"/>
        <v>#DIV/0!</v>
      </c>
      <c r="H480" s="145" t="e">
        <f aca="true" t="shared" si="32" ref="H480:H491">(F480/I480)*100</f>
        <v>#DIV/0!</v>
      </c>
      <c r="I480" s="43"/>
    </row>
    <row r="481" spans="1:9" ht="33.75" hidden="1">
      <c r="A481" s="47"/>
      <c r="B481" s="51"/>
      <c r="C481" s="52" t="s">
        <v>126</v>
      </c>
      <c r="D481" s="86" t="s">
        <v>153</v>
      </c>
      <c r="E481" s="53"/>
      <c r="F481" s="53"/>
      <c r="G481" s="135" t="e">
        <f t="shared" si="31"/>
        <v>#DIV/0!</v>
      </c>
      <c r="H481" s="145" t="e">
        <f t="shared" si="32"/>
        <v>#DIV/0!</v>
      </c>
      <c r="I481" s="53"/>
    </row>
    <row r="482" spans="1:9" ht="45" hidden="1">
      <c r="A482" s="47"/>
      <c r="B482" s="51"/>
      <c r="C482" s="64" t="s">
        <v>189</v>
      </c>
      <c r="D482" s="123" t="s">
        <v>249</v>
      </c>
      <c r="E482" s="53"/>
      <c r="F482" s="53"/>
      <c r="G482" s="135" t="e">
        <f t="shared" si="31"/>
        <v>#DIV/0!</v>
      </c>
      <c r="H482" s="145" t="e">
        <f t="shared" si="32"/>
        <v>#DIV/0!</v>
      </c>
      <c r="I482" s="53"/>
    </row>
    <row r="483" spans="1:9" ht="33.75" hidden="1">
      <c r="A483" s="47"/>
      <c r="B483" s="51"/>
      <c r="C483" s="64" t="s">
        <v>83</v>
      </c>
      <c r="D483" s="12" t="s">
        <v>247</v>
      </c>
      <c r="E483" s="53"/>
      <c r="F483" s="53"/>
      <c r="G483" s="135" t="e">
        <f t="shared" si="31"/>
        <v>#DIV/0!</v>
      </c>
      <c r="H483" s="132" t="e">
        <f t="shared" si="32"/>
        <v>#DIV/0!</v>
      </c>
      <c r="I483" s="148"/>
    </row>
    <row r="484" spans="1:9" ht="33.75" hidden="1">
      <c r="A484" s="54"/>
      <c r="B484" s="59"/>
      <c r="C484" s="64" t="s">
        <v>79</v>
      </c>
      <c r="D484" s="12" t="s">
        <v>214</v>
      </c>
      <c r="E484" s="53"/>
      <c r="F484" s="53"/>
      <c r="G484" s="135" t="e">
        <f t="shared" si="31"/>
        <v>#DIV/0!</v>
      </c>
      <c r="H484" s="132" t="e">
        <f t="shared" si="32"/>
        <v>#DIV/0!</v>
      </c>
      <c r="I484" s="53"/>
    </row>
    <row r="485" spans="1:9" ht="12.75">
      <c r="A485" s="47"/>
      <c r="B485" s="48">
        <v>92604</v>
      </c>
      <c r="C485" s="20"/>
      <c r="D485" s="14" t="s">
        <v>72</v>
      </c>
      <c r="E485" s="21">
        <f>SUM(E486:E490)</f>
        <v>2160605</v>
      </c>
      <c r="F485" s="21">
        <f>SUM(F486:F490)</f>
        <v>0</v>
      </c>
      <c r="G485" s="131">
        <f t="shared" si="31"/>
        <v>0</v>
      </c>
      <c r="H485" s="137" t="s">
        <v>122</v>
      </c>
      <c r="I485" s="21">
        <f>SUM(I486:I488)</f>
        <v>0</v>
      </c>
    </row>
    <row r="486" spans="1:9" ht="12.75" hidden="1">
      <c r="A486" s="47"/>
      <c r="B486" s="51"/>
      <c r="C486" s="30" t="s">
        <v>11</v>
      </c>
      <c r="D486" s="10" t="s">
        <v>12</v>
      </c>
      <c r="E486" s="25"/>
      <c r="F486" s="25"/>
      <c r="G486" s="135" t="e">
        <f t="shared" si="31"/>
        <v>#DIV/0!</v>
      </c>
      <c r="H486" s="144" t="e">
        <f t="shared" si="32"/>
        <v>#DIV/0!</v>
      </c>
      <c r="I486" s="25"/>
    </row>
    <row r="487" spans="1:9" ht="45">
      <c r="A487" s="47"/>
      <c r="B487" s="51"/>
      <c r="C487" s="30" t="s">
        <v>107</v>
      </c>
      <c r="D487" s="86" t="s">
        <v>235</v>
      </c>
      <c r="E487" s="65">
        <v>2160605</v>
      </c>
      <c r="F487" s="25">
        <v>0</v>
      </c>
      <c r="G487" s="135">
        <f t="shared" si="31"/>
        <v>0</v>
      </c>
      <c r="H487" s="144" t="s">
        <v>122</v>
      </c>
      <c r="I487" s="25">
        <v>0</v>
      </c>
    </row>
    <row r="488" spans="1:9" ht="33.75" hidden="1">
      <c r="A488" s="47"/>
      <c r="B488" s="51"/>
      <c r="C488" s="30" t="s">
        <v>83</v>
      </c>
      <c r="D488" s="12" t="s">
        <v>248</v>
      </c>
      <c r="E488" s="65"/>
      <c r="F488" s="25"/>
      <c r="G488" s="135" t="e">
        <f t="shared" si="31"/>
        <v>#DIV/0!</v>
      </c>
      <c r="H488" s="132" t="e">
        <f t="shared" si="32"/>
        <v>#DIV/0!</v>
      </c>
      <c r="I488" s="25"/>
    </row>
    <row r="489" spans="1:9" ht="12.75" hidden="1">
      <c r="A489" s="47"/>
      <c r="B489" s="48">
        <v>92695</v>
      </c>
      <c r="C489" s="20"/>
      <c r="D489" s="14" t="s">
        <v>5</v>
      </c>
      <c r="E489" s="21">
        <f>SUM(E490)</f>
        <v>0</v>
      </c>
      <c r="F489" s="21">
        <f>SUM(F490)</f>
        <v>0</v>
      </c>
      <c r="G489" s="131" t="e">
        <f t="shared" si="31"/>
        <v>#DIV/0!</v>
      </c>
      <c r="H489" s="131" t="e">
        <f t="shared" si="32"/>
        <v>#DIV/0!</v>
      </c>
      <c r="I489" s="21">
        <f>SUM(I490)</f>
        <v>0</v>
      </c>
    </row>
    <row r="490" spans="1:9" ht="33.75" hidden="1">
      <c r="A490" s="47"/>
      <c r="B490" s="51"/>
      <c r="C490" s="30" t="s">
        <v>129</v>
      </c>
      <c r="D490" s="12" t="s">
        <v>207</v>
      </c>
      <c r="E490" s="65"/>
      <c r="F490" s="25"/>
      <c r="G490" s="132" t="e">
        <f t="shared" si="31"/>
        <v>#DIV/0!</v>
      </c>
      <c r="H490" s="132" t="e">
        <f t="shared" si="32"/>
        <v>#DIV/0!</v>
      </c>
      <c r="I490" s="43"/>
    </row>
    <row r="491" spans="1:9" ht="15.75" customHeight="1">
      <c r="A491" s="46"/>
      <c r="B491" s="36"/>
      <c r="C491" s="251" t="s">
        <v>73</v>
      </c>
      <c r="D491" s="252"/>
      <c r="E491" s="18">
        <f>SUM(E477,E464,E419,E395,E388,E373,E291,E271,E202,E183,E130,E119,E102,E68,E62,E39,E9,E4)</f>
        <v>343504223.58</v>
      </c>
      <c r="F491" s="18">
        <f>SUM(F477,F464,F419,F395,F388,F373,F291,F271,F202,F183,F130,F119,F102,F68,F62,F39,F9,F4)</f>
        <v>188785843.38</v>
      </c>
      <c r="G491" s="130">
        <f t="shared" si="31"/>
        <v>54.95881285315054</v>
      </c>
      <c r="H491" s="130">
        <f t="shared" si="32"/>
        <v>106.8620133794284</v>
      </c>
      <c r="I491" s="18">
        <f>SUM(I477,I464,I419,I395,I388,I373,I291,I271,I202,I183,I130,I119,I102,I68,I62,I39,I9,I4)</f>
        <v>176663191.54</v>
      </c>
    </row>
    <row r="492" spans="2:7" s="93" customFormat="1" ht="11.25">
      <c r="B492" s="91"/>
      <c r="C492" s="91"/>
      <c r="D492" s="91"/>
      <c r="E492" s="92"/>
      <c r="F492" s="92"/>
      <c r="G492" s="125"/>
    </row>
    <row r="493" spans="4:7" ht="12.75">
      <c r="D493" s="9"/>
      <c r="E493" s="90"/>
      <c r="F493" s="90"/>
      <c r="G493" s="126"/>
    </row>
    <row r="494" spans="1:7" ht="12.75">
      <c r="A494" s="2"/>
      <c r="D494" s="9"/>
      <c r="E494" s="7"/>
      <c r="F494" s="7"/>
      <c r="G494" s="127"/>
    </row>
    <row r="495" spans="4:7" ht="12.75">
      <c r="D495" s="9"/>
      <c r="E495" s="8"/>
      <c r="F495" s="5"/>
      <c r="G495" s="128"/>
    </row>
    <row r="496" spans="3:7" ht="12.75">
      <c r="C496" s="4"/>
      <c r="D496" s="15"/>
      <c r="E496" s="5"/>
      <c r="F496" s="77"/>
      <c r="G496" s="128"/>
    </row>
    <row r="497" spans="4:7" ht="12.75">
      <c r="D497" s="9"/>
      <c r="E497" s="5"/>
      <c r="F497" s="5"/>
      <c r="G497" s="128"/>
    </row>
    <row r="498" spans="4:7" ht="12.75">
      <c r="D498" s="9"/>
      <c r="E498" s="5"/>
      <c r="F498" s="5"/>
      <c r="G498" s="128"/>
    </row>
    <row r="499" spans="4:7" ht="12.75">
      <c r="D499" s="9"/>
      <c r="E499" s="5"/>
      <c r="F499" s="5"/>
      <c r="G499" s="128"/>
    </row>
    <row r="500" spans="4:7" ht="12.75">
      <c r="D500" s="9"/>
      <c r="E500" s="5"/>
      <c r="F500" s="5"/>
      <c r="G500" s="128"/>
    </row>
    <row r="501" spans="4:7" ht="12.75">
      <c r="D501" s="9"/>
      <c r="E501" s="5"/>
      <c r="F501" s="5"/>
      <c r="G501" s="128"/>
    </row>
    <row r="502" spans="4:7" ht="12.75">
      <c r="D502" s="9"/>
      <c r="E502" s="5"/>
      <c r="F502" s="5"/>
      <c r="G502" s="128"/>
    </row>
  </sheetData>
  <sheetProtection/>
  <mergeCells count="8">
    <mergeCell ref="I1:I2"/>
    <mergeCell ref="E1:E2"/>
    <mergeCell ref="F1:F2"/>
    <mergeCell ref="G1:G2"/>
    <mergeCell ref="C491:D491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styczeń-lipiec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2018-08-13T12:21:27Z</cp:lastPrinted>
  <dcterms:created xsi:type="dcterms:W3CDTF">1997-02-26T13:46:56Z</dcterms:created>
  <dcterms:modified xsi:type="dcterms:W3CDTF">2018-08-16T08:44:38Z</dcterms:modified>
  <cp:category/>
  <cp:version/>
  <cp:contentType/>
  <cp:contentStatus/>
</cp:coreProperties>
</file>