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<sst xmlns="http://schemas.openxmlformats.org/spreadsheetml/2006/main" count="948" uniqueCount="288">
  <si>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</si>
  <si>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</si>
  <si>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</si>
  <si>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</si>
  <si>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</si>
  <si>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</si>
  <si>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</si>
  <si>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</si>
  <si>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</si>
  <si>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</si>
  <si>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</si>
  <si>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</si>
  <si>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</si>
  <si>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</si>
  <si>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</si>
  <si>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</si>
  <si>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</si>
  <si>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</si>
  <si>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</si>
  <si>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</si>
  <si>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</si>
  <si>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</si>
  <si>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</si>
  <si>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</si>
  <si>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</si>
  <si>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</si>
  <si>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</si>
  <si>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</si>
  <si>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</si>
  <si>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</si>
  <si>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</si>
  <si>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</si>
  <si>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</si>
  <si>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</si>
  <si>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</si>
  <si>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</si>
  <si>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</si>
  <si>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</si>
  <si>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</si>
  <si>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</si>
  <si>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</si>
  <si>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</si>
  <si>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</si>
  <si>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</si>
  <si>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</si>
  <si>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</si>
  <si>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</si>
  <si>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</si>
  <si>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</si>
  <si>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</si>
  <si>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</si>
  <si>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</si>
  <si>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</si>
  <si>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</si>
  <si>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</si>
  <si>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</si>
  <si>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</si>
  <si>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</si>
  <si>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</si>
  <si>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</si>
  <si>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</si>
  <si>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</si>
  <si>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</si>
  <si>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</si>
  <si>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</si>
  <si>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</si>
  <si>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</si>
  <si>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</si>
  <si>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</si>
  <si>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</si>
  <si>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</si>
  <si>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</si>
  <si>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</si>
  <si>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</si>
  <si>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</si>
  <si>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</si>
  <si>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</si>
  <si>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</si>
  <si>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</si>
  <si>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</si>
  <si>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</si>
  <si>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</si>
  <si>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</si>
  <si>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</si>
  <si>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</si>
  <si>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</si>
  <si>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</si>
  <si>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</si>
  <si>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</si>
  <si>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</si>
  <si>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</si>
  <si>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</si>
  <si>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</si>
  <si>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</si>
  <si>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</si>
  <si>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</si>
  <si>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</si>
  <si>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</si>
  <si>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</si>
  <si>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</si>
  <si>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</si>
  <si>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</si>
  <si>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</si>
  <si>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</si>
  <si>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</si>
  <si>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</si>
  <si>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</si>
  <si>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</si>
  <si>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</si>
  <si>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</si>
  <si>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</si>
  <si>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</si>
  <si>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</si>
  <si>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</si>
  <si>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</si>
  <si>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</si>
  <si>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</si>
  <si>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</si>
  <si>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</si>
  <si>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</si>
  <si>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</si>
  <si>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</si>
  <si>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</si>
  <si>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</si>
  <si>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</si>
  <si>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</si>
  <si>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</si>
  <si>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</si>
  <si>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</si>
  <si>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</si>
  <si>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</si>
  <si>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</si>
  <si>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</si>
  <si>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</si>
  <si>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</si>
  <si>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</si>
  <si>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</si>
  <si>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</si>
  <si>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</si>
  <si>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</si>
  <si>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</si>
  <si>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</si>
  <si>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</si>
  <si>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</si>
  <si>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</si>
  <si>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</si>
  <si>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</si>
  <si>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</si>
  <si>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</si>
  <si>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</si>
  <si>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</si>
  <si>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</si>
  <si>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</si>
  <si>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</si>
  <si>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</si>
  <si>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</si>
  <si>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</si>
  <si>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</si>
  <si>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</si>
  <si>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</si>
  <si>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</si>
  <si>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</si>
  <si>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</si>
  <si>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</si>
  <si>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</si>
  <si>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</si>
  <si>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</si>
  <si>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</si>
  <si>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</si>
  <si>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</si>
  <si>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</si>
  <si>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</si>
  <si>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</si>
  <si>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</si>
  <si>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</si>
  <si>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</si>
  <si>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</si>
  <si>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</si>
  <si>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</si>
  <si>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</si>
  <si>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</si>
  <si>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</si>
  <si>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</si>
  <si>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</si>
  <si>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</si>
  <si>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</si>
  <si>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</si>
  <si>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</si>
  <si>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</si>
  <si>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</si>
  <si>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</si>
  <si>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</si>
  <si>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</si>
  <si>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</si>
  <si>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</si>
  <si>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</si>
  <si>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</si>
  <si>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</si>
  <si>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</si>
  <si>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</si>
  <si>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</si>
  <si>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</si>
  <si>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</si>
  <si>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</si>
  <si>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</si>
  <si>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</si>
  <si>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</si>
  <si>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</si>
  <si>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</si>
  <si>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</si>
  <si>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</si>
  <si>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</si>
  <si>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</si>
  <si>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</si>
  <si>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</si>
  <si>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</si>
  <si>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</si>
  <si>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</si>
  <si>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</si>
  <si>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</si>
  <si>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</si>
  <si>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</si>
  <si>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</si>
  <si>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</si>
  <si>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</si>
  <si>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</si>
  <si>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</si>
  <si>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</si>
  <si>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</si>
  <si>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</si>
  <si>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</si>
  <si>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</si>
  <si>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</si>
  <si>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</si>
  <si>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</si>
  <si>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</si>
  <si>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</si>
  <si>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</si>
  <si>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</si>
  <si>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</si>
  <si>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</si>
  <si>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</si>
  <si>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</si>
  <si>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</si>
  <si>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</si>
  <si>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</si>
  <si>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</si>
  <si>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</si>
  <si>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</si>
  <si>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</si>
  <si>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</si>
  <si>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</si>
  <si>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</si>
  <si>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</si>
  <si>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</si>
  <si>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</si>
  <si>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</si>
  <si>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</si>
  <si>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</si>
  <si>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</si>
  <si>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</si>
  <si>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</si>
  <si>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</si>
  <si>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</si>
  <si>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</si>
  <si>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</si>
  <si>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</si>
  <si>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</si>
  <si>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</si>
  <si>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</si>
  <si>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</si>
  <si>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</si>
  <si>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</si>
  <si>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Dotacje celowe w ramach programów finansowanych z udziałem środków europejskich oraz środków, o których mowa w art. 5 ust.3 pkt 5 lit. a i b ustawy, lub płatności w ramach budżetu środków europejskich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</si>
  <si>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</si>
  <si>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</si>
  <si>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</si>
  <si>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</si>
  <si>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</si>
  <si>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</si>
  <si>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</si>
  <si>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</si>
  <si>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</si>
  <si>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</si>
  <si>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</si>
  <si>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</si>
  <si>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</si>
  <si>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Wykonanie               za 05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</si>
</sst>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6">
    <font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8" fillId="3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32" borderId="15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 quotePrefix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8" fillId="0" borderId="13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32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4" fontId="12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2" borderId="15" xfId="0" applyFont="1" applyFill="1" applyBorder="1" applyAlignment="1" quotePrefix="1">
      <alignment horizontal="center"/>
    </xf>
    <xf numFmtId="0" fontId="8" fillId="0" borderId="13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8" fillId="32" borderId="10" xfId="0" applyNumberFormat="1" applyFont="1" applyFill="1" applyBorder="1" applyAlignment="1">
      <alignment vertical="center"/>
    </xf>
    <xf numFmtId="173" fontId="8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8" fillId="0" borderId="18" xfId="0" applyNumberFormat="1" applyFont="1" applyBorder="1" applyAlignment="1">
      <alignment vertical="center"/>
    </xf>
    <xf numFmtId="173" fontId="2" fillId="0" borderId="18" xfId="0" applyNumberFormat="1" applyFont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173" fontId="8" fillId="32" borderId="10" xfId="0" applyNumberFormat="1" applyFont="1" applyFill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vertical="center" wrapText="1"/>
    </xf>
    <xf numFmtId="173" fontId="8" fillId="33" borderId="10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8" fillId="0" borderId="16" xfId="0" applyNumberFormat="1" applyFont="1" applyBorder="1" applyAlignment="1">
      <alignment vertical="center"/>
    </xf>
    <xf numFmtId="173" fontId="2" fillId="0" borderId="16" xfId="0" applyNumberFormat="1" applyFont="1" applyBorder="1" applyAlignment="1">
      <alignment vertical="center"/>
    </xf>
    <xf numFmtId="173" fontId="8" fillId="32" borderId="18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/>
    </xf>
    <xf numFmtId="173" fontId="2" fillId="0" borderId="18" xfId="0" applyNumberFormat="1" applyFont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8" fillId="0" borderId="16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8" fillId="32" borderId="19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 wrapText="1"/>
    </xf>
    <xf numFmtId="49" fontId="8" fillId="33" borderId="17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23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 quotePrefix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23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7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 vertical="center"/>
    </xf>
    <xf numFmtId="49" fontId="53" fillId="35" borderId="13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vertical="center" wrapText="1"/>
    </xf>
    <xf numFmtId="4" fontId="55" fillId="35" borderId="10" xfId="0" applyNumberFormat="1" applyFont="1" applyFill="1" applyBorder="1" applyAlignment="1">
      <alignment vertical="center"/>
    </xf>
    <xf numFmtId="173" fontId="8" fillId="34" borderId="10" xfId="0" applyNumberFormat="1" applyFont="1" applyFill="1" applyBorder="1" applyAlignment="1">
      <alignment vertical="center"/>
    </xf>
    <xf numFmtId="173" fontId="8" fillId="34" borderId="18" xfId="0" applyNumberFormat="1" applyFont="1" applyFill="1" applyBorder="1" applyAlignment="1">
      <alignment vertical="center"/>
    </xf>
    <xf numFmtId="49" fontId="53" fillId="34" borderId="10" xfId="0" applyNumberFormat="1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 quotePrefix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 quotePrefix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8" xfId="0" applyNumberFormat="1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quotePrefix="1">
      <alignment horizontal="center" vertical="center"/>
    </xf>
    <xf numFmtId="4" fontId="8" fillId="35" borderId="1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horizontal="right" vertical="center"/>
    </xf>
    <xf numFmtId="173" fontId="8" fillId="33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173" fontId="2" fillId="0" borderId="18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87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55162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8"/>
  <sheetViews>
    <sheetView tabSelected="1" zoomScale="110" zoomScaleNormal="110" workbookViewId="0" topLeftCell="A1">
      <pane ySplit="3" topLeftCell="A391" activePane="bottomLeft" state="frozen"/>
      <selection pane="topLeft" activeCell="A1" sqref="A1"/>
      <selection pane="bottomLeft" activeCell="E495" sqref="E495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50" t="s">
        <v>93</v>
      </c>
      <c r="B1" s="251"/>
      <c r="C1" s="252"/>
      <c r="D1" s="244" t="s">
        <v>0</v>
      </c>
      <c r="E1" s="244" t="s">
        <v>106</v>
      </c>
      <c r="F1" s="244" t="s">
        <v>287</v>
      </c>
      <c r="G1" s="246" t="s">
        <v>155</v>
      </c>
      <c r="H1" s="244" t="s">
        <v>281</v>
      </c>
      <c r="I1" s="244" t="s">
        <v>280</v>
      </c>
    </row>
    <row r="2" spans="1:9" ht="14.25" customHeight="1">
      <c r="A2" s="75" t="s">
        <v>1</v>
      </c>
      <c r="B2" s="73" t="s">
        <v>92</v>
      </c>
      <c r="C2" s="74" t="s">
        <v>2</v>
      </c>
      <c r="D2" s="245"/>
      <c r="E2" s="245"/>
      <c r="F2" s="245"/>
      <c r="G2" s="247"/>
      <c r="H2" s="245"/>
      <c r="I2" s="245"/>
    </row>
    <row r="3" spans="1:9" ht="12.75">
      <c r="A3" s="6">
        <v>1</v>
      </c>
      <c r="B3" s="77">
        <v>2</v>
      </c>
      <c r="C3" s="78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6" t="s">
        <v>127</v>
      </c>
      <c r="B4" s="15"/>
      <c r="C4" s="16"/>
      <c r="D4" s="65" t="s">
        <v>123</v>
      </c>
      <c r="E4" s="17">
        <f>E5</f>
        <v>40900</v>
      </c>
      <c r="F4" s="17">
        <f>F5</f>
        <v>31642.77</v>
      </c>
      <c r="G4" s="130">
        <f aca="true" t="shared" si="0" ref="G4:G10">F4*100/E4</f>
        <v>77.3661858190709</v>
      </c>
      <c r="H4" s="130">
        <f aca="true" t="shared" si="1" ref="H4:H10">(F4/I4)*100</f>
        <v>91.07513069317248</v>
      </c>
      <c r="I4" s="17">
        <f>SUM(I5)</f>
        <v>34743.59</v>
      </c>
    </row>
    <row r="5" spans="1:9" ht="12.75">
      <c r="A5" s="118"/>
      <c r="B5" s="196" t="s">
        <v>156</v>
      </c>
      <c r="C5" s="104"/>
      <c r="D5" s="205" t="s">
        <v>5</v>
      </c>
      <c r="E5" s="20">
        <f>SUM(E6:E8)</f>
        <v>40900</v>
      </c>
      <c r="F5" s="20">
        <f>SUM(F6:F8)</f>
        <v>31642.77</v>
      </c>
      <c r="G5" s="131">
        <f t="shared" si="0"/>
        <v>77.3661858190709</v>
      </c>
      <c r="H5" s="131">
        <f t="shared" si="1"/>
        <v>91.07513069317248</v>
      </c>
      <c r="I5" s="20">
        <f>SUM(I6:I8)</f>
        <v>34743.59</v>
      </c>
    </row>
    <row r="6" spans="1:9" ht="45">
      <c r="A6" s="195"/>
      <c r="B6" s="198"/>
      <c r="C6" s="29" t="s">
        <v>10</v>
      </c>
      <c r="D6" s="85" t="s">
        <v>211</v>
      </c>
      <c r="E6" s="24">
        <v>100</v>
      </c>
      <c r="F6" s="24">
        <v>0</v>
      </c>
      <c r="G6" s="134">
        <f t="shared" si="0"/>
        <v>0</v>
      </c>
      <c r="H6" s="132">
        <f t="shared" si="1"/>
        <v>0</v>
      </c>
      <c r="I6" s="24">
        <v>1.95</v>
      </c>
    </row>
    <row r="7" spans="1:9" ht="12.75">
      <c r="A7" s="195"/>
      <c r="B7" s="235"/>
      <c r="C7" s="29" t="s">
        <v>11</v>
      </c>
      <c r="D7" s="9" t="s">
        <v>12</v>
      </c>
      <c r="E7" s="24">
        <v>40800</v>
      </c>
      <c r="F7" s="24">
        <v>0</v>
      </c>
      <c r="G7" s="132">
        <f t="shared" si="0"/>
        <v>0</v>
      </c>
      <c r="H7" s="144" t="s">
        <v>122</v>
      </c>
      <c r="I7" s="24"/>
    </row>
    <row r="8" spans="1:9" ht="45">
      <c r="A8" s="119"/>
      <c r="B8" s="197"/>
      <c r="C8" s="78">
        <v>2010</v>
      </c>
      <c r="D8" s="11" t="s">
        <v>242</v>
      </c>
      <c r="E8" s="24">
        <v>0</v>
      </c>
      <c r="F8" s="24">
        <v>31642.77</v>
      </c>
      <c r="G8" s="144" t="s">
        <v>122</v>
      </c>
      <c r="H8" s="132">
        <f t="shared" si="1"/>
        <v>91.08024261376262</v>
      </c>
      <c r="I8" s="42">
        <v>34741.64</v>
      </c>
    </row>
    <row r="9" spans="1:9" ht="12.75">
      <c r="A9" s="25">
        <v>600</v>
      </c>
      <c r="B9" s="15"/>
      <c r="C9" s="16"/>
      <c r="D9" s="65" t="s">
        <v>6</v>
      </c>
      <c r="E9" s="17">
        <f>E10+E16+E28+E35</f>
        <v>31734001.5</v>
      </c>
      <c r="F9" s="17">
        <f>F10+F16+F28+F35</f>
        <v>539708.7699999999</v>
      </c>
      <c r="G9" s="130">
        <f t="shared" si="0"/>
        <v>1.700727120719396</v>
      </c>
      <c r="H9" s="130">
        <f t="shared" si="1"/>
        <v>60.20778857251313</v>
      </c>
      <c r="I9" s="17">
        <f>SUM(I10,I16,I28,I35)</f>
        <v>896410.2200000001</v>
      </c>
    </row>
    <row r="10" spans="1:9" ht="12.75">
      <c r="A10" s="18"/>
      <c r="B10" s="26">
        <v>60004</v>
      </c>
      <c r="C10" s="19"/>
      <c r="D10" s="13" t="s">
        <v>7</v>
      </c>
      <c r="E10" s="20">
        <f>SUM(E12:E15)</f>
        <v>27829429</v>
      </c>
      <c r="F10" s="20">
        <f>SUM(F12:F15)</f>
        <v>494750</v>
      </c>
      <c r="G10" s="131">
        <f t="shared" si="0"/>
        <v>1.7777942910722315</v>
      </c>
      <c r="H10" s="131">
        <f t="shared" si="1"/>
        <v>100</v>
      </c>
      <c r="I10" s="20">
        <f>SUM(I11:I15)</f>
        <v>494750</v>
      </c>
    </row>
    <row r="11" spans="1:9" ht="12.75" hidden="1">
      <c r="A11" s="18"/>
      <c r="B11" s="35"/>
      <c r="C11" s="29" t="s">
        <v>8</v>
      </c>
      <c r="D11" s="9" t="s">
        <v>9</v>
      </c>
      <c r="E11" s="24"/>
      <c r="F11" s="24"/>
      <c r="G11" s="144" t="s">
        <v>122</v>
      </c>
      <c r="H11" s="144" t="s">
        <v>122</v>
      </c>
      <c r="I11" s="24">
        <v>0</v>
      </c>
    </row>
    <row r="12" spans="1:9" ht="45">
      <c r="A12" s="18"/>
      <c r="B12" s="35"/>
      <c r="C12" s="29" t="s">
        <v>10</v>
      </c>
      <c r="D12" s="85" t="s">
        <v>211</v>
      </c>
      <c r="E12" s="24">
        <v>1186800</v>
      </c>
      <c r="F12" s="24">
        <v>494500</v>
      </c>
      <c r="G12" s="134">
        <f>F12*100/E12</f>
        <v>41.666666666666664</v>
      </c>
      <c r="H12" s="132">
        <f aca="true" t="shared" si="2" ref="H12:H18">(F12/I12)*100</f>
        <v>100</v>
      </c>
      <c r="I12" s="24">
        <v>494500</v>
      </c>
    </row>
    <row r="13" spans="1:9" ht="12.75">
      <c r="A13" s="21"/>
      <c r="B13" s="22"/>
      <c r="C13" s="29" t="s">
        <v>25</v>
      </c>
      <c r="D13" s="9" t="s">
        <v>212</v>
      </c>
      <c r="E13" s="24">
        <v>384</v>
      </c>
      <c r="F13" s="24">
        <v>160</v>
      </c>
      <c r="G13" s="132">
        <f aca="true" t="shared" si="3" ref="G13:G18">F13*100/E13</f>
        <v>41.666666666666664</v>
      </c>
      <c r="H13" s="132">
        <f t="shared" si="2"/>
        <v>100</v>
      </c>
      <c r="I13" s="42">
        <v>160</v>
      </c>
    </row>
    <row r="14" spans="1:9" ht="12.75">
      <c r="A14" s="21"/>
      <c r="B14" s="22"/>
      <c r="C14" s="29" t="s">
        <v>11</v>
      </c>
      <c r="D14" s="9" t="s">
        <v>12</v>
      </c>
      <c r="E14" s="24">
        <v>9642245</v>
      </c>
      <c r="F14" s="24">
        <v>90</v>
      </c>
      <c r="G14" s="132">
        <f t="shared" si="3"/>
        <v>0.0009333925864775267</v>
      </c>
      <c r="H14" s="132">
        <f t="shared" si="2"/>
        <v>100</v>
      </c>
      <c r="I14" s="42">
        <v>90</v>
      </c>
    </row>
    <row r="15" spans="1:9" ht="45">
      <c r="A15" s="21"/>
      <c r="B15" s="22"/>
      <c r="C15" s="29" t="s">
        <v>107</v>
      </c>
      <c r="D15" s="85" t="s">
        <v>236</v>
      </c>
      <c r="E15" s="24">
        <v>17000000</v>
      </c>
      <c r="F15" s="24">
        <v>0</v>
      </c>
      <c r="G15" s="132">
        <f t="shared" si="3"/>
        <v>0</v>
      </c>
      <c r="H15" s="144" t="s">
        <v>122</v>
      </c>
      <c r="I15" s="42"/>
    </row>
    <row r="16" spans="1:9" s="84" customFormat="1" ht="12.75">
      <c r="A16" s="18"/>
      <c r="B16" s="26">
        <v>60016</v>
      </c>
      <c r="C16" s="19"/>
      <c r="D16" s="13" t="s">
        <v>13</v>
      </c>
      <c r="E16" s="20">
        <f>SUM(E17:E27)</f>
        <v>3895522.5</v>
      </c>
      <c r="F16" s="20">
        <f>SUM(F17:F27)</f>
        <v>42302.33</v>
      </c>
      <c r="G16" s="131">
        <f t="shared" si="3"/>
        <v>1.0859218500214027</v>
      </c>
      <c r="H16" s="131">
        <f t="shared" si="2"/>
        <v>10.666120261925313</v>
      </c>
      <c r="I16" s="20">
        <f>SUM(I17:I27)</f>
        <v>396604.66000000003</v>
      </c>
    </row>
    <row r="17" spans="1:9" s="84" customFormat="1" ht="22.5">
      <c r="A17" s="18"/>
      <c r="B17" s="35"/>
      <c r="C17" s="29" t="s">
        <v>70</v>
      </c>
      <c r="D17" s="11" t="s">
        <v>213</v>
      </c>
      <c r="E17" s="24">
        <v>38054</v>
      </c>
      <c r="F17" s="24">
        <v>38177.92</v>
      </c>
      <c r="G17" s="132">
        <f t="shared" si="3"/>
        <v>100.32564250801492</v>
      </c>
      <c r="H17" s="144" t="s">
        <v>122</v>
      </c>
      <c r="I17" s="42"/>
    </row>
    <row r="18" spans="1:9" ht="12.75">
      <c r="A18" s="21"/>
      <c r="B18" s="22"/>
      <c r="C18" s="29" t="s">
        <v>17</v>
      </c>
      <c r="D18" s="9" t="s">
        <v>18</v>
      </c>
      <c r="E18" s="24">
        <v>20000</v>
      </c>
      <c r="F18" s="24">
        <v>2974.91</v>
      </c>
      <c r="G18" s="132">
        <f t="shared" si="3"/>
        <v>14.87455</v>
      </c>
      <c r="H18" s="132">
        <f t="shared" si="2"/>
        <v>46.80769714897098</v>
      </c>
      <c r="I18" s="24">
        <v>6355.6</v>
      </c>
    </row>
    <row r="19" spans="1:9" ht="22.5" hidden="1">
      <c r="A19" s="21"/>
      <c r="B19" s="22"/>
      <c r="C19" s="29" t="s">
        <v>20</v>
      </c>
      <c r="D19" s="85" t="s">
        <v>214</v>
      </c>
      <c r="E19" s="80"/>
      <c r="F19" s="80"/>
      <c r="G19" s="132" t="e">
        <f>F19*100/E19</f>
        <v>#DIV/0!</v>
      </c>
      <c r="H19" s="132">
        <f>(F19/I19)*100</f>
        <v>0</v>
      </c>
      <c r="I19" s="24">
        <v>5.16</v>
      </c>
    </row>
    <row r="20" spans="1:9" ht="12.75">
      <c r="A20" s="21"/>
      <c r="B20" s="22"/>
      <c r="C20" s="29" t="s">
        <v>25</v>
      </c>
      <c r="D20" s="11" t="s">
        <v>212</v>
      </c>
      <c r="E20" s="80">
        <v>100</v>
      </c>
      <c r="F20" s="80">
        <v>0</v>
      </c>
      <c r="G20" s="132">
        <f aca="true" t="shared" si="4" ref="G20:G35">F20*100/E20</f>
        <v>0</v>
      </c>
      <c r="H20" s="144" t="s">
        <v>122</v>
      </c>
      <c r="I20" s="42"/>
    </row>
    <row r="21" spans="1:9" ht="12.75">
      <c r="A21" s="21"/>
      <c r="B21" s="22"/>
      <c r="C21" s="29" t="s">
        <v>11</v>
      </c>
      <c r="D21" s="11" t="s">
        <v>12</v>
      </c>
      <c r="E21" s="80">
        <v>1149.5</v>
      </c>
      <c r="F21" s="80">
        <v>1149.5</v>
      </c>
      <c r="G21" s="132">
        <f t="shared" si="4"/>
        <v>100</v>
      </c>
      <c r="H21" s="132">
        <f>(F21/I21)*100</f>
        <v>0.2945593768409961</v>
      </c>
      <c r="I21" s="42">
        <v>390243.9</v>
      </c>
    </row>
    <row r="22" spans="1:9" ht="33.75" hidden="1">
      <c r="A22" s="21"/>
      <c r="B22" s="22"/>
      <c r="C22" s="29" t="s">
        <v>126</v>
      </c>
      <c r="D22" s="85" t="s">
        <v>153</v>
      </c>
      <c r="E22" s="80"/>
      <c r="F22" s="80"/>
      <c r="G22" s="132" t="e">
        <f>F22*100/E22</f>
        <v>#DIV/0!</v>
      </c>
      <c r="H22" s="132" t="e">
        <f>(F22/I22)*100</f>
        <v>#DIV/0!</v>
      </c>
      <c r="I22" s="42"/>
    </row>
    <row r="23" spans="1:9" ht="45" hidden="1">
      <c r="A23" s="21"/>
      <c r="B23" s="22"/>
      <c r="C23" s="29" t="s">
        <v>190</v>
      </c>
      <c r="D23" s="123" t="s">
        <v>250</v>
      </c>
      <c r="E23" s="80"/>
      <c r="F23" s="80"/>
      <c r="G23" s="132" t="e">
        <f>F23*100/E23</f>
        <v>#DIV/0!</v>
      </c>
      <c r="H23" s="132" t="e">
        <f>(F23/I23)*100</f>
        <v>#DIV/0!</v>
      </c>
      <c r="I23" s="42"/>
    </row>
    <row r="24" spans="1:9" ht="45">
      <c r="A24" s="21"/>
      <c r="B24" s="95"/>
      <c r="C24" s="29" t="s">
        <v>107</v>
      </c>
      <c r="D24" s="85" t="s">
        <v>236</v>
      </c>
      <c r="E24" s="80">
        <v>3836219</v>
      </c>
      <c r="F24" s="80">
        <v>0</v>
      </c>
      <c r="G24" s="132">
        <f t="shared" si="4"/>
        <v>0</v>
      </c>
      <c r="H24" s="144" t="s">
        <v>122</v>
      </c>
      <c r="I24" s="24">
        <v>0</v>
      </c>
    </row>
    <row r="25" spans="1:9" ht="33.75" hidden="1">
      <c r="A25" s="21"/>
      <c r="B25" s="22"/>
      <c r="C25" s="27" t="s">
        <v>83</v>
      </c>
      <c r="D25" s="208" t="s">
        <v>251</v>
      </c>
      <c r="E25" s="80"/>
      <c r="F25" s="80"/>
      <c r="G25" s="132" t="e">
        <f t="shared" si="4"/>
        <v>#DIV/0!</v>
      </c>
      <c r="H25" s="144" t="e">
        <v>#DIV/0!</v>
      </c>
      <c r="I25" s="42"/>
    </row>
    <row r="26" spans="1:9" ht="38.25" customHeight="1" hidden="1">
      <c r="A26" s="21"/>
      <c r="B26" s="22"/>
      <c r="C26" s="29" t="s">
        <v>79</v>
      </c>
      <c r="D26" s="11" t="s">
        <v>215</v>
      </c>
      <c r="E26" s="80"/>
      <c r="F26" s="80"/>
      <c r="G26" s="132" t="e">
        <f t="shared" si="4"/>
        <v>#DIV/0!</v>
      </c>
      <c r="H26" s="144" t="e">
        <v>#DIV/0!</v>
      </c>
      <c r="I26" s="24"/>
    </row>
    <row r="27" spans="1:9" ht="33.75" hidden="1">
      <c r="A27" s="21"/>
      <c r="B27" s="22"/>
      <c r="C27" s="29" t="s">
        <v>111</v>
      </c>
      <c r="D27" s="210" t="s">
        <v>112</v>
      </c>
      <c r="E27" s="80"/>
      <c r="F27" s="80"/>
      <c r="G27" s="132" t="e">
        <f t="shared" si="4"/>
        <v>#DIV/0!</v>
      </c>
      <c r="H27" s="132" t="e">
        <f aca="true" t="shared" si="5" ref="H27:H33">(F27/I27)*100</f>
        <v>#DIV/0!</v>
      </c>
      <c r="I27" s="24"/>
    </row>
    <row r="28" spans="1:9" s="84" customFormat="1" ht="12.75">
      <c r="A28" s="81"/>
      <c r="B28" s="26">
        <v>60017</v>
      </c>
      <c r="C28" s="19"/>
      <c r="D28" s="82" t="s">
        <v>108</v>
      </c>
      <c r="E28" s="83">
        <f>SUM(E29:E34)</f>
        <v>9050</v>
      </c>
      <c r="F28" s="83">
        <f>SUM(F29:F34)</f>
        <v>2656.44</v>
      </c>
      <c r="G28" s="133">
        <f t="shared" si="4"/>
        <v>29.35292817679558</v>
      </c>
      <c r="H28" s="131">
        <f t="shared" si="5"/>
        <v>52.544920839630024</v>
      </c>
      <c r="I28" s="83">
        <f>SUM(I31:I34)</f>
        <v>5055.56</v>
      </c>
    </row>
    <row r="29" spans="1:9" s="84" customFormat="1" ht="22.5" hidden="1">
      <c r="A29" s="45"/>
      <c r="B29" s="103"/>
      <c r="C29" s="29" t="s">
        <v>70</v>
      </c>
      <c r="D29" s="11" t="s">
        <v>213</v>
      </c>
      <c r="E29" s="80"/>
      <c r="F29" s="80"/>
      <c r="G29" s="132" t="e">
        <f t="shared" si="4"/>
        <v>#DIV/0!</v>
      </c>
      <c r="H29" s="132" t="e">
        <f t="shared" si="5"/>
        <v>#DIV/0!</v>
      </c>
      <c r="I29" s="80"/>
    </row>
    <row r="30" spans="1:9" s="84" customFormat="1" ht="12.75" hidden="1">
      <c r="A30" s="45"/>
      <c r="B30" s="194"/>
      <c r="C30" s="29" t="s">
        <v>17</v>
      </c>
      <c r="D30" s="9" t="s">
        <v>18</v>
      </c>
      <c r="E30" s="80"/>
      <c r="F30" s="80"/>
      <c r="G30" s="132" t="e">
        <f t="shared" si="4"/>
        <v>#DIV/0!</v>
      </c>
      <c r="H30" s="132" t="e">
        <f t="shared" si="5"/>
        <v>#DIV/0!</v>
      </c>
      <c r="I30" s="80"/>
    </row>
    <row r="31" spans="1:9" ht="45">
      <c r="A31" s="21"/>
      <c r="B31" s="95"/>
      <c r="C31" s="29" t="s">
        <v>10</v>
      </c>
      <c r="D31" s="85" t="s">
        <v>211</v>
      </c>
      <c r="E31" s="80">
        <v>3000</v>
      </c>
      <c r="F31" s="80">
        <v>2656.35</v>
      </c>
      <c r="G31" s="134">
        <f t="shared" si="4"/>
        <v>88.545</v>
      </c>
      <c r="H31" s="132">
        <f t="shared" si="5"/>
        <v>52.57173731052621</v>
      </c>
      <c r="I31" s="80">
        <v>5052.81</v>
      </c>
    </row>
    <row r="32" spans="1:9" ht="12.75">
      <c r="A32" s="21"/>
      <c r="B32" s="95"/>
      <c r="C32" s="29" t="s">
        <v>282</v>
      </c>
      <c r="D32" s="85" t="s">
        <v>283</v>
      </c>
      <c r="E32" s="80">
        <v>6000</v>
      </c>
      <c r="F32" s="80">
        <v>0</v>
      </c>
      <c r="G32" s="132">
        <f t="shared" si="4"/>
        <v>0</v>
      </c>
      <c r="H32" s="144" t="s">
        <v>122</v>
      </c>
      <c r="I32" s="80"/>
    </row>
    <row r="33" spans="1:9" ht="12.75">
      <c r="A33" s="21"/>
      <c r="B33" s="95"/>
      <c r="C33" s="29" t="s">
        <v>25</v>
      </c>
      <c r="D33" s="11" t="s">
        <v>212</v>
      </c>
      <c r="E33" s="80">
        <v>50</v>
      </c>
      <c r="F33" s="80">
        <v>0.09</v>
      </c>
      <c r="G33" s="132">
        <f t="shared" si="4"/>
        <v>0.18</v>
      </c>
      <c r="H33" s="132">
        <f t="shared" si="5"/>
        <v>3.2727272727272725</v>
      </c>
      <c r="I33" s="155">
        <v>2.75</v>
      </c>
    </row>
    <row r="34" spans="1:9" ht="22.5" hidden="1">
      <c r="A34" s="21"/>
      <c r="B34" s="30"/>
      <c r="C34" s="29" t="s">
        <v>11</v>
      </c>
      <c r="D34" s="85" t="s">
        <v>142</v>
      </c>
      <c r="E34" s="80"/>
      <c r="F34" s="80"/>
      <c r="G34" s="134" t="e">
        <f t="shared" si="4"/>
        <v>#DIV/0!</v>
      </c>
      <c r="H34" s="145" t="s">
        <v>122</v>
      </c>
      <c r="I34" s="42"/>
    </row>
    <row r="35" spans="1:9" ht="12.75" hidden="1">
      <c r="A35" s="18"/>
      <c r="B35" s="26">
        <v>60095</v>
      </c>
      <c r="C35" s="62"/>
      <c r="D35" s="13" t="s">
        <v>5</v>
      </c>
      <c r="E35" s="20">
        <f>SUM(E36:E38)</f>
        <v>0</v>
      </c>
      <c r="F35" s="20">
        <f>SUM(F36:F38)</f>
        <v>0</v>
      </c>
      <c r="G35" s="131" t="e">
        <f t="shared" si="4"/>
        <v>#DIV/0!</v>
      </c>
      <c r="H35" s="131" t="e">
        <f>(F35/I35)*100</f>
        <v>#DIV/0!</v>
      </c>
      <c r="I35" s="20">
        <f>SUM(I36:I38)</f>
        <v>0</v>
      </c>
    </row>
    <row r="36" spans="1:9" ht="45" hidden="1">
      <c r="A36" s="21"/>
      <c r="B36" s="28"/>
      <c r="C36" s="29" t="s">
        <v>10</v>
      </c>
      <c r="D36" s="85" t="s">
        <v>211</v>
      </c>
      <c r="E36" s="24"/>
      <c r="F36" s="42"/>
      <c r="G36" s="132" t="e">
        <f aca="true" t="shared" si="6" ref="G36:G52">F36*100/E36</f>
        <v>#DIV/0!</v>
      </c>
      <c r="H36" s="132" t="e">
        <f>(F36/I36)*100</f>
        <v>#DIV/0!</v>
      </c>
      <c r="I36" s="24"/>
    </row>
    <row r="37" spans="1:9" ht="12.75" hidden="1">
      <c r="A37" s="21"/>
      <c r="B37" s="28"/>
      <c r="C37" s="33" t="s">
        <v>11</v>
      </c>
      <c r="D37" s="11" t="s">
        <v>12</v>
      </c>
      <c r="E37" s="24"/>
      <c r="F37" s="24"/>
      <c r="G37" s="132" t="e">
        <f t="shared" si="6"/>
        <v>#DIV/0!</v>
      </c>
      <c r="H37" s="144" t="s">
        <v>122</v>
      </c>
      <c r="I37" s="42"/>
    </row>
    <row r="38" spans="1:9" ht="45" hidden="1">
      <c r="A38" s="21"/>
      <c r="B38" s="28"/>
      <c r="C38" s="29" t="s">
        <v>107</v>
      </c>
      <c r="D38" s="85" t="s">
        <v>236</v>
      </c>
      <c r="E38" s="24"/>
      <c r="F38" s="24"/>
      <c r="G38" s="132" t="e">
        <f t="shared" si="6"/>
        <v>#DIV/0!</v>
      </c>
      <c r="H38" s="132" t="e">
        <f aca="true" t="shared" si="7" ref="H38:H77">(F38/I38)*100</f>
        <v>#DIV/0!</v>
      </c>
      <c r="I38" s="42"/>
    </row>
    <row r="39" spans="1:9" ht="12.75">
      <c r="A39" s="25">
        <v>700</v>
      </c>
      <c r="B39" s="36"/>
      <c r="C39" s="37"/>
      <c r="D39" s="65" t="s">
        <v>14</v>
      </c>
      <c r="E39" s="17">
        <f>E40+E43+E56</f>
        <v>20338562</v>
      </c>
      <c r="F39" s="17">
        <f>F40+F43+F56</f>
        <v>9743780.31</v>
      </c>
      <c r="G39" s="130">
        <f t="shared" si="6"/>
        <v>47.90791163111729</v>
      </c>
      <c r="H39" s="130">
        <f t="shared" si="7"/>
        <v>100.15350721206772</v>
      </c>
      <c r="I39" s="17">
        <f>I40+I43+I56</f>
        <v>9728845.83</v>
      </c>
    </row>
    <row r="40" spans="1:9" ht="22.5">
      <c r="A40" s="46"/>
      <c r="B40" s="47">
        <v>70004</v>
      </c>
      <c r="C40" s="108"/>
      <c r="D40" s="110" t="s">
        <v>135</v>
      </c>
      <c r="E40" s="20">
        <f>SUM(E41:E42)</f>
        <v>3610</v>
      </c>
      <c r="F40" s="20">
        <f>SUM(F41:F42)</f>
        <v>7741.85</v>
      </c>
      <c r="G40" s="131">
        <f t="shared" si="6"/>
        <v>214.4556786703601</v>
      </c>
      <c r="H40" s="131">
        <f t="shared" si="7"/>
        <v>619.348</v>
      </c>
      <c r="I40" s="20">
        <f>SUM(I41:I42)</f>
        <v>1250</v>
      </c>
    </row>
    <row r="41" spans="1:9" ht="12.75">
      <c r="A41" s="46"/>
      <c r="B41" s="163"/>
      <c r="C41" s="51" t="s">
        <v>25</v>
      </c>
      <c r="D41" s="11" t="s">
        <v>212</v>
      </c>
      <c r="E41" s="24">
        <v>10</v>
      </c>
      <c r="F41" s="24">
        <v>0</v>
      </c>
      <c r="G41" s="132">
        <f t="shared" si="6"/>
        <v>0</v>
      </c>
      <c r="H41" s="144" t="s">
        <v>122</v>
      </c>
      <c r="I41" s="24">
        <v>0</v>
      </c>
    </row>
    <row r="42" spans="1:9" ht="12.75">
      <c r="A42" s="46"/>
      <c r="B42" s="161"/>
      <c r="C42" s="29" t="s">
        <v>11</v>
      </c>
      <c r="D42" s="11" t="s">
        <v>12</v>
      </c>
      <c r="E42" s="52">
        <v>3600</v>
      </c>
      <c r="F42" s="52">
        <v>7741.85</v>
      </c>
      <c r="G42" s="135">
        <f t="shared" si="6"/>
        <v>215.05138888888888</v>
      </c>
      <c r="H42" s="132">
        <f t="shared" si="7"/>
        <v>619.348</v>
      </c>
      <c r="I42" s="149">
        <v>1250</v>
      </c>
    </row>
    <row r="43" spans="1:9" ht="12.75">
      <c r="A43" s="18"/>
      <c r="B43" s="26">
        <v>70005</v>
      </c>
      <c r="C43" s="19"/>
      <c r="D43" s="13" t="s">
        <v>15</v>
      </c>
      <c r="E43" s="20">
        <f>SUM(E44:E55)</f>
        <v>20124952</v>
      </c>
      <c r="F43" s="20">
        <f>SUM(F44:F55)</f>
        <v>9736038.46</v>
      </c>
      <c r="G43" s="131">
        <f t="shared" si="6"/>
        <v>48.377946243051916</v>
      </c>
      <c r="H43" s="131">
        <f t="shared" si="7"/>
        <v>104.64822490902492</v>
      </c>
      <c r="I43" s="20">
        <f>SUM(I44:I55)</f>
        <v>9303586.82</v>
      </c>
    </row>
    <row r="44" spans="1:9" ht="22.5">
      <c r="A44" s="21"/>
      <c r="B44" s="28"/>
      <c r="C44" s="33" t="s">
        <v>16</v>
      </c>
      <c r="D44" s="11" t="s">
        <v>243</v>
      </c>
      <c r="E44" s="24">
        <v>500</v>
      </c>
      <c r="F44" s="24">
        <v>8959.09</v>
      </c>
      <c r="G44" s="132">
        <f t="shared" si="6"/>
        <v>1791.818</v>
      </c>
      <c r="H44" s="132">
        <f t="shared" si="7"/>
        <v>7227.404001290739</v>
      </c>
      <c r="I44" s="24">
        <v>123.96</v>
      </c>
    </row>
    <row r="45" spans="1:9" ht="22.5">
      <c r="A45" s="21"/>
      <c r="B45" s="28"/>
      <c r="C45" s="33" t="s">
        <v>209</v>
      </c>
      <c r="D45" s="11" t="s">
        <v>210</v>
      </c>
      <c r="E45" s="24">
        <v>1100000</v>
      </c>
      <c r="F45" s="24">
        <v>976030.28</v>
      </c>
      <c r="G45" s="132">
        <f t="shared" si="6"/>
        <v>88.73002545454545</v>
      </c>
      <c r="H45" s="132">
        <f t="shared" si="7"/>
        <v>105.08729129124383</v>
      </c>
      <c r="I45" s="24">
        <v>928780.51</v>
      </c>
    </row>
    <row r="46" spans="1:9" ht="24" customHeight="1">
      <c r="A46" s="21"/>
      <c r="B46" s="28"/>
      <c r="C46" s="33" t="s">
        <v>70</v>
      </c>
      <c r="D46" s="11" t="s">
        <v>213</v>
      </c>
      <c r="E46" s="24">
        <v>150</v>
      </c>
      <c r="F46" s="24">
        <v>150</v>
      </c>
      <c r="G46" s="132">
        <f t="shared" si="6"/>
        <v>100</v>
      </c>
      <c r="H46" s="144" t="s">
        <v>122</v>
      </c>
      <c r="I46" s="42"/>
    </row>
    <row r="47" spans="1:9" ht="24" customHeight="1">
      <c r="A47" s="21"/>
      <c r="B47" s="28"/>
      <c r="C47" s="33" t="s">
        <v>259</v>
      </c>
      <c r="D47" s="11" t="s">
        <v>266</v>
      </c>
      <c r="E47" s="24">
        <v>12</v>
      </c>
      <c r="F47" s="24">
        <v>5.79</v>
      </c>
      <c r="G47" s="132">
        <f t="shared" si="6"/>
        <v>48.25</v>
      </c>
      <c r="H47" s="144" t="s">
        <v>122</v>
      </c>
      <c r="I47" s="42"/>
    </row>
    <row r="48" spans="1:9" ht="12.75" hidden="1">
      <c r="A48" s="21"/>
      <c r="B48" s="28"/>
      <c r="C48" s="34" t="s">
        <v>17</v>
      </c>
      <c r="D48" s="9" t="s">
        <v>18</v>
      </c>
      <c r="E48" s="24"/>
      <c r="F48" s="24"/>
      <c r="G48" s="132" t="e">
        <f t="shared" si="6"/>
        <v>#DIV/0!</v>
      </c>
      <c r="H48" s="132" t="e">
        <f t="shared" si="7"/>
        <v>#DIV/0!</v>
      </c>
      <c r="I48" s="24"/>
    </row>
    <row r="49" spans="1:9" ht="45">
      <c r="A49" s="94"/>
      <c r="B49" s="95"/>
      <c r="C49" s="29" t="s">
        <v>10</v>
      </c>
      <c r="D49" s="85" t="s">
        <v>216</v>
      </c>
      <c r="E49" s="52">
        <v>15102800</v>
      </c>
      <c r="F49" s="190">
        <v>6490061.65</v>
      </c>
      <c r="G49" s="132">
        <f t="shared" si="6"/>
        <v>42.972572304473346</v>
      </c>
      <c r="H49" s="132">
        <f t="shared" si="7"/>
        <v>100.32236531389364</v>
      </c>
      <c r="I49" s="24">
        <v>6469207.17</v>
      </c>
    </row>
    <row r="50" spans="1:9" ht="45">
      <c r="A50" s="173"/>
      <c r="B50" s="174"/>
      <c r="C50" s="51" t="s">
        <v>10</v>
      </c>
      <c r="D50" s="172" t="s">
        <v>216</v>
      </c>
      <c r="E50" s="52">
        <v>276784</v>
      </c>
      <c r="F50" s="52">
        <v>126463.78</v>
      </c>
      <c r="G50" s="135">
        <f t="shared" si="6"/>
        <v>45.69042285681253</v>
      </c>
      <c r="H50" s="135">
        <f t="shared" si="7"/>
        <v>102.70342482863512</v>
      </c>
      <c r="I50" s="52">
        <v>123134.92</v>
      </c>
    </row>
    <row r="51" spans="1:9" ht="35.25" customHeight="1">
      <c r="A51" s="21"/>
      <c r="B51" s="174"/>
      <c r="C51" s="34" t="s">
        <v>75</v>
      </c>
      <c r="D51" s="11" t="s">
        <v>167</v>
      </c>
      <c r="E51" s="24">
        <v>1000</v>
      </c>
      <c r="F51" s="24">
        <v>180099.15</v>
      </c>
      <c r="G51" s="132">
        <f t="shared" si="6"/>
        <v>18009.915</v>
      </c>
      <c r="H51" s="132">
        <f t="shared" si="7"/>
        <v>184.93712364835326</v>
      </c>
      <c r="I51" s="24">
        <v>97383.99</v>
      </c>
    </row>
    <row r="52" spans="1:9" ht="24.75" customHeight="1">
      <c r="A52" s="21"/>
      <c r="B52" s="28"/>
      <c r="C52" s="34" t="s">
        <v>19</v>
      </c>
      <c r="D52" s="11" t="s">
        <v>168</v>
      </c>
      <c r="E52" s="24">
        <v>3202000</v>
      </c>
      <c r="F52" s="24">
        <v>1634386.66</v>
      </c>
      <c r="G52" s="132">
        <f t="shared" si="6"/>
        <v>51.04268144909432</v>
      </c>
      <c r="H52" s="132">
        <f t="shared" si="7"/>
        <v>120.55488834958052</v>
      </c>
      <c r="I52" s="24">
        <v>1355719.94</v>
      </c>
    </row>
    <row r="53" spans="1:9" ht="21.75" customHeight="1" hidden="1">
      <c r="A53" s="21"/>
      <c r="B53" s="28"/>
      <c r="C53" s="29" t="s">
        <v>20</v>
      </c>
      <c r="D53" s="11" t="s">
        <v>214</v>
      </c>
      <c r="E53" s="24"/>
      <c r="F53" s="24"/>
      <c r="G53" s="132" t="e">
        <f aca="true" t="shared" si="8" ref="G53:G83">F53*100/E53</f>
        <v>#DIV/0!</v>
      </c>
      <c r="H53" s="132" t="e">
        <f t="shared" si="7"/>
        <v>#DIV/0!</v>
      </c>
      <c r="I53" s="24"/>
    </row>
    <row r="54" spans="1:9" ht="12" customHeight="1">
      <c r="A54" s="21"/>
      <c r="B54" s="28"/>
      <c r="C54" s="29" t="s">
        <v>25</v>
      </c>
      <c r="D54" s="11" t="s">
        <v>212</v>
      </c>
      <c r="E54" s="24">
        <v>256706</v>
      </c>
      <c r="F54" s="24">
        <v>119347.3</v>
      </c>
      <c r="G54" s="132">
        <f t="shared" si="8"/>
        <v>46.49182333097006</v>
      </c>
      <c r="H54" s="132">
        <f t="shared" si="7"/>
        <v>71.15158539870859</v>
      </c>
      <c r="I54" s="42">
        <v>167736.67</v>
      </c>
    </row>
    <row r="55" spans="1:9" ht="13.5" customHeight="1">
      <c r="A55" s="21"/>
      <c r="B55" s="28"/>
      <c r="C55" s="29" t="s">
        <v>11</v>
      </c>
      <c r="D55" s="11" t="s">
        <v>12</v>
      </c>
      <c r="E55" s="24">
        <v>185000</v>
      </c>
      <c r="F55" s="24">
        <v>200534.76</v>
      </c>
      <c r="G55" s="132">
        <f t="shared" si="8"/>
        <v>108.39716756756756</v>
      </c>
      <c r="H55" s="132">
        <f t="shared" si="7"/>
        <v>124.17039144231016</v>
      </c>
      <c r="I55" s="42">
        <v>161499.66</v>
      </c>
    </row>
    <row r="56" spans="1:9" ht="12.75">
      <c r="A56" s="18"/>
      <c r="B56" s="26">
        <v>70095</v>
      </c>
      <c r="C56" s="19"/>
      <c r="D56" s="13" t="s">
        <v>5</v>
      </c>
      <c r="E56" s="20">
        <f>SUM(E57:E60)</f>
        <v>210000</v>
      </c>
      <c r="F56" s="20">
        <f>SUM(F57:F60)</f>
        <v>0</v>
      </c>
      <c r="G56" s="131">
        <f t="shared" si="8"/>
        <v>0</v>
      </c>
      <c r="H56" s="131">
        <f t="shared" si="7"/>
        <v>0</v>
      </c>
      <c r="I56" s="20">
        <f>SUM(I57:I60)</f>
        <v>424009.01</v>
      </c>
    </row>
    <row r="57" spans="1:9" ht="22.5" hidden="1">
      <c r="A57" s="18"/>
      <c r="B57" s="35"/>
      <c r="C57" s="27" t="s">
        <v>70</v>
      </c>
      <c r="D57" s="11" t="s">
        <v>213</v>
      </c>
      <c r="E57" s="24"/>
      <c r="F57" s="24"/>
      <c r="G57" s="132" t="e">
        <f t="shared" si="8"/>
        <v>#DIV/0!</v>
      </c>
      <c r="H57" s="132" t="e">
        <f t="shared" si="7"/>
        <v>#DIV/0!</v>
      </c>
      <c r="I57" s="42"/>
    </row>
    <row r="58" spans="1:9" ht="12.75" hidden="1">
      <c r="A58" s="18"/>
      <c r="B58" s="35"/>
      <c r="C58" s="27" t="s">
        <v>11</v>
      </c>
      <c r="D58" s="11" t="s">
        <v>12</v>
      </c>
      <c r="E58" s="24"/>
      <c r="F58" s="24"/>
      <c r="G58" s="132" t="e">
        <f t="shared" si="8"/>
        <v>#DIV/0!</v>
      </c>
      <c r="H58" s="132" t="e">
        <f t="shared" si="7"/>
        <v>#DIV/0!</v>
      </c>
      <c r="I58" s="42"/>
    </row>
    <row r="59" spans="1:9" ht="45" hidden="1">
      <c r="A59" s="21"/>
      <c r="B59" s="22"/>
      <c r="C59" s="29" t="s">
        <v>107</v>
      </c>
      <c r="D59" s="85" t="s">
        <v>236</v>
      </c>
      <c r="E59" s="24"/>
      <c r="F59" s="24"/>
      <c r="G59" s="132" t="e">
        <f t="shared" si="8"/>
        <v>#DIV/0!</v>
      </c>
      <c r="H59" s="132" t="e">
        <f t="shared" si="7"/>
        <v>#DIV/0!</v>
      </c>
      <c r="I59" s="42"/>
    </row>
    <row r="60" spans="1:9" ht="39" customHeight="1">
      <c r="A60" s="18"/>
      <c r="B60" s="35"/>
      <c r="C60" s="29">
        <v>6330</v>
      </c>
      <c r="D60" s="11" t="s">
        <v>215</v>
      </c>
      <c r="E60" s="24">
        <v>210000</v>
      </c>
      <c r="F60" s="24">
        <v>0</v>
      </c>
      <c r="G60" s="132">
        <f t="shared" si="8"/>
        <v>0</v>
      </c>
      <c r="H60" s="144">
        <f t="shared" si="7"/>
        <v>0</v>
      </c>
      <c r="I60" s="24">
        <v>424009.01</v>
      </c>
    </row>
    <row r="61" spans="1:9" ht="12.75">
      <c r="A61" s="25">
        <v>710</v>
      </c>
      <c r="B61" s="36"/>
      <c r="C61" s="37"/>
      <c r="D61" s="65" t="s">
        <v>21</v>
      </c>
      <c r="E61" s="17">
        <f>E62+E65</f>
        <v>32000</v>
      </c>
      <c r="F61" s="17">
        <f>F62+F65</f>
        <v>16441</v>
      </c>
      <c r="G61" s="130">
        <f t="shared" si="8"/>
        <v>51.378125</v>
      </c>
      <c r="H61" s="130">
        <f t="shared" si="7"/>
        <v>112.38097842061012</v>
      </c>
      <c r="I61" s="17">
        <f>I62+I65</f>
        <v>14629.7</v>
      </c>
    </row>
    <row r="62" spans="1:9" ht="12.75">
      <c r="A62" s="18"/>
      <c r="B62" s="26">
        <v>71035</v>
      </c>
      <c r="C62" s="19"/>
      <c r="D62" s="13" t="s">
        <v>207</v>
      </c>
      <c r="E62" s="20">
        <f>SUM(E64:E64)</f>
        <v>6000</v>
      </c>
      <c r="F62" s="20">
        <f>SUM(F63:F64)</f>
        <v>0</v>
      </c>
      <c r="G62" s="131">
        <f t="shared" si="8"/>
        <v>0</v>
      </c>
      <c r="H62" s="137" t="s">
        <v>122</v>
      </c>
      <c r="I62" s="20">
        <f>SUM(I63:I64)</f>
        <v>0</v>
      </c>
    </row>
    <row r="63" spans="1:11" ht="33.75" hidden="1">
      <c r="A63" s="18"/>
      <c r="B63" s="35"/>
      <c r="C63" s="29" t="s">
        <v>41</v>
      </c>
      <c r="D63" s="11" t="s">
        <v>169</v>
      </c>
      <c r="E63" s="24"/>
      <c r="F63" s="24"/>
      <c r="G63" s="132" t="e">
        <f t="shared" si="8"/>
        <v>#DIV/0!</v>
      </c>
      <c r="H63" s="144" t="e">
        <f t="shared" si="7"/>
        <v>#DIV/0!</v>
      </c>
      <c r="I63" s="42"/>
      <c r="J63" s="113"/>
      <c r="K63" s="113"/>
    </row>
    <row r="64" spans="1:9" ht="33.75">
      <c r="A64" s="21"/>
      <c r="B64" s="22"/>
      <c r="C64" s="23">
        <v>2020</v>
      </c>
      <c r="D64" s="11" t="s">
        <v>244</v>
      </c>
      <c r="E64" s="24">
        <v>6000</v>
      </c>
      <c r="F64" s="24">
        <v>0</v>
      </c>
      <c r="G64" s="132">
        <f t="shared" si="8"/>
        <v>0</v>
      </c>
      <c r="H64" s="144" t="s">
        <v>122</v>
      </c>
      <c r="I64" s="24">
        <v>0</v>
      </c>
    </row>
    <row r="65" spans="1:9" ht="12.75">
      <c r="A65" s="21"/>
      <c r="B65" s="26">
        <v>71095</v>
      </c>
      <c r="C65" s="19"/>
      <c r="D65" s="12" t="s">
        <v>5</v>
      </c>
      <c r="E65" s="20">
        <f>SUM(E66:E66)</f>
        <v>26000</v>
      </c>
      <c r="F65" s="20">
        <f>SUM(F66:F66)</f>
        <v>16441</v>
      </c>
      <c r="G65" s="131">
        <f t="shared" si="8"/>
        <v>63.23461538461538</v>
      </c>
      <c r="H65" s="137">
        <f t="shared" si="7"/>
        <v>112.38097842061012</v>
      </c>
      <c r="I65" s="20">
        <f>SUM(I66:I66)</f>
        <v>14629.7</v>
      </c>
    </row>
    <row r="66" spans="1:9" ht="12.75">
      <c r="A66" s="21"/>
      <c r="B66" s="22"/>
      <c r="C66" s="29" t="s">
        <v>56</v>
      </c>
      <c r="D66" s="9" t="s">
        <v>57</v>
      </c>
      <c r="E66" s="24">
        <v>26000</v>
      </c>
      <c r="F66" s="24">
        <v>16441</v>
      </c>
      <c r="G66" s="132">
        <f t="shared" si="8"/>
        <v>63.23461538461538</v>
      </c>
      <c r="H66" s="144">
        <f t="shared" si="7"/>
        <v>112.38097842061012</v>
      </c>
      <c r="I66" s="24">
        <v>14629.7</v>
      </c>
    </row>
    <row r="67" spans="1:9" ht="12.75">
      <c r="A67" s="25">
        <v>750</v>
      </c>
      <c r="B67" s="15"/>
      <c r="C67" s="31"/>
      <c r="D67" s="65" t="s">
        <v>22</v>
      </c>
      <c r="E67" s="38">
        <f>E68+E71+E73+E75+E87+E89+E94+E96</f>
        <v>2300572.5</v>
      </c>
      <c r="F67" s="38">
        <f>F68+F71+F73+F75+F87+F89+F94+F96</f>
        <v>1689553</v>
      </c>
      <c r="G67" s="136">
        <f t="shared" si="8"/>
        <v>73.44054577719241</v>
      </c>
      <c r="H67" s="136">
        <f t="shared" si="7"/>
        <v>180.31461784654877</v>
      </c>
      <c r="I67" s="38">
        <f>I68+I71+I73+I75+I87+I89+I94+I96</f>
        <v>937002.79</v>
      </c>
    </row>
    <row r="68" spans="1:9" ht="12.75">
      <c r="A68" s="18"/>
      <c r="B68" s="26">
        <v>75011</v>
      </c>
      <c r="C68" s="19"/>
      <c r="D68" s="13" t="s">
        <v>23</v>
      </c>
      <c r="E68" s="39">
        <f>SUM(E69:E70)</f>
        <v>1021000</v>
      </c>
      <c r="F68" s="39">
        <f>SUM(F69:F70)</f>
        <v>468965.65</v>
      </c>
      <c r="G68" s="137">
        <f t="shared" si="8"/>
        <v>45.93199314397649</v>
      </c>
      <c r="H68" s="137">
        <f t="shared" si="7"/>
        <v>104.6173657470149</v>
      </c>
      <c r="I68" s="20">
        <f>SUM(I69:I70)</f>
        <v>448267.5</v>
      </c>
    </row>
    <row r="69" spans="1:9" ht="45">
      <c r="A69" s="21"/>
      <c r="B69" s="28"/>
      <c r="C69" s="29">
        <v>2010</v>
      </c>
      <c r="D69" s="11" t="s">
        <v>242</v>
      </c>
      <c r="E69" s="24">
        <v>1021000</v>
      </c>
      <c r="F69" s="24">
        <v>468837</v>
      </c>
      <c r="G69" s="132">
        <f t="shared" si="8"/>
        <v>45.91939275220372</v>
      </c>
      <c r="H69" s="132">
        <f t="shared" si="7"/>
        <v>104.59228291229041</v>
      </c>
      <c r="I69" s="24">
        <v>448252</v>
      </c>
    </row>
    <row r="70" spans="1:9" ht="33.75">
      <c r="A70" s="18"/>
      <c r="B70" s="35"/>
      <c r="C70" s="179" t="s">
        <v>76</v>
      </c>
      <c r="D70" s="11" t="s">
        <v>173</v>
      </c>
      <c r="E70" s="24">
        <v>0</v>
      </c>
      <c r="F70" s="24">
        <v>128.65</v>
      </c>
      <c r="G70" s="144" t="s">
        <v>122</v>
      </c>
      <c r="H70" s="132">
        <f t="shared" si="7"/>
        <v>830.0000000000001</v>
      </c>
      <c r="I70" s="24">
        <v>15.5</v>
      </c>
    </row>
    <row r="71" spans="1:9" ht="12.75" hidden="1">
      <c r="A71" s="18"/>
      <c r="B71" s="186">
        <v>75014</v>
      </c>
      <c r="C71" s="43"/>
      <c r="D71" s="12" t="s">
        <v>191</v>
      </c>
      <c r="E71" s="20">
        <f>SUM(E72:E72)</f>
        <v>0</v>
      </c>
      <c r="F71" s="39">
        <f>SUM(F72:F72)</f>
        <v>0</v>
      </c>
      <c r="G71" s="131" t="e">
        <f t="shared" si="8"/>
        <v>#DIV/0!</v>
      </c>
      <c r="H71" s="131" t="e">
        <f t="shared" si="7"/>
        <v>#DIV/0!</v>
      </c>
      <c r="I71" s="20">
        <f>SUM(I72)</f>
        <v>0</v>
      </c>
    </row>
    <row r="72" spans="1:9" ht="12.75" hidden="1">
      <c r="A72" s="18"/>
      <c r="B72" s="103"/>
      <c r="C72" s="43" t="s">
        <v>17</v>
      </c>
      <c r="D72" s="9" t="s">
        <v>18</v>
      </c>
      <c r="E72" s="42"/>
      <c r="F72" s="24"/>
      <c r="G72" s="132" t="e">
        <f t="shared" si="8"/>
        <v>#DIV/0!</v>
      </c>
      <c r="H72" s="132" t="e">
        <f t="shared" si="7"/>
        <v>#DIV/0!</v>
      </c>
      <c r="I72" s="24">
        <v>0</v>
      </c>
    </row>
    <row r="73" spans="1:9" ht="12.75" hidden="1">
      <c r="A73" s="18"/>
      <c r="B73" s="26">
        <v>75022</v>
      </c>
      <c r="C73" s="43"/>
      <c r="D73" s="13" t="s">
        <v>203</v>
      </c>
      <c r="E73" s="39">
        <f>SUM(E74:E74)</f>
        <v>0</v>
      </c>
      <c r="F73" s="20">
        <f>SUM(F74:F74)</f>
        <v>0</v>
      </c>
      <c r="G73" s="131" t="e">
        <f t="shared" si="8"/>
        <v>#DIV/0!</v>
      </c>
      <c r="H73" s="131" t="e">
        <f t="shared" si="7"/>
        <v>#DIV/0!</v>
      </c>
      <c r="I73" s="20">
        <f>SUM(I74)</f>
        <v>0</v>
      </c>
    </row>
    <row r="74" spans="1:9" ht="12.75" hidden="1">
      <c r="A74" s="18"/>
      <c r="B74" s="168"/>
      <c r="C74" s="29" t="s">
        <v>11</v>
      </c>
      <c r="D74" s="10" t="s">
        <v>12</v>
      </c>
      <c r="E74" s="42"/>
      <c r="F74" s="24"/>
      <c r="G74" s="132" t="e">
        <f t="shared" si="8"/>
        <v>#DIV/0!</v>
      </c>
      <c r="H74" s="132" t="e">
        <f t="shared" si="7"/>
        <v>#DIV/0!</v>
      </c>
      <c r="I74" s="24"/>
    </row>
    <row r="75" spans="1:9" ht="12.75">
      <c r="A75" s="18"/>
      <c r="B75" s="26">
        <v>75023</v>
      </c>
      <c r="C75" s="19"/>
      <c r="D75" s="13" t="s">
        <v>24</v>
      </c>
      <c r="E75" s="20">
        <f>SUM(E76:E86)</f>
        <v>1279402.5</v>
      </c>
      <c r="F75" s="20">
        <f>SUM(F76:F86)</f>
        <v>1218958</v>
      </c>
      <c r="G75" s="131">
        <f t="shared" si="8"/>
        <v>95.27556808744707</v>
      </c>
      <c r="H75" s="131">
        <f t="shared" si="7"/>
        <v>249.4106779152371</v>
      </c>
      <c r="I75" s="20">
        <f>SUM(I76:I86)</f>
        <v>488735.29000000004</v>
      </c>
    </row>
    <row r="76" spans="1:9" ht="22.5" hidden="1">
      <c r="A76" s="18"/>
      <c r="B76" s="35"/>
      <c r="C76" s="29" t="s">
        <v>70</v>
      </c>
      <c r="D76" s="11" t="s">
        <v>213</v>
      </c>
      <c r="E76" s="24"/>
      <c r="F76" s="24"/>
      <c r="G76" s="132" t="e">
        <f t="shared" si="8"/>
        <v>#DIV/0!</v>
      </c>
      <c r="H76" s="132">
        <f t="shared" si="7"/>
        <v>0</v>
      </c>
      <c r="I76" s="42">
        <v>1741.77</v>
      </c>
    </row>
    <row r="77" spans="1:9" ht="12.75">
      <c r="A77" s="21"/>
      <c r="B77" s="28"/>
      <c r="C77" s="33" t="s">
        <v>17</v>
      </c>
      <c r="D77" s="9" t="s">
        <v>18</v>
      </c>
      <c r="E77" s="24">
        <v>44244</v>
      </c>
      <c r="F77" s="24">
        <v>22437</v>
      </c>
      <c r="G77" s="132">
        <f t="shared" si="8"/>
        <v>50.711960943856795</v>
      </c>
      <c r="H77" s="132">
        <f t="shared" si="7"/>
        <v>110.6797553275454</v>
      </c>
      <c r="I77" s="24">
        <v>20272</v>
      </c>
    </row>
    <row r="78" spans="1:9" ht="33.75" hidden="1">
      <c r="A78" s="21"/>
      <c r="B78" s="28"/>
      <c r="C78" s="29" t="s">
        <v>133</v>
      </c>
      <c r="D78" s="11" t="s">
        <v>140</v>
      </c>
      <c r="E78" s="24"/>
      <c r="F78" s="24"/>
      <c r="G78" s="132" t="e">
        <f t="shared" si="8"/>
        <v>#DIV/0!</v>
      </c>
      <c r="H78" s="144" t="s">
        <v>122</v>
      </c>
      <c r="I78" s="42"/>
    </row>
    <row r="79" spans="1:9" ht="12.75">
      <c r="A79" s="21"/>
      <c r="B79" s="28"/>
      <c r="C79" s="29" t="s">
        <v>56</v>
      </c>
      <c r="D79" s="9" t="s">
        <v>57</v>
      </c>
      <c r="E79" s="24">
        <v>0</v>
      </c>
      <c r="F79" s="24">
        <v>160.2</v>
      </c>
      <c r="G79" s="144" t="s">
        <v>122</v>
      </c>
      <c r="H79" s="132">
        <f aca="true" t="shared" si="9" ref="H79:H92">(F79/I79)*100</f>
        <v>334.44676409185803</v>
      </c>
      <c r="I79" s="42">
        <v>47.9</v>
      </c>
    </row>
    <row r="80" spans="1:9" ht="12.75">
      <c r="A80" s="21"/>
      <c r="B80" s="28"/>
      <c r="C80" s="29" t="s">
        <v>25</v>
      </c>
      <c r="D80" s="9" t="s">
        <v>212</v>
      </c>
      <c r="E80" s="24">
        <v>219399</v>
      </c>
      <c r="F80" s="24">
        <v>168431.02</v>
      </c>
      <c r="G80" s="132">
        <f t="shared" si="8"/>
        <v>76.76927424464104</v>
      </c>
      <c r="H80" s="132">
        <f t="shared" si="9"/>
        <v>162.1731162257057</v>
      </c>
      <c r="I80" s="24">
        <v>103858.78</v>
      </c>
    </row>
    <row r="81" spans="1:9" ht="12.75">
      <c r="A81" s="21"/>
      <c r="B81" s="28"/>
      <c r="C81" s="213" t="s">
        <v>258</v>
      </c>
      <c r="D81" s="207" t="s">
        <v>267</v>
      </c>
      <c r="E81" s="24">
        <v>20000</v>
      </c>
      <c r="F81" s="24">
        <v>11648.48</v>
      </c>
      <c r="G81" s="201">
        <f t="shared" si="8"/>
        <v>58.2424</v>
      </c>
      <c r="H81" s="201">
        <f t="shared" si="9"/>
        <v>33.61953593214029</v>
      </c>
      <c r="I81" s="24">
        <v>34647.95</v>
      </c>
    </row>
    <row r="82" spans="1:9" s="113" customFormat="1" ht="22.5" hidden="1">
      <c r="A82" s="199"/>
      <c r="B82" s="200"/>
      <c r="C82" s="99" t="s">
        <v>148</v>
      </c>
      <c r="D82" s="209" t="s">
        <v>217</v>
      </c>
      <c r="E82" s="156"/>
      <c r="F82" s="156"/>
      <c r="G82" s="201" t="e">
        <f t="shared" si="8"/>
        <v>#DIV/0!</v>
      </c>
      <c r="H82" s="201" t="e">
        <f t="shared" si="9"/>
        <v>#DIV/0!</v>
      </c>
      <c r="I82" s="102"/>
    </row>
    <row r="83" spans="1:9" ht="12.75">
      <c r="A83" s="21"/>
      <c r="B83" s="28"/>
      <c r="C83" s="27" t="s">
        <v>11</v>
      </c>
      <c r="D83" s="10" t="s">
        <v>12</v>
      </c>
      <c r="E83" s="24">
        <v>198690.5</v>
      </c>
      <c r="F83" s="24">
        <v>219212.99</v>
      </c>
      <c r="G83" s="132">
        <f t="shared" si="8"/>
        <v>110.32887329791812</v>
      </c>
      <c r="H83" s="132">
        <f t="shared" si="9"/>
        <v>66.79924047182212</v>
      </c>
      <c r="I83" s="24">
        <v>328166.89</v>
      </c>
    </row>
    <row r="84" spans="1:9" ht="45">
      <c r="A84" s="21"/>
      <c r="B84" s="28"/>
      <c r="C84" s="29" t="s">
        <v>255</v>
      </c>
      <c r="D84" s="212" t="s">
        <v>256</v>
      </c>
      <c r="E84" s="24">
        <v>797069</v>
      </c>
      <c r="F84" s="24">
        <v>797068.31</v>
      </c>
      <c r="G84" s="132">
        <f>F84*100/E84</f>
        <v>99.99991343283956</v>
      </c>
      <c r="H84" s="140" t="s">
        <v>122</v>
      </c>
      <c r="I84" s="24">
        <v>0</v>
      </c>
    </row>
    <row r="85" spans="1:9" ht="36.75" customHeight="1" hidden="1">
      <c r="A85" s="21"/>
      <c r="B85" s="28"/>
      <c r="C85" s="29" t="s">
        <v>275</v>
      </c>
      <c r="D85" s="230" t="s">
        <v>276</v>
      </c>
      <c r="E85" s="24"/>
      <c r="F85" s="24"/>
      <c r="G85" s="177" t="e">
        <f>F85*100/E85</f>
        <v>#DIV/0!</v>
      </c>
      <c r="H85" s="140" t="e">
        <f t="shared" si="9"/>
        <v>#DIV/0!</v>
      </c>
      <c r="I85" s="24"/>
    </row>
    <row r="86" spans="1:9" ht="45" hidden="1">
      <c r="A86" s="21"/>
      <c r="B86" s="28"/>
      <c r="C86" s="29" t="s">
        <v>107</v>
      </c>
      <c r="D86" s="85" t="s">
        <v>236</v>
      </c>
      <c r="E86" s="24"/>
      <c r="F86" s="24"/>
      <c r="G86" s="177" t="e">
        <f>F86*100/E86</f>
        <v>#DIV/0!</v>
      </c>
      <c r="H86" s="140" t="e">
        <f t="shared" si="9"/>
        <v>#DIV/0!</v>
      </c>
      <c r="I86" s="24">
        <v>0</v>
      </c>
    </row>
    <row r="87" spans="1:9" ht="12.75" customHeight="1" hidden="1">
      <c r="A87" s="21"/>
      <c r="B87" s="26">
        <v>75056</v>
      </c>
      <c r="C87" s="41"/>
      <c r="D87" s="13" t="s">
        <v>120</v>
      </c>
      <c r="E87" s="20">
        <f>SUM(E88)</f>
        <v>0</v>
      </c>
      <c r="F87" s="20">
        <f>SUM(F88)</f>
        <v>0</v>
      </c>
      <c r="G87" s="137" t="s">
        <v>122</v>
      </c>
      <c r="H87" s="137" t="e">
        <f t="shared" si="9"/>
        <v>#DIV/0!</v>
      </c>
      <c r="I87" s="20">
        <f>SUM(I88)</f>
        <v>0</v>
      </c>
    </row>
    <row r="88" spans="1:9" ht="12.75" customHeight="1" hidden="1">
      <c r="A88" s="21"/>
      <c r="B88" s="28"/>
      <c r="C88" s="29" t="s">
        <v>119</v>
      </c>
      <c r="D88" s="9" t="s">
        <v>105</v>
      </c>
      <c r="E88" s="24"/>
      <c r="F88" s="24"/>
      <c r="G88" s="144" t="s">
        <v>122</v>
      </c>
      <c r="H88" s="144" t="e">
        <f t="shared" si="9"/>
        <v>#DIV/0!</v>
      </c>
      <c r="I88" s="24"/>
    </row>
    <row r="89" spans="1:9" s="184" customFormat="1" ht="12.75" customHeight="1">
      <c r="A89" s="94"/>
      <c r="B89" s="180">
        <v>75075</v>
      </c>
      <c r="C89" s="181"/>
      <c r="D89" s="182" t="s">
        <v>195</v>
      </c>
      <c r="E89" s="183">
        <f>SUM(E92:E93)</f>
        <v>0</v>
      </c>
      <c r="F89" s="183">
        <f>SUM(F90)</f>
        <v>422.24</v>
      </c>
      <c r="G89" s="237" t="s">
        <v>122</v>
      </c>
      <c r="H89" s="237" t="s">
        <v>122</v>
      </c>
      <c r="I89" s="183">
        <f>SUM(I92:I93)</f>
        <v>0</v>
      </c>
    </row>
    <row r="90" spans="1:9" s="184" customFormat="1" ht="11.25" customHeight="1">
      <c r="A90" s="94"/>
      <c r="B90" s="243"/>
      <c r="C90" s="179" t="s">
        <v>11</v>
      </c>
      <c r="D90" s="10" t="s">
        <v>12</v>
      </c>
      <c r="E90" s="32">
        <v>0</v>
      </c>
      <c r="F90" s="32">
        <v>422.24</v>
      </c>
      <c r="G90" s="144" t="s">
        <v>122</v>
      </c>
      <c r="H90" s="144" t="s">
        <v>122</v>
      </c>
      <c r="I90" s="183"/>
    </row>
    <row r="91" spans="1:9" ht="33.75" customHeight="1" hidden="1">
      <c r="A91" s="21"/>
      <c r="B91" s="35"/>
      <c r="C91" s="29" t="s">
        <v>117</v>
      </c>
      <c r="D91" s="11" t="s">
        <v>118</v>
      </c>
      <c r="E91" s="20"/>
      <c r="F91" s="20"/>
      <c r="G91" s="132" t="e">
        <f>F91*100/E91</f>
        <v>#DIV/0!</v>
      </c>
      <c r="H91" s="144" t="e">
        <f t="shared" si="9"/>
        <v>#DIV/0!</v>
      </c>
      <c r="I91" s="24"/>
    </row>
    <row r="92" spans="1:9" ht="45" customHeight="1" hidden="1">
      <c r="A92" s="21"/>
      <c r="B92" s="35"/>
      <c r="C92" s="29" t="s">
        <v>124</v>
      </c>
      <c r="D92" s="85" t="s">
        <v>172</v>
      </c>
      <c r="E92" s="24"/>
      <c r="F92" s="24"/>
      <c r="G92" s="132" t="e">
        <f>F92*100/E92</f>
        <v>#DIV/0!</v>
      </c>
      <c r="H92" s="144" t="e">
        <f t="shared" si="9"/>
        <v>#DIV/0!</v>
      </c>
      <c r="I92" s="24"/>
    </row>
    <row r="93" spans="1:9" ht="33.75" hidden="1">
      <c r="A93" s="21"/>
      <c r="B93" s="28"/>
      <c r="C93" s="29" t="s">
        <v>117</v>
      </c>
      <c r="D93" s="85" t="s">
        <v>118</v>
      </c>
      <c r="E93" s="24"/>
      <c r="F93" s="24"/>
      <c r="G93" s="144" t="s">
        <v>122</v>
      </c>
      <c r="H93" s="144" t="s">
        <v>122</v>
      </c>
      <c r="I93" s="42"/>
    </row>
    <row r="94" spans="1:9" ht="16.5" customHeight="1">
      <c r="A94" s="21"/>
      <c r="B94" s="26">
        <v>75085</v>
      </c>
      <c r="C94" s="96"/>
      <c r="D94" s="88" t="s">
        <v>277</v>
      </c>
      <c r="E94" s="20">
        <f>SUM(E95:E95)</f>
        <v>170</v>
      </c>
      <c r="F94" s="20">
        <f>SUM(F95:F95)</f>
        <v>0</v>
      </c>
      <c r="G94" s="137">
        <f>F94*100/E94</f>
        <v>0</v>
      </c>
      <c r="H94" s="137" t="s">
        <v>122</v>
      </c>
      <c r="I94" s="42"/>
    </row>
    <row r="95" spans="1:9" ht="12.75">
      <c r="A95" s="21"/>
      <c r="B95" s="28"/>
      <c r="C95" s="29" t="s">
        <v>11</v>
      </c>
      <c r="D95" s="10" t="s">
        <v>12</v>
      </c>
      <c r="E95" s="24">
        <v>170</v>
      </c>
      <c r="F95" s="24">
        <v>0</v>
      </c>
      <c r="G95" s="132">
        <f>F95*100/E95</f>
        <v>0</v>
      </c>
      <c r="H95" s="144" t="s">
        <v>122</v>
      </c>
      <c r="I95" s="42"/>
    </row>
    <row r="96" spans="1:9" ht="12.75">
      <c r="A96" s="21"/>
      <c r="B96" s="26">
        <v>75095</v>
      </c>
      <c r="C96" s="96"/>
      <c r="D96" s="13" t="s">
        <v>5</v>
      </c>
      <c r="E96" s="20">
        <f>SUM(E97:E100)</f>
        <v>0</v>
      </c>
      <c r="F96" s="20">
        <f>SUM(F97:F100)</f>
        <v>1207.11</v>
      </c>
      <c r="G96" s="137" t="s">
        <v>122</v>
      </c>
      <c r="H96" s="137" t="s">
        <v>122</v>
      </c>
      <c r="I96" s="20">
        <f>SUM(I97:I100)</f>
        <v>0</v>
      </c>
    </row>
    <row r="97" spans="1:9" ht="12.75">
      <c r="A97" s="21"/>
      <c r="B97" s="35"/>
      <c r="C97" s="29" t="s">
        <v>11</v>
      </c>
      <c r="D97" s="10" t="s">
        <v>12</v>
      </c>
      <c r="E97" s="24">
        <v>0</v>
      </c>
      <c r="F97" s="24">
        <v>1207.11</v>
      </c>
      <c r="G97" s="144" t="s">
        <v>122</v>
      </c>
      <c r="H97" s="144" t="s">
        <v>122</v>
      </c>
      <c r="I97" s="24"/>
    </row>
    <row r="98" spans="1:9" ht="22.5" hidden="1">
      <c r="A98" s="21"/>
      <c r="B98" s="22"/>
      <c r="C98" s="29" t="s">
        <v>113</v>
      </c>
      <c r="D98" s="210" t="s">
        <v>114</v>
      </c>
      <c r="E98" s="24"/>
      <c r="F98" s="24"/>
      <c r="G98" s="132" t="e">
        <f>F98*100/E98</f>
        <v>#DIV/0!</v>
      </c>
      <c r="H98" s="132" t="e">
        <f aca="true" t="shared" si="10" ref="H98:H106">(F98/I98)*100</f>
        <v>#DIV/0!</v>
      </c>
      <c r="I98" s="42"/>
    </row>
    <row r="99" spans="1:9" ht="12.75" hidden="1">
      <c r="A99" s="21"/>
      <c r="B99" s="22"/>
      <c r="C99" s="29" t="s">
        <v>141</v>
      </c>
      <c r="D99" s="210" t="s">
        <v>105</v>
      </c>
      <c r="E99" s="24"/>
      <c r="F99" s="24"/>
      <c r="G99" s="144">
        <v>0</v>
      </c>
      <c r="H99" s="167" t="e">
        <f t="shared" si="10"/>
        <v>#DIV/0!</v>
      </c>
      <c r="I99" s="24"/>
    </row>
    <row r="100" spans="1:9" ht="22.5" hidden="1">
      <c r="A100" s="21"/>
      <c r="B100" s="28"/>
      <c r="C100" s="29" t="s">
        <v>88</v>
      </c>
      <c r="D100" s="210" t="s">
        <v>114</v>
      </c>
      <c r="E100" s="24"/>
      <c r="F100" s="24"/>
      <c r="G100" s="132" t="e">
        <f>F100*100/E100</f>
        <v>#DIV/0!</v>
      </c>
      <c r="H100" s="132" t="e">
        <f t="shared" si="10"/>
        <v>#DIV/0!</v>
      </c>
      <c r="I100" s="24"/>
    </row>
    <row r="101" spans="1:9" ht="33.75">
      <c r="A101" s="40">
        <v>751</v>
      </c>
      <c r="B101" s="36"/>
      <c r="C101" s="37"/>
      <c r="D101" s="66" t="s">
        <v>188</v>
      </c>
      <c r="E101" s="17">
        <f>E102+E104+E107+E110+E113+E115</f>
        <v>140890</v>
      </c>
      <c r="F101" s="17">
        <f>F102+F104+F107+F110+F113+F115</f>
        <v>4541</v>
      </c>
      <c r="G101" s="130">
        <f>F101*100/E101</f>
        <v>3.2230818368940306</v>
      </c>
      <c r="H101" s="130">
        <f t="shared" si="10"/>
        <v>18.034154090548054</v>
      </c>
      <c r="I101" s="17">
        <f>I102+I104+I107+I110+I113+I115</f>
        <v>25180</v>
      </c>
    </row>
    <row r="102" spans="1:9" ht="22.5">
      <c r="A102" s="18"/>
      <c r="B102" s="26">
        <v>75101</v>
      </c>
      <c r="C102" s="19"/>
      <c r="D102" s="12" t="s">
        <v>192</v>
      </c>
      <c r="E102" s="20">
        <f>SUM(E103)</f>
        <v>10890</v>
      </c>
      <c r="F102" s="20">
        <f>SUM(F103)</f>
        <v>4541</v>
      </c>
      <c r="G102" s="131">
        <f>F102*100/E102</f>
        <v>41.69880624426079</v>
      </c>
      <c r="H102" s="131">
        <f t="shared" si="10"/>
        <v>95.11939673229996</v>
      </c>
      <c r="I102" s="20">
        <f>SUM(I103)</f>
        <v>4774</v>
      </c>
    </row>
    <row r="103" spans="1:9" ht="45">
      <c r="A103" s="21"/>
      <c r="B103" s="22"/>
      <c r="C103" s="29">
        <v>2010</v>
      </c>
      <c r="D103" s="11" t="s">
        <v>242</v>
      </c>
      <c r="E103" s="24">
        <v>10890</v>
      </c>
      <c r="F103" s="24">
        <v>4541</v>
      </c>
      <c r="G103" s="132">
        <f aca="true" t="shared" si="11" ref="G103:G197">F103*100/E103</f>
        <v>41.69880624426079</v>
      </c>
      <c r="H103" s="132">
        <f t="shared" si="10"/>
        <v>95.11939673229996</v>
      </c>
      <c r="I103" s="24">
        <v>4774</v>
      </c>
    </row>
    <row r="104" spans="1:9" ht="12.75" hidden="1">
      <c r="A104" s="21"/>
      <c r="B104" s="26">
        <v>75107</v>
      </c>
      <c r="C104" s="96"/>
      <c r="D104" s="13" t="s">
        <v>193</v>
      </c>
      <c r="E104" s="20">
        <f>SUM(E105:E106)</f>
        <v>0</v>
      </c>
      <c r="F104" s="20">
        <f>SUM(F105:F106)</f>
        <v>0</v>
      </c>
      <c r="G104" s="131" t="e">
        <f t="shared" si="11"/>
        <v>#DIV/0!</v>
      </c>
      <c r="H104" s="131" t="e">
        <f t="shared" si="10"/>
        <v>#DIV/0!</v>
      </c>
      <c r="I104" s="20">
        <f>SUM(I106:I106)</f>
        <v>0</v>
      </c>
    </row>
    <row r="105" spans="1:9" ht="12.75" hidden="1">
      <c r="A105" s="21"/>
      <c r="B105" s="35"/>
      <c r="C105" s="29" t="s">
        <v>11</v>
      </c>
      <c r="D105" s="9" t="s">
        <v>12</v>
      </c>
      <c r="E105" s="24"/>
      <c r="F105" s="24"/>
      <c r="G105" s="132" t="e">
        <f t="shared" si="11"/>
        <v>#DIV/0!</v>
      </c>
      <c r="H105" s="132" t="e">
        <f t="shared" si="10"/>
        <v>#DIV/0!</v>
      </c>
      <c r="I105" s="24"/>
    </row>
    <row r="106" spans="1:9" ht="46.5" customHeight="1" hidden="1">
      <c r="A106" s="21"/>
      <c r="B106" s="105"/>
      <c r="C106" s="27">
        <v>2010</v>
      </c>
      <c r="D106" s="11" t="s">
        <v>242</v>
      </c>
      <c r="E106" s="24"/>
      <c r="F106" s="24"/>
      <c r="G106" s="132" t="e">
        <f t="shared" si="11"/>
        <v>#DIV/0!</v>
      </c>
      <c r="H106" s="132" t="e">
        <f t="shared" si="10"/>
        <v>#DIV/0!</v>
      </c>
      <c r="I106" s="42"/>
    </row>
    <row r="107" spans="1:9" s="84" customFormat="1" ht="12.75" hidden="1">
      <c r="A107" s="18"/>
      <c r="B107" s="26">
        <v>75108</v>
      </c>
      <c r="C107" s="19"/>
      <c r="D107" s="13" t="s">
        <v>86</v>
      </c>
      <c r="E107" s="20">
        <f>SUM(E108:E109)</f>
        <v>0</v>
      </c>
      <c r="F107" s="20">
        <f>SUM(F108:F109)</f>
        <v>0</v>
      </c>
      <c r="G107" s="131" t="e">
        <f t="shared" si="11"/>
        <v>#DIV/0!</v>
      </c>
      <c r="H107" s="137" t="s">
        <v>122</v>
      </c>
      <c r="I107" s="20">
        <f>SUM(I108:I109)</f>
        <v>0</v>
      </c>
    </row>
    <row r="108" spans="1:9" ht="12.75" hidden="1">
      <c r="A108" s="21"/>
      <c r="B108" s="28"/>
      <c r="C108" s="29" t="s">
        <v>11</v>
      </c>
      <c r="D108" s="9" t="s">
        <v>12</v>
      </c>
      <c r="E108" s="24"/>
      <c r="F108" s="24"/>
      <c r="G108" s="132" t="e">
        <f t="shared" si="11"/>
        <v>#DIV/0!</v>
      </c>
      <c r="H108" s="144" t="s">
        <v>122</v>
      </c>
      <c r="I108" s="157"/>
    </row>
    <row r="109" spans="1:9" ht="45" hidden="1">
      <c r="A109" s="21"/>
      <c r="B109" s="28"/>
      <c r="C109" s="29" t="s">
        <v>119</v>
      </c>
      <c r="D109" s="11" t="s">
        <v>242</v>
      </c>
      <c r="E109" s="24"/>
      <c r="F109" s="24"/>
      <c r="G109" s="132" t="e">
        <f t="shared" si="11"/>
        <v>#DIV/0!</v>
      </c>
      <c r="H109" s="144" t="s">
        <v>122</v>
      </c>
      <c r="I109" s="42"/>
    </row>
    <row r="110" spans="1:9" ht="45">
      <c r="A110" s="21"/>
      <c r="B110" s="26">
        <v>75109</v>
      </c>
      <c r="C110" s="96"/>
      <c r="D110" s="12" t="s">
        <v>139</v>
      </c>
      <c r="E110" s="20">
        <f>SUM(E111:E112)</f>
        <v>130000</v>
      </c>
      <c r="F110" s="20">
        <f>SUM(F112)</f>
        <v>0</v>
      </c>
      <c r="G110" s="131">
        <f t="shared" si="11"/>
        <v>0</v>
      </c>
      <c r="H110" s="131">
        <f aca="true" t="shared" si="12" ref="H110:H143">(F110/I110)*100</f>
        <v>0</v>
      </c>
      <c r="I110" s="20">
        <f>SUM(I112)</f>
        <v>20406</v>
      </c>
    </row>
    <row r="111" spans="1:9" ht="12.75">
      <c r="A111" s="21"/>
      <c r="B111" s="103"/>
      <c r="C111" s="29" t="s">
        <v>11</v>
      </c>
      <c r="D111" s="10" t="s">
        <v>12</v>
      </c>
      <c r="E111" s="24">
        <v>130000</v>
      </c>
      <c r="F111" s="24">
        <v>0</v>
      </c>
      <c r="G111" s="132">
        <f t="shared" si="11"/>
        <v>0</v>
      </c>
      <c r="H111" s="144" t="s">
        <v>122</v>
      </c>
      <c r="I111" s="24"/>
    </row>
    <row r="112" spans="1:9" ht="45" hidden="1">
      <c r="A112" s="21"/>
      <c r="B112" s="35"/>
      <c r="C112" s="29" t="s">
        <v>119</v>
      </c>
      <c r="D112" s="11" t="s">
        <v>242</v>
      </c>
      <c r="E112" s="24"/>
      <c r="F112" s="24"/>
      <c r="G112" s="132" t="e">
        <f t="shared" si="11"/>
        <v>#DIV/0!</v>
      </c>
      <c r="H112" s="132">
        <f t="shared" si="12"/>
        <v>0</v>
      </c>
      <c r="I112" s="24">
        <v>20406</v>
      </c>
    </row>
    <row r="113" spans="1:9" ht="12.75" hidden="1">
      <c r="A113" s="21"/>
      <c r="B113" s="26">
        <v>75110</v>
      </c>
      <c r="C113" s="96"/>
      <c r="D113" s="13" t="s">
        <v>202</v>
      </c>
      <c r="E113" s="20">
        <f>SUM(E114)</f>
        <v>0</v>
      </c>
      <c r="F113" s="20">
        <f>SUM(F114)</f>
        <v>0</v>
      </c>
      <c r="G113" s="131" t="e">
        <f t="shared" si="11"/>
        <v>#DIV/0!</v>
      </c>
      <c r="H113" s="131" t="e">
        <f t="shared" si="12"/>
        <v>#DIV/0!</v>
      </c>
      <c r="I113" s="20">
        <f>SUM(I114)</f>
        <v>0</v>
      </c>
    </row>
    <row r="114" spans="1:9" ht="45" hidden="1">
      <c r="A114" s="21"/>
      <c r="B114" s="154"/>
      <c r="C114" s="29" t="s">
        <v>119</v>
      </c>
      <c r="D114" s="11" t="s">
        <v>242</v>
      </c>
      <c r="E114" s="24"/>
      <c r="F114" s="24"/>
      <c r="G114" s="132" t="e">
        <f t="shared" si="11"/>
        <v>#DIV/0!</v>
      </c>
      <c r="H114" s="132" t="e">
        <f t="shared" si="12"/>
        <v>#DIV/0!</v>
      </c>
      <c r="I114" s="24"/>
    </row>
    <row r="115" spans="1:9" ht="12.75" hidden="1">
      <c r="A115" s="21"/>
      <c r="B115" s="26">
        <v>75113</v>
      </c>
      <c r="C115" s="96"/>
      <c r="D115" s="13" t="s">
        <v>183</v>
      </c>
      <c r="E115" s="20">
        <f>SUM(E116:E117)</f>
        <v>0</v>
      </c>
      <c r="F115" s="20">
        <f>SUM(F116:F117)</f>
        <v>0</v>
      </c>
      <c r="G115" s="131" t="e">
        <f>F115*100/E115</f>
        <v>#DIV/0!</v>
      </c>
      <c r="H115" s="131" t="e">
        <f t="shared" si="12"/>
        <v>#DIV/0!</v>
      </c>
      <c r="I115" s="20">
        <f>SUM(I116:I117)</f>
        <v>0</v>
      </c>
    </row>
    <row r="116" spans="1:9" ht="12.75" hidden="1">
      <c r="A116" s="21"/>
      <c r="B116" s="117"/>
      <c r="C116" s="29" t="s">
        <v>11</v>
      </c>
      <c r="D116" s="10" t="s">
        <v>12</v>
      </c>
      <c r="E116" s="24"/>
      <c r="F116" s="24"/>
      <c r="G116" s="132" t="e">
        <f t="shared" si="11"/>
        <v>#DIV/0!</v>
      </c>
      <c r="H116" s="132" t="e">
        <f t="shared" si="12"/>
        <v>#DIV/0!</v>
      </c>
      <c r="I116" s="24"/>
    </row>
    <row r="117" spans="1:9" ht="45" hidden="1">
      <c r="A117" s="21"/>
      <c r="B117" s="168"/>
      <c r="C117" s="29" t="s">
        <v>119</v>
      </c>
      <c r="D117" s="11" t="s">
        <v>242</v>
      </c>
      <c r="E117" s="24"/>
      <c r="F117" s="24"/>
      <c r="G117" s="132" t="e">
        <f t="shared" si="11"/>
        <v>#DIV/0!</v>
      </c>
      <c r="H117" s="132" t="e">
        <f t="shared" si="12"/>
        <v>#DIV/0!</v>
      </c>
      <c r="I117" s="24"/>
    </row>
    <row r="118" spans="1:9" ht="22.5">
      <c r="A118" s="25">
        <v>754</v>
      </c>
      <c r="B118" s="15"/>
      <c r="C118" s="31"/>
      <c r="D118" s="66" t="s">
        <v>98</v>
      </c>
      <c r="E118" s="17">
        <f>E119</f>
        <v>101000</v>
      </c>
      <c r="F118" s="17">
        <f>F119</f>
        <v>55210.630000000005</v>
      </c>
      <c r="G118" s="130">
        <f t="shared" si="11"/>
        <v>54.6639900990099</v>
      </c>
      <c r="H118" s="130">
        <f t="shared" si="12"/>
        <v>102.91608399168928</v>
      </c>
      <c r="I118" s="17">
        <f>I119+I124</f>
        <v>53646.26</v>
      </c>
    </row>
    <row r="119" spans="1:9" ht="12.75">
      <c r="A119" s="46"/>
      <c r="B119" s="47">
        <v>75416</v>
      </c>
      <c r="C119" s="108"/>
      <c r="D119" s="158" t="s">
        <v>164</v>
      </c>
      <c r="E119" s="49">
        <f>SUM(E120:E124)</f>
        <v>101000</v>
      </c>
      <c r="F119" s="49">
        <f>SUM(F120:F124)</f>
        <v>55210.630000000005</v>
      </c>
      <c r="G119" s="131">
        <f t="shared" si="11"/>
        <v>54.6639900990099</v>
      </c>
      <c r="H119" s="132">
        <f t="shared" si="12"/>
        <v>102.91608399168928</v>
      </c>
      <c r="I119" s="20">
        <f>SUM(I120:I123)</f>
        <v>53646.26</v>
      </c>
    </row>
    <row r="120" spans="1:9" ht="26.25" customHeight="1">
      <c r="A120" s="46"/>
      <c r="B120" s="159"/>
      <c r="C120" s="51" t="s">
        <v>27</v>
      </c>
      <c r="D120" s="11" t="s">
        <v>218</v>
      </c>
      <c r="E120" s="52">
        <v>100000</v>
      </c>
      <c r="F120" s="52">
        <v>52960.23</v>
      </c>
      <c r="G120" s="132">
        <f t="shared" si="11"/>
        <v>52.96023</v>
      </c>
      <c r="H120" s="132">
        <f t="shared" si="12"/>
        <v>102.87748793535532</v>
      </c>
      <c r="I120" s="149">
        <v>51478.93</v>
      </c>
    </row>
    <row r="121" spans="1:9" ht="24" customHeight="1">
      <c r="A121" s="46"/>
      <c r="B121" s="57"/>
      <c r="C121" s="226" t="s">
        <v>259</v>
      </c>
      <c r="D121" s="11" t="s">
        <v>266</v>
      </c>
      <c r="E121" s="52">
        <v>1000</v>
      </c>
      <c r="F121" s="52">
        <v>2250.4</v>
      </c>
      <c r="G121" s="132">
        <f t="shared" si="11"/>
        <v>225.04</v>
      </c>
      <c r="H121" s="132">
        <f t="shared" si="12"/>
        <v>103.83282656540538</v>
      </c>
      <c r="I121" s="149">
        <v>2167.33</v>
      </c>
    </row>
    <row r="122" spans="1:9" ht="12.75" hidden="1">
      <c r="A122" s="46"/>
      <c r="B122" s="57"/>
      <c r="C122" s="51" t="s">
        <v>17</v>
      </c>
      <c r="D122" s="9" t="s">
        <v>18</v>
      </c>
      <c r="E122" s="52"/>
      <c r="F122" s="52"/>
      <c r="G122" s="132" t="e">
        <f t="shared" si="11"/>
        <v>#DIV/0!</v>
      </c>
      <c r="H122" s="132" t="e">
        <f t="shared" si="12"/>
        <v>#DIV/0!</v>
      </c>
      <c r="I122" s="149"/>
    </row>
    <row r="123" spans="1:9" ht="45" hidden="1">
      <c r="A123" s="46"/>
      <c r="B123" s="161"/>
      <c r="C123" s="51" t="s">
        <v>107</v>
      </c>
      <c r="D123" s="85" t="s">
        <v>236</v>
      </c>
      <c r="E123" s="52"/>
      <c r="F123" s="52"/>
      <c r="G123" s="132" t="e">
        <f t="shared" si="11"/>
        <v>#DIV/0!</v>
      </c>
      <c r="H123" s="132" t="e">
        <f t="shared" si="12"/>
        <v>#DIV/0!</v>
      </c>
      <c r="I123" s="149"/>
    </row>
    <row r="124" spans="1:9" ht="12.75" hidden="1">
      <c r="A124" s="18"/>
      <c r="B124" s="26">
        <v>75495</v>
      </c>
      <c r="C124" s="62"/>
      <c r="D124" s="13" t="s">
        <v>5</v>
      </c>
      <c r="E124" s="20">
        <f>SUM(E125:E126)</f>
        <v>0</v>
      </c>
      <c r="F124" s="20">
        <f>SUM(F125:F126)</f>
        <v>0</v>
      </c>
      <c r="G124" s="131" t="e">
        <f t="shared" si="11"/>
        <v>#DIV/0!</v>
      </c>
      <c r="H124" s="131" t="e">
        <f t="shared" si="12"/>
        <v>#DIV/0!</v>
      </c>
      <c r="I124" s="20">
        <f>SUM(I125:I126)</f>
        <v>0</v>
      </c>
    </row>
    <row r="125" spans="1:9" ht="24" customHeight="1" hidden="1">
      <c r="A125" s="21"/>
      <c r="B125" s="28"/>
      <c r="C125" s="29" t="s">
        <v>27</v>
      </c>
      <c r="D125" s="11" t="s">
        <v>218</v>
      </c>
      <c r="E125" s="24"/>
      <c r="F125" s="24"/>
      <c r="G125" s="132" t="e">
        <f t="shared" si="11"/>
        <v>#DIV/0!</v>
      </c>
      <c r="H125" s="132" t="e">
        <f t="shared" si="12"/>
        <v>#DIV/0!</v>
      </c>
      <c r="I125" s="24"/>
    </row>
    <row r="126" spans="1:9" ht="45" hidden="1">
      <c r="A126" s="21"/>
      <c r="B126" s="28"/>
      <c r="C126" s="29" t="s">
        <v>107</v>
      </c>
      <c r="D126" s="85" t="s">
        <v>236</v>
      </c>
      <c r="E126" s="24"/>
      <c r="F126" s="24"/>
      <c r="G126" s="132" t="e">
        <f t="shared" si="11"/>
        <v>#DIV/0!</v>
      </c>
      <c r="H126" s="132" t="e">
        <f t="shared" si="12"/>
        <v>#DIV/0!</v>
      </c>
      <c r="I126" s="24"/>
    </row>
    <row r="127" spans="1:9" ht="52.5" customHeight="1">
      <c r="A127" s="40">
        <v>756</v>
      </c>
      <c r="B127" s="36"/>
      <c r="C127" s="37"/>
      <c r="D127" s="66" t="s">
        <v>200</v>
      </c>
      <c r="E127" s="17">
        <f>E128+E133+E143+E159+E171+E177</f>
        <v>120983597</v>
      </c>
      <c r="F127" s="17">
        <f>F128+F133+F143+F159+F171+F177</f>
        <v>53764179.95</v>
      </c>
      <c r="G127" s="130">
        <f t="shared" si="11"/>
        <v>44.4392308405246</v>
      </c>
      <c r="H127" s="130">
        <f t="shared" si="12"/>
        <v>106.65834375827833</v>
      </c>
      <c r="I127" s="17">
        <f>SUM(I128,I131,I133,I143,I159,I171,I177)</f>
        <v>50407851.89</v>
      </c>
    </row>
    <row r="128" spans="1:9" ht="13.5" customHeight="1">
      <c r="A128" s="18"/>
      <c r="B128" s="26">
        <v>75601</v>
      </c>
      <c r="C128" s="19"/>
      <c r="D128" s="12" t="s">
        <v>28</v>
      </c>
      <c r="E128" s="20">
        <f>SUM(E129:E130)</f>
        <v>87500</v>
      </c>
      <c r="F128" s="20">
        <f>SUM(F129:F130)</f>
        <v>28856.54</v>
      </c>
      <c r="G128" s="131">
        <f t="shared" si="11"/>
        <v>32.978902857142856</v>
      </c>
      <c r="H128" s="131">
        <f t="shared" si="12"/>
        <v>84.95775891891097</v>
      </c>
      <c r="I128" s="20">
        <f>SUM(I129:I130)</f>
        <v>33965.75</v>
      </c>
    </row>
    <row r="129" spans="1:9" ht="22.5">
      <c r="A129" s="21"/>
      <c r="B129" s="95"/>
      <c r="C129" s="33" t="s">
        <v>29</v>
      </c>
      <c r="D129" s="11" t="s">
        <v>219</v>
      </c>
      <c r="E129" s="24">
        <v>85000</v>
      </c>
      <c r="F129" s="24">
        <v>28489.73</v>
      </c>
      <c r="G129" s="132">
        <f t="shared" si="11"/>
        <v>33.517329411764706</v>
      </c>
      <c r="H129" s="132">
        <f t="shared" si="12"/>
        <v>88.90912864171216</v>
      </c>
      <c r="I129" s="24">
        <v>32043.65</v>
      </c>
    </row>
    <row r="130" spans="1:9" ht="23.25" customHeight="1">
      <c r="A130" s="21"/>
      <c r="B130" s="22"/>
      <c r="C130" s="29" t="s">
        <v>20</v>
      </c>
      <c r="D130" s="11" t="s">
        <v>214</v>
      </c>
      <c r="E130" s="24">
        <v>2500</v>
      </c>
      <c r="F130" s="24">
        <v>366.81</v>
      </c>
      <c r="G130" s="132">
        <f t="shared" si="11"/>
        <v>14.6724</v>
      </c>
      <c r="H130" s="132">
        <f t="shared" si="12"/>
        <v>19.083814577805526</v>
      </c>
      <c r="I130" s="24">
        <v>1922.1</v>
      </c>
    </row>
    <row r="131" spans="1:9" ht="12.75" customHeight="1" hidden="1">
      <c r="A131" s="21"/>
      <c r="B131" s="26">
        <v>75605</v>
      </c>
      <c r="C131" s="43"/>
      <c r="D131" s="12" t="s">
        <v>131</v>
      </c>
      <c r="E131" s="20">
        <f>E132</f>
        <v>0</v>
      </c>
      <c r="F131" s="20">
        <f>F132</f>
        <v>0</v>
      </c>
      <c r="G131" s="137" t="s">
        <v>122</v>
      </c>
      <c r="H131" s="131" t="e">
        <f t="shared" si="12"/>
        <v>#DIV/0!</v>
      </c>
      <c r="I131" s="20">
        <v>0</v>
      </c>
    </row>
    <row r="132" spans="1:9" ht="3.75" customHeight="1" hidden="1">
      <c r="A132" s="18"/>
      <c r="B132" s="107"/>
      <c r="C132" s="29" t="s">
        <v>43</v>
      </c>
      <c r="D132" s="11" t="s">
        <v>131</v>
      </c>
      <c r="E132" s="24">
        <v>0</v>
      </c>
      <c r="F132" s="24">
        <v>0</v>
      </c>
      <c r="G132" s="144" t="s">
        <v>122</v>
      </c>
      <c r="H132" s="132" t="e">
        <f t="shared" si="12"/>
        <v>#DIV/0!</v>
      </c>
      <c r="I132" s="24">
        <v>0</v>
      </c>
    </row>
    <row r="133" spans="1:9" ht="35.25" customHeight="1">
      <c r="A133" s="18"/>
      <c r="B133" s="26">
        <v>75615</v>
      </c>
      <c r="C133" s="19"/>
      <c r="D133" s="12" t="s">
        <v>99</v>
      </c>
      <c r="E133" s="20">
        <f>SUM(E134:E141)</f>
        <v>32218153</v>
      </c>
      <c r="F133" s="20">
        <f>SUM(F134:F141)</f>
        <v>14332453.18</v>
      </c>
      <c r="G133" s="131">
        <f t="shared" si="11"/>
        <v>44.48564503371748</v>
      </c>
      <c r="H133" s="131">
        <f t="shared" si="12"/>
        <v>91.81009440312113</v>
      </c>
      <c r="I133" s="20">
        <f>SUM(I134:I142)</f>
        <v>15610977.5</v>
      </c>
    </row>
    <row r="134" spans="1:9" ht="12.75">
      <c r="A134" s="21"/>
      <c r="B134" s="28"/>
      <c r="C134" s="29" t="s">
        <v>30</v>
      </c>
      <c r="D134" s="9" t="s">
        <v>220</v>
      </c>
      <c r="E134" s="24">
        <v>31215019</v>
      </c>
      <c r="F134" s="24">
        <v>13995917.67</v>
      </c>
      <c r="G134" s="132">
        <f t="shared" si="11"/>
        <v>44.8371268651158</v>
      </c>
      <c r="H134" s="132">
        <f t="shared" si="12"/>
        <v>101.9092909720219</v>
      </c>
      <c r="I134" s="24">
        <v>13733701.35</v>
      </c>
    </row>
    <row r="135" spans="1:9" ht="12.75">
      <c r="A135" s="21"/>
      <c r="B135" s="28"/>
      <c r="C135" s="29" t="s">
        <v>31</v>
      </c>
      <c r="D135" s="9" t="s">
        <v>221</v>
      </c>
      <c r="E135" s="24">
        <v>2300</v>
      </c>
      <c r="F135" s="24">
        <v>1185.4</v>
      </c>
      <c r="G135" s="132">
        <f t="shared" si="11"/>
        <v>51.539130434782614</v>
      </c>
      <c r="H135" s="132">
        <f t="shared" si="12"/>
        <v>128.23453050627435</v>
      </c>
      <c r="I135" s="24">
        <v>924.4</v>
      </c>
    </row>
    <row r="136" spans="1:9" ht="12.75">
      <c r="A136" s="21"/>
      <c r="B136" s="28"/>
      <c r="C136" s="29" t="s">
        <v>32</v>
      </c>
      <c r="D136" s="9" t="s">
        <v>222</v>
      </c>
      <c r="E136" s="24">
        <v>489660</v>
      </c>
      <c r="F136" s="24">
        <v>280683.19</v>
      </c>
      <c r="G136" s="132">
        <f t="shared" si="11"/>
        <v>57.32205816280685</v>
      </c>
      <c r="H136" s="132">
        <f t="shared" si="12"/>
        <v>107.50210057207413</v>
      </c>
      <c r="I136" s="24">
        <v>261095.54</v>
      </c>
    </row>
    <row r="137" spans="1:9" ht="33.75" hidden="1">
      <c r="A137" s="21"/>
      <c r="B137" s="28"/>
      <c r="C137" s="29" t="s">
        <v>41</v>
      </c>
      <c r="D137" s="11" t="s">
        <v>169</v>
      </c>
      <c r="E137" s="24"/>
      <c r="F137" s="24"/>
      <c r="G137" s="132" t="e">
        <f t="shared" si="11"/>
        <v>#DIV/0!</v>
      </c>
      <c r="H137" s="132" t="e">
        <f t="shared" si="12"/>
        <v>#DIV/0!</v>
      </c>
      <c r="I137" s="42"/>
    </row>
    <row r="138" spans="1:9" ht="12.75">
      <c r="A138" s="21"/>
      <c r="B138" s="28"/>
      <c r="C138" s="29" t="s">
        <v>33</v>
      </c>
      <c r="D138" s="9" t="s">
        <v>223</v>
      </c>
      <c r="E138" s="24">
        <v>500000</v>
      </c>
      <c r="F138" s="24">
        <v>35214</v>
      </c>
      <c r="G138" s="132">
        <f t="shared" si="11"/>
        <v>7.0428</v>
      </c>
      <c r="H138" s="132">
        <f t="shared" si="12"/>
        <v>2.199773765755691</v>
      </c>
      <c r="I138" s="24">
        <v>1600800.98</v>
      </c>
    </row>
    <row r="139" spans="1:9" ht="22.5">
      <c r="A139" s="21"/>
      <c r="B139" s="28"/>
      <c r="C139" s="213" t="s">
        <v>259</v>
      </c>
      <c r="D139" s="11" t="s">
        <v>266</v>
      </c>
      <c r="E139" s="24">
        <v>1024</v>
      </c>
      <c r="F139" s="24">
        <v>719.2</v>
      </c>
      <c r="G139" s="132">
        <f t="shared" si="11"/>
        <v>70.234375</v>
      </c>
      <c r="H139" s="132">
        <f t="shared" si="12"/>
        <v>92.32349165596919</v>
      </c>
      <c r="I139" s="24">
        <v>779</v>
      </c>
    </row>
    <row r="140" spans="1:9" ht="12.75" hidden="1">
      <c r="A140" s="21"/>
      <c r="B140" s="28"/>
      <c r="C140" s="29" t="s">
        <v>17</v>
      </c>
      <c r="D140" s="9" t="s">
        <v>18</v>
      </c>
      <c r="E140" s="24"/>
      <c r="F140" s="24"/>
      <c r="G140" s="132" t="e">
        <f t="shared" si="11"/>
        <v>#DIV/0!</v>
      </c>
      <c r="H140" s="132" t="e">
        <f t="shared" si="12"/>
        <v>#DIV/0!</v>
      </c>
      <c r="I140" s="24"/>
    </row>
    <row r="141" spans="1:9" ht="27" customHeight="1">
      <c r="A141" s="21"/>
      <c r="B141" s="28"/>
      <c r="C141" s="29" t="s">
        <v>20</v>
      </c>
      <c r="D141" s="11" t="s">
        <v>214</v>
      </c>
      <c r="E141" s="24">
        <v>10150</v>
      </c>
      <c r="F141" s="24">
        <v>18733.72</v>
      </c>
      <c r="G141" s="132">
        <f t="shared" si="11"/>
        <v>184.56866995073892</v>
      </c>
      <c r="H141" s="132">
        <f t="shared" si="12"/>
        <v>136.98014730667737</v>
      </c>
      <c r="I141" s="24">
        <v>13676.23</v>
      </c>
    </row>
    <row r="142" spans="1:9" ht="22.5" hidden="1">
      <c r="A142" s="21"/>
      <c r="B142" s="28"/>
      <c r="C142" s="29">
        <v>2680</v>
      </c>
      <c r="D142" s="11" t="s">
        <v>90</v>
      </c>
      <c r="E142" s="24"/>
      <c r="F142" s="24"/>
      <c r="G142" s="132" t="e">
        <f t="shared" si="11"/>
        <v>#DIV/0!</v>
      </c>
      <c r="H142" s="132" t="e">
        <f t="shared" si="12"/>
        <v>#DIV/0!</v>
      </c>
      <c r="I142" s="24"/>
    </row>
    <row r="143" spans="1:9" ht="45">
      <c r="A143" s="18"/>
      <c r="B143" s="26">
        <v>75616</v>
      </c>
      <c r="C143" s="41"/>
      <c r="D143" s="12" t="s">
        <v>189</v>
      </c>
      <c r="E143" s="20">
        <f>SUM(E144:E158)</f>
        <v>16819276</v>
      </c>
      <c r="F143" s="20">
        <f>SUM(F144:F158)</f>
        <v>7666557.62</v>
      </c>
      <c r="G143" s="131">
        <f t="shared" si="11"/>
        <v>45.581971661562605</v>
      </c>
      <c r="H143" s="131">
        <f t="shared" si="12"/>
        <v>100.14924339314275</v>
      </c>
      <c r="I143" s="20">
        <f>SUM(I144:I158)</f>
        <v>7655132.84</v>
      </c>
    </row>
    <row r="144" spans="1:9" ht="12.75">
      <c r="A144" s="21"/>
      <c r="B144" s="22"/>
      <c r="C144" s="29" t="s">
        <v>30</v>
      </c>
      <c r="D144" s="9" t="s">
        <v>220</v>
      </c>
      <c r="E144" s="24">
        <v>8989380</v>
      </c>
      <c r="F144" s="24">
        <v>5048275.31</v>
      </c>
      <c r="G144" s="132">
        <f t="shared" si="11"/>
        <v>56.15821458209575</v>
      </c>
      <c r="H144" s="132">
        <f aca="true" t="shared" si="13" ref="H144:H163">(F144/I144)*100</f>
        <v>104.5189299090802</v>
      </c>
      <c r="I144" s="24">
        <v>4830010.52</v>
      </c>
    </row>
    <row r="145" spans="1:9" ht="12.75">
      <c r="A145" s="21"/>
      <c r="B145" s="22"/>
      <c r="C145" s="29" t="s">
        <v>31</v>
      </c>
      <c r="D145" s="9" t="s">
        <v>221</v>
      </c>
      <c r="E145" s="24">
        <v>81300</v>
      </c>
      <c r="F145" s="24">
        <v>57406.18</v>
      </c>
      <c r="G145" s="132">
        <f t="shared" si="11"/>
        <v>70.61030750307503</v>
      </c>
      <c r="H145" s="132">
        <f t="shared" si="13"/>
        <v>108.17006875785513</v>
      </c>
      <c r="I145" s="24">
        <v>53070.3</v>
      </c>
    </row>
    <row r="146" spans="1:9" ht="12.75">
      <c r="A146" s="21"/>
      <c r="B146" s="22"/>
      <c r="C146" s="29" t="s">
        <v>32</v>
      </c>
      <c r="D146" s="9" t="s">
        <v>222</v>
      </c>
      <c r="E146" s="24">
        <v>732800</v>
      </c>
      <c r="F146" s="24">
        <v>351547.96</v>
      </c>
      <c r="G146" s="132">
        <f t="shared" si="11"/>
        <v>47.97324781659388</v>
      </c>
      <c r="H146" s="132">
        <f t="shared" si="13"/>
        <v>99.99854360542085</v>
      </c>
      <c r="I146" s="24">
        <v>351553.08</v>
      </c>
    </row>
    <row r="147" spans="1:9" ht="12.75">
      <c r="A147" s="21"/>
      <c r="B147" s="22"/>
      <c r="C147" s="34" t="s">
        <v>34</v>
      </c>
      <c r="D147" s="9" t="s">
        <v>224</v>
      </c>
      <c r="E147" s="24">
        <v>300000</v>
      </c>
      <c r="F147" s="24">
        <v>196258.07</v>
      </c>
      <c r="G147" s="132">
        <f t="shared" si="11"/>
        <v>65.41935666666667</v>
      </c>
      <c r="H147" s="132">
        <f t="shared" si="13"/>
        <v>181.72965628255952</v>
      </c>
      <c r="I147" s="24">
        <v>107994.52</v>
      </c>
    </row>
    <row r="148" spans="1:9" ht="12.75">
      <c r="A148" s="21"/>
      <c r="B148" s="22"/>
      <c r="C148" s="34" t="s">
        <v>35</v>
      </c>
      <c r="D148" s="9" t="s">
        <v>225</v>
      </c>
      <c r="E148" s="24">
        <v>119500</v>
      </c>
      <c r="F148" s="24">
        <v>31761.75</v>
      </c>
      <c r="G148" s="132">
        <f t="shared" si="11"/>
        <v>26.57887029288703</v>
      </c>
      <c r="H148" s="132">
        <f t="shared" si="13"/>
        <v>97.9017325432581</v>
      </c>
      <c r="I148" s="24">
        <v>32442.48</v>
      </c>
    </row>
    <row r="149" spans="1:9" ht="22.5">
      <c r="A149" s="21"/>
      <c r="B149" s="22"/>
      <c r="C149" s="29" t="s">
        <v>36</v>
      </c>
      <c r="D149" s="11" t="s">
        <v>170</v>
      </c>
      <c r="E149" s="24">
        <v>2167830</v>
      </c>
      <c r="F149" s="24">
        <v>696873</v>
      </c>
      <c r="G149" s="132">
        <f t="shared" si="11"/>
        <v>32.14610924288343</v>
      </c>
      <c r="H149" s="132">
        <f t="shared" si="13"/>
        <v>99.08579891500473</v>
      </c>
      <c r="I149" s="24">
        <v>703302.6</v>
      </c>
    </row>
    <row r="150" spans="1:9" ht="12.75">
      <c r="A150" s="21"/>
      <c r="B150" s="22"/>
      <c r="C150" s="34" t="s">
        <v>37</v>
      </c>
      <c r="D150" s="9" t="s">
        <v>38</v>
      </c>
      <c r="E150" s="24">
        <v>100000</v>
      </c>
      <c r="F150" s="24">
        <v>26913.7</v>
      </c>
      <c r="G150" s="132">
        <f t="shared" si="11"/>
        <v>26.9137</v>
      </c>
      <c r="H150" s="132">
        <f t="shared" si="13"/>
        <v>84.32878377700908</v>
      </c>
      <c r="I150" s="24">
        <v>31915.2</v>
      </c>
    </row>
    <row r="151" spans="1:9" ht="33.75" hidden="1">
      <c r="A151" s="21"/>
      <c r="B151" s="22"/>
      <c r="C151" s="34" t="s">
        <v>41</v>
      </c>
      <c r="D151" s="11" t="s">
        <v>169</v>
      </c>
      <c r="E151" s="24"/>
      <c r="F151" s="24"/>
      <c r="G151" s="132" t="e">
        <f t="shared" si="11"/>
        <v>#DIV/0!</v>
      </c>
      <c r="H151" s="132" t="e">
        <f t="shared" si="13"/>
        <v>#DIV/0!</v>
      </c>
      <c r="I151" s="24"/>
    </row>
    <row r="152" spans="1:9" ht="12.75">
      <c r="A152" s="21"/>
      <c r="B152" s="22"/>
      <c r="C152" s="29" t="s">
        <v>33</v>
      </c>
      <c r="D152" s="9" t="s">
        <v>223</v>
      </c>
      <c r="E152" s="24">
        <v>4255756</v>
      </c>
      <c r="F152" s="24">
        <v>1224304.96</v>
      </c>
      <c r="G152" s="132">
        <f t="shared" si="11"/>
        <v>28.768213215231324</v>
      </c>
      <c r="H152" s="132">
        <f t="shared" si="13"/>
        <v>82.999154114392</v>
      </c>
      <c r="I152" s="24">
        <v>1475081.25</v>
      </c>
    </row>
    <row r="153" spans="1:9" ht="12.75">
      <c r="A153" s="21"/>
      <c r="B153" s="22"/>
      <c r="C153" s="29" t="s">
        <v>121</v>
      </c>
      <c r="D153" s="9" t="s">
        <v>226</v>
      </c>
      <c r="E153" s="24">
        <v>50</v>
      </c>
      <c r="F153" s="24">
        <v>0</v>
      </c>
      <c r="G153" s="132">
        <f t="shared" si="11"/>
        <v>0</v>
      </c>
      <c r="H153" s="132">
        <f t="shared" si="13"/>
        <v>0</v>
      </c>
      <c r="I153" s="24">
        <v>48</v>
      </c>
    </row>
    <row r="154" spans="1:9" ht="12.75" hidden="1">
      <c r="A154" s="21"/>
      <c r="B154" s="22"/>
      <c r="C154" s="29" t="s">
        <v>27</v>
      </c>
      <c r="D154" s="11" t="s">
        <v>138</v>
      </c>
      <c r="E154" s="24">
        <v>0</v>
      </c>
      <c r="F154" s="24">
        <v>0</v>
      </c>
      <c r="G154" s="144" t="s">
        <v>122</v>
      </c>
      <c r="H154" s="144" t="e">
        <f t="shared" si="13"/>
        <v>#DIV/0!</v>
      </c>
      <c r="I154" s="24">
        <v>0</v>
      </c>
    </row>
    <row r="155" spans="1:9" ht="22.5">
      <c r="A155" s="21"/>
      <c r="B155" s="22"/>
      <c r="C155" s="213" t="s">
        <v>259</v>
      </c>
      <c r="D155" s="11" t="s">
        <v>266</v>
      </c>
      <c r="E155" s="24">
        <v>31510</v>
      </c>
      <c r="F155" s="24">
        <v>16156.19</v>
      </c>
      <c r="G155" s="132">
        <f t="shared" si="11"/>
        <v>51.2732148524278</v>
      </c>
      <c r="H155" s="132">
        <f t="shared" si="13"/>
        <v>83.5766300639543</v>
      </c>
      <c r="I155" s="24">
        <v>19330.99</v>
      </c>
    </row>
    <row r="156" spans="1:9" ht="12.75" hidden="1">
      <c r="A156" s="21"/>
      <c r="B156" s="22"/>
      <c r="C156" s="29" t="s">
        <v>17</v>
      </c>
      <c r="D156" s="9" t="s">
        <v>18</v>
      </c>
      <c r="E156" s="24"/>
      <c r="F156" s="24"/>
      <c r="G156" s="132" t="e">
        <f t="shared" si="11"/>
        <v>#DIV/0!</v>
      </c>
      <c r="H156" s="132" t="e">
        <f t="shared" si="13"/>
        <v>#DIV/0!</v>
      </c>
      <c r="I156" s="24"/>
    </row>
    <row r="157" spans="1:9" ht="23.25" customHeight="1">
      <c r="A157" s="21"/>
      <c r="B157" s="22"/>
      <c r="C157" s="29" t="s">
        <v>20</v>
      </c>
      <c r="D157" s="11" t="s">
        <v>214</v>
      </c>
      <c r="E157" s="24">
        <v>41150</v>
      </c>
      <c r="F157" s="24">
        <v>17060.5</v>
      </c>
      <c r="G157" s="132">
        <f t="shared" si="11"/>
        <v>41.45929526123937</v>
      </c>
      <c r="H157" s="132">
        <f t="shared" si="13"/>
        <v>33.86101512586362</v>
      </c>
      <c r="I157" s="24">
        <v>50383.9</v>
      </c>
    </row>
    <row r="158" spans="1:9" ht="22.5" hidden="1">
      <c r="A158" s="21"/>
      <c r="B158" s="22"/>
      <c r="C158" s="29">
        <v>2680</v>
      </c>
      <c r="D158" s="210" t="s">
        <v>90</v>
      </c>
      <c r="E158" s="24"/>
      <c r="F158" s="24"/>
      <c r="G158" s="132" t="e">
        <f t="shared" si="11"/>
        <v>#DIV/0!</v>
      </c>
      <c r="H158" s="132" t="e">
        <f t="shared" si="13"/>
        <v>#DIV/0!</v>
      </c>
      <c r="I158" s="24"/>
    </row>
    <row r="159" spans="1:9" ht="24.75" customHeight="1">
      <c r="A159" s="18"/>
      <c r="B159" s="26">
        <v>75618</v>
      </c>
      <c r="C159" s="19"/>
      <c r="D159" s="12" t="s">
        <v>100</v>
      </c>
      <c r="E159" s="20">
        <f>SUM(E160:E170)</f>
        <v>3825112</v>
      </c>
      <c r="F159" s="20">
        <f>SUM(F160:F170)</f>
        <v>2535473.26</v>
      </c>
      <c r="G159" s="131">
        <f t="shared" si="11"/>
        <v>66.28494172196787</v>
      </c>
      <c r="H159" s="131">
        <f t="shared" si="13"/>
        <v>102.43914478932533</v>
      </c>
      <c r="I159" s="20">
        <f>SUM(I160:I170)</f>
        <v>2475101.94</v>
      </c>
    </row>
    <row r="160" spans="1:9" ht="12.75">
      <c r="A160" s="21"/>
      <c r="B160" s="28"/>
      <c r="C160" s="33" t="s">
        <v>39</v>
      </c>
      <c r="D160" s="9" t="s">
        <v>95</v>
      </c>
      <c r="E160" s="24">
        <v>800000</v>
      </c>
      <c r="F160" s="24">
        <v>377016.91</v>
      </c>
      <c r="G160" s="132">
        <f t="shared" si="11"/>
        <v>47.12711375</v>
      </c>
      <c r="H160" s="132">
        <f t="shared" si="13"/>
        <v>112.9866008996267</v>
      </c>
      <c r="I160" s="24">
        <v>333682.85</v>
      </c>
    </row>
    <row r="161" spans="1:9" ht="12.75">
      <c r="A161" s="21"/>
      <c r="B161" s="28"/>
      <c r="C161" s="33" t="s">
        <v>175</v>
      </c>
      <c r="D161" s="9" t="s">
        <v>176</v>
      </c>
      <c r="E161" s="24">
        <v>15000</v>
      </c>
      <c r="F161" s="24">
        <v>6235.65</v>
      </c>
      <c r="G161" s="132">
        <f t="shared" si="11"/>
        <v>41.571</v>
      </c>
      <c r="H161" s="132">
        <f t="shared" si="13"/>
        <v>78.77731651915093</v>
      </c>
      <c r="I161" s="52">
        <v>7915.54</v>
      </c>
    </row>
    <row r="162" spans="1:9" ht="24" customHeight="1">
      <c r="A162" s="21"/>
      <c r="B162" s="28"/>
      <c r="C162" s="34" t="s">
        <v>40</v>
      </c>
      <c r="D162" s="11" t="s">
        <v>196</v>
      </c>
      <c r="E162" s="24">
        <v>1630000</v>
      </c>
      <c r="F162" s="24">
        <v>1429563.7</v>
      </c>
      <c r="G162" s="132">
        <f t="shared" si="11"/>
        <v>87.70329447852761</v>
      </c>
      <c r="H162" s="132">
        <f t="shared" si="13"/>
        <v>108.38843458757918</v>
      </c>
      <c r="I162" s="24">
        <v>1318926.42</v>
      </c>
    </row>
    <row r="163" spans="1:9" ht="24" customHeight="1">
      <c r="A163" s="21"/>
      <c r="B163" s="28"/>
      <c r="C163" s="34" t="s">
        <v>41</v>
      </c>
      <c r="D163" s="11" t="s">
        <v>169</v>
      </c>
      <c r="E163" s="24">
        <v>1356200</v>
      </c>
      <c r="F163" s="24">
        <v>696130.34</v>
      </c>
      <c r="G163" s="132">
        <f t="shared" si="11"/>
        <v>51.329475003686774</v>
      </c>
      <c r="H163" s="132">
        <f t="shared" si="13"/>
        <v>89.3608038799666</v>
      </c>
      <c r="I163" s="24">
        <v>779010.83</v>
      </c>
    </row>
    <row r="164" spans="1:9" ht="22.5" customHeight="1" hidden="1">
      <c r="A164" s="21"/>
      <c r="B164" s="28"/>
      <c r="C164" s="29" t="s">
        <v>70</v>
      </c>
      <c r="D164" s="11" t="s">
        <v>84</v>
      </c>
      <c r="E164" s="42"/>
      <c r="F164" s="42"/>
      <c r="G164" s="144" t="s">
        <v>122</v>
      </c>
      <c r="H164" s="144" t="s">
        <v>122</v>
      </c>
      <c r="I164" s="24">
        <v>0</v>
      </c>
    </row>
    <row r="165" spans="1:9" ht="22.5" customHeight="1">
      <c r="A165" s="21"/>
      <c r="B165" s="28"/>
      <c r="C165" s="29" t="s">
        <v>27</v>
      </c>
      <c r="D165" s="11" t="s">
        <v>227</v>
      </c>
      <c r="E165" s="42">
        <v>1000</v>
      </c>
      <c r="F165" s="42">
        <v>5088.9</v>
      </c>
      <c r="G165" s="132">
        <f t="shared" si="11"/>
        <v>508.88999999999993</v>
      </c>
      <c r="H165" s="144" t="s">
        <v>122</v>
      </c>
      <c r="I165" s="24">
        <v>-0.1</v>
      </c>
    </row>
    <row r="166" spans="1:9" ht="22.5" customHeight="1">
      <c r="A166" s="21"/>
      <c r="B166" s="28"/>
      <c r="C166" s="29" t="s">
        <v>70</v>
      </c>
      <c r="D166" s="11" t="s">
        <v>213</v>
      </c>
      <c r="E166" s="42">
        <v>1000</v>
      </c>
      <c r="F166" s="42">
        <v>5340.3</v>
      </c>
      <c r="G166" s="132">
        <f t="shared" si="11"/>
        <v>534.03</v>
      </c>
      <c r="H166" s="144" t="s">
        <v>122</v>
      </c>
      <c r="I166" s="24">
        <v>0</v>
      </c>
    </row>
    <row r="167" spans="1:9" ht="12.75" customHeight="1">
      <c r="A167" s="21"/>
      <c r="B167" s="28"/>
      <c r="C167" s="29" t="s">
        <v>8</v>
      </c>
      <c r="D167" s="9" t="s">
        <v>9</v>
      </c>
      <c r="E167" s="42">
        <v>5500</v>
      </c>
      <c r="F167" s="42">
        <v>3945</v>
      </c>
      <c r="G167" s="132">
        <f t="shared" si="11"/>
        <v>71.72727272727273</v>
      </c>
      <c r="H167" s="132">
        <f aca="true" t="shared" si="14" ref="H167:H186">(F167/I167)*100</f>
        <v>134.7474126447382</v>
      </c>
      <c r="I167" s="42">
        <v>2927.7</v>
      </c>
    </row>
    <row r="168" spans="1:9" ht="24" customHeight="1">
      <c r="A168" s="21"/>
      <c r="B168" s="28"/>
      <c r="C168" s="213" t="s">
        <v>259</v>
      </c>
      <c r="D168" s="11" t="s">
        <v>266</v>
      </c>
      <c r="E168" s="42">
        <v>15012</v>
      </c>
      <c r="F168" s="42">
        <v>7653.21</v>
      </c>
      <c r="G168" s="132">
        <f t="shared" si="11"/>
        <v>50.980615507593924</v>
      </c>
      <c r="H168" s="132">
        <f t="shared" si="14"/>
        <v>82.7812570983548</v>
      </c>
      <c r="I168" s="42">
        <v>9245.1</v>
      </c>
    </row>
    <row r="169" spans="1:9" ht="12.75">
      <c r="A169" s="21"/>
      <c r="B169" s="28"/>
      <c r="C169" s="29" t="s">
        <v>17</v>
      </c>
      <c r="D169" s="9" t="s">
        <v>18</v>
      </c>
      <c r="E169" s="24">
        <v>1000</v>
      </c>
      <c r="F169" s="24">
        <v>1000</v>
      </c>
      <c r="G169" s="132">
        <f t="shared" si="11"/>
        <v>100</v>
      </c>
      <c r="H169" s="144" t="s">
        <v>122</v>
      </c>
      <c r="I169" s="24"/>
    </row>
    <row r="170" spans="1:9" ht="21.75" customHeight="1">
      <c r="A170" s="21"/>
      <c r="B170" s="28"/>
      <c r="C170" s="27" t="s">
        <v>20</v>
      </c>
      <c r="D170" s="11" t="s">
        <v>214</v>
      </c>
      <c r="E170" s="24">
        <v>400</v>
      </c>
      <c r="F170" s="24">
        <v>3499.25</v>
      </c>
      <c r="G170" s="132">
        <f t="shared" si="11"/>
        <v>874.8125</v>
      </c>
      <c r="H170" s="132">
        <f t="shared" si="14"/>
        <v>14.95815094726763</v>
      </c>
      <c r="I170" s="24">
        <v>23393.6</v>
      </c>
    </row>
    <row r="171" spans="1:9" ht="12.75">
      <c r="A171" s="18"/>
      <c r="B171" s="26">
        <v>75619</v>
      </c>
      <c r="C171" s="19"/>
      <c r="D171" s="13" t="s">
        <v>42</v>
      </c>
      <c r="E171" s="20">
        <f>SUM(E172:E176)</f>
        <v>2010200</v>
      </c>
      <c r="F171" s="20">
        <f>SUM(F172:F176)</f>
        <v>1807371.8</v>
      </c>
      <c r="G171" s="131">
        <f t="shared" si="11"/>
        <v>89.91004875136802</v>
      </c>
      <c r="H171" s="131">
        <f t="shared" si="14"/>
        <v>579.7148223018368</v>
      </c>
      <c r="I171" s="20">
        <f>SUM(I172:I176)</f>
        <v>311769.12</v>
      </c>
    </row>
    <row r="172" spans="1:9" ht="25.5" customHeight="1">
      <c r="A172" s="18"/>
      <c r="B172" s="35"/>
      <c r="C172" s="29" t="s">
        <v>27</v>
      </c>
      <c r="D172" s="11" t="s">
        <v>227</v>
      </c>
      <c r="E172" s="24">
        <v>100</v>
      </c>
      <c r="F172" s="24">
        <v>0</v>
      </c>
      <c r="G172" s="132">
        <f t="shared" si="11"/>
        <v>0</v>
      </c>
      <c r="H172" s="132">
        <f t="shared" si="14"/>
        <v>0</v>
      </c>
      <c r="I172" s="24">
        <v>184.95</v>
      </c>
    </row>
    <row r="173" spans="1:9" ht="22.5">
      <c r="A173" s="18"/>
      <c r="B173" s="35"/>
      <c r="C173" s="29" t="s">
        <v>70</v>
      </c>
      <c r="D173" s="11" t="s">
        <v>213</v>
      </c>
      <c r="E173" s="24">
        <v>10000</v>
      </c>
      <c r="F173" s="24">
        <v>4471.75</v>
      </c>
      <c r="G173" s="132">
        <f t="shared" si="11"/>
        <v>44.7175</v>
      </c>
      <c r="H173" s="132">
        <f t="shared" si="14"/>
        <v>98.08555767345247</v>
      </c>
      <c r="I173" s="42">
        <v>4559.03</v>
      </c>
    </row>
    <row r="174" spans="1:9" ht="22.5">
      <c r="A174" s="21"/>
      <c r="B174" s="28"/>
      <c r="C174" s="34" t="s">
        <v>43</v>
      </c>
      <c r="D174" s="11" t="s">
        <v>197</v>
      </c>
      <c r="E174" s="24">
        <v>2000000</v>
      </c>
      <c r="F174" s="24">
        <v>1800000</v>
      </c>
      <c r="G174" s="132">
        <f t="shared" si="11"/>
        <v>90</v>
      </c>
      <c r="H174" s="132">
        <f t="shared" si="14"/>
        <v>600</v>
      </c>
      <c r="I174" s="24">
        <v>300000</v>
      </c>
    </row>
    <row r="175" spans="1:9" ht="12.75">
      <c r="A175" s="21"/>
      <c r="B175" s="28"/>
      <c r="C175" s="227" t="s">
        <v>258</v>
      </c>
      <c r="D175" s="207" t="s">
        <v>267</v>
      </c>
      <c r="E175" s="24">
        <v>100</v>
      </c>
      <c r="F175" s="24">
        <v>2900.05</v>
      </c>
      <c r="G175" s="132">
        <f t="shared" si="11"/>
        <v>2900.05</v>
      </c>
      <c r="H175" s="132">
        <f t="shared" si="14"/>
        <v>41.28102785140225</v>
      </c>
      <c r="I175" s="24">
        <v>7025.14</v>
      </c>
    </row>
    <row r="176" spans="1:9" ht="12.75" hidden="1">
      <c r="A176" s="21"/>
      <c r="B176" s="28"/>
      <c r="C176" s="29" t="s">
        <v>11</v>
      </c>
      <c r="D176" s="10" t="s">
        <v>12</v>
      </c>
      <c r="E176" s="24"/>
      <c r="F176" s="24"/>
      <c r="G176" s="132" t="e">
        <f t="shared" si="11"/>
        <v>#DIV/0!</v>
      </c>
      <c r="H176" s="132" t="e">
        <f t="shared" si="14"/>
        <v>#DIV/0!</v>
      </c>
      <c r="I176" s="24"/>
    </row>
    <row r="177" spans="1:9" ht="22.5">
      <c r="A177" s="18"/>
      <c r="B177" s="26">
        <v>75621</v>
      </c>
      <c r="C177" s="19"/>
      <c r="D177" s="12" t="s">
        <v>96</v>
      </c>
      <c r="E177" s="20">
        <f>SUM(E178:E179)</f>
        <v>66023356</v>
      </c>
      <c r="F177" s="20">
        <f>SUM(F178:F179)</f>
        <v>27393467.55</v>
      </c>
      <c r="G177" s="131">
        <f t="shared" si="11"/>
        <v>41.49057123058089</v>
      </c>
      <c r="H177" s="131">
        <f t="shared" si="14"/>
        <v>112.63342315118167</v>
      </c>
      <c r="I177" s="20">
        <f>SUM(I178:I179)</f>
        <v>24320904.74</v>
      </c>
    </row>
    <row r="178" spans="1:9" ht="12.75">
      <c r="A178" s="21"/>
      <c r="B178" s="28"/>
      <c r="C178" s="33" t="s">
        <v>44</v>
      </c>
      <c r="D178" s="9" t="s">
        <v>228</v>
      </c>
      <c r="E178" s="24">
        <v>63373356</v>
      </c>
      <c r="F178" s="24">
        <v>26107741</v>
      </c>
      <c r="G178" s="132">
        <f t="shared" si="11"/>
        <v>41.19671522524387</v>
      </c>
      <c r="H178" s="132">
        <f t="shared" si="14"/>
        <v>113.44843559277918</v>
      </c>
      <c r="I178" s="24">
        <v>23012870</v>
      </c>
    </row>
    <row r="179" spans="1:9" ht="12.75">
      <c r="A179" s="21"/>
      <c r="B179" s="28"/>
      <c r="C179" s="27" t="s">
        <v>45</v>
      </c>
      <c r="D179" s="9" t="s">
        <v>229</v>
      </c>
      <c r="E179" s="24">
        <v>2650000</v>
      </c>
      <c r="F179" s="24">
        <v>1285726.55</v>
      </c>
      <c r="G179" s="132">
        <f t="shared" si="11"/>
        <v>48.51798301886792</v>
      </c>
      <c r="H179" s="132">
        <f t="shared" si="14"/>
        <v>98.29452618360885</v>
      </c>
      <c r="I179" s="24">
        <v>1308034.74</v>
      </c>
    </row>
    <row r="180" spans="1:9" ht="12.75">
      <c r="A180" s="25">
        <v>758</v>
      </c>
      <c r="B180" s="15"/>
      <c r="C180" s="31"/>
      <c r="D180" s="65" t="s">
        <v>46</v>
      </c>
      <c r="E180" s="17">
        <f>E181+E183+E185+E187+E189+E197</f>
        <v>61597591.45</v>
      </c>
      <c r="F180" s="17">
        <f>F181+F183+F185+F187+F189+F197</f>
        <v>30779462.45</v>
      </c>
      <c r="G180" s="130">
        <f t="shared" si="11"/>
        <v>49.968613586108</v>
      </c>
      <c r="H180" s="130">
        <f t="shared" si="14"/>
        <v>108.11585392133883</v>
      </c>
      <c r="I180" s="17">
        <f>I181+I183+I187+I189+I197</f>
        <v>28468963</v>
      </c>
    </row>
    <row r="181" spans="1:9" ht="22.5">
      <c r="A181" s="18"/>
      <c r="B181" s="26">
        <v>75801</v>
      </c>
      <c r="C181" s="19"/>
      <c r="D181" s="12" t="s">
        <v>274</v>
      </c>
      <c r="E181" s="20">
        <f>SUM(E182)</f>
        <v>48045746</v>
      </c>
      <c r="F181" s="20">
        <f>SUM(F182)</f>
        <v>25870789</v>
      </c>
      <c r="G181" s="131">
        <f t="shared" si="11"/>
        <v>53.846159449787706</v>
      </c>
      <c r="H181" s="131">
        <f t="shared" si="14"/>
        <v>107.16667169275593</v>
      </c>
      <c r="I181" s="20">
        <f>SUM(I182)</f>
        <v>24140704</v>
      </c>
    </row>
    <row r="182" spans="1:9" ht="12.75">
      <c r="A182" s="21"/>
      <c r="B182" s="28"/>
      <c r="C182" s="29">
        <v>2920</v>
      </c>
      <c r="D182" s="9" t="s">
        <v>97</v>
      </c>
      <c r="E182" s="24">
        <v>48045746</v>
      </c>
      <c r="F182" s="24">
        <v>25870789</v>
      </c>
      <c r="G182" s="132">
        <f t="shared" si="11"/>
        <v>53.846159449787706</v>
      </c>
      <c r="H182" s="132">
        <f t="shared" si="14"/>
        <v>107.16667169275593</v>
      </c>
      <c r="I182" s="24">
        <v>24140704</v>
      </c>
    </row>
    <row r="183" spans="1:9" ht="45" customHeight="1" hidden="1">
      <c r="A183" s="21"/>
      <c r="B183" s="26">
        <v>75802</v>
      </c>
      <c r="C183" s="43"/>
      <c r="D183" s="12" t="s">
        <v>179</v>
      </c>
      <c r="E183" s="20">
        <f>SUM(E184)</f>
        <v>0</v>
      </c>
      <c r="F183" s="20">
        <f>SUM(F184)</f>
        <v>0</v>
      </c>
      <c r="G183" s="131" t="e">
        <f t="shared" si="11"/>
        <v>#DIV/0!</v>
      </c>
      <c r="H183" s="131" t="e">
        <f t="shared" si="14"/>
        <v>#DIV/0!</v>
      </c>
      <c r="I183" s="20">
        <f>SUM(I184)</f>
        <v>0</v>
      </c>
    </row>
    <row r="184" spans="1:9" ht="12.75" customHeight="1" hidden="1">
      <c r="A184" s="21"/>
      <c r="B184" s="107"/>
      <c r="C184" s="29" t="s">
        <v>162</v>
      </c>
      <c r="D184" s="210" t="s">
        <v>180</v>
      </c>
      <c r="E184" s="24"/>
      <c r="F184" s="24"/>
      <c r="G184" s="132" t="e">
        <f t="shared" si="11"/>
        <v>#DIV/0!</v>
      </c>
      <c r="H184" s="132" t="e">
        <f t="shared" si="14"/>
        <v>#DIV/0!</v>
      </c>
      <c r="I184" s="24"/>
    </row>
    <row r="185" spans="1:9" ht="12.75" customHeight="1" hidden="1">
      <c r="A185" s="21"/>
      <c r="B185" s="26">
        <v>75805</v>
      </c>
      <c r="C185" s="43"/>
      <c r="D185" s="12" t="s">
        <v>184</v>
      </c>
      <c r="E185" s="20">
        <f>SUM(E186)</f>
        <v>0</v>
      </c>
      <c r="F185" s="20">
        <f>SUM(F186)</f>
        <v>0</v>
      </c>
      <c r="G185" s="131" t="e">
        <f t="shared" si="11"/>
        <v>#DIV/0!</v>
      </c>
      <c r="H185" s="131" t="e">
        <f t="shared" si="14"/>
        <v>#DIV/0!</v>
      </c>
      <c r="I185" s="24"/>
    </row>
    <row r="186" spans="1:9" ht="12.75" customHeight="1" hidden="1">
      <c r="A186" s="21"/>
      <c r="B186" s="154"/>
      <c r="C186" s="29" t="s">
        <v>77</v>
      </c>
      <c r="D186" s="9" t="s">
        <v>97</v>
      </c>
      <c r="E186" s="24"/>
      <c r="F186" s="24"/>
      <c r="G186" s="132" t="e">
        <f t="shared" si="11"/>
        <v>#DIV/0!</v>
      </c>
      <c r="H186" s="132" t="e">
        <f t="shared" si="14"/>
        <v>#DIV/0!</v>
      </c>
      <c r="I186" s="24"/>
    </row>
    <row r="187" spans="1:9" ht="12.75">
      <c r="A187" s="18"/>
      <c r="B187" s="26">
        <v>75807</v>
      </c>
      <c r="C187" s="19"/>
      <c r="D187" s="13" t="s">
        <v>81</v>
      </c>
      <c r="E187" s="100">
        <f>SUM(E188)</f>
        <v>8016918</v>
      </c>
      <c r="F187" s="20">
        <f>SUM(F188)</f>
        <v>3340385</v>
      </c>
      <c r="G187" s="131">
        <f t="shared" si="11"/>
        <v>41.66669785072019</v>
      </c>
      <c r="H187" s="131">
        <f aca="true" t="shared" si="15" ref="H187:H192">(F187/I187)*100</f>
        <v>132.35170591195268</v>
      </c>
      <c r="I187" s="20">
        <f>SUM(I188)</f>
        <v>2523870</v>
      </c>
    </row>
    <row r="188" spans="1:9" ht="12.75">
      <c r="A188" s="21"/>
      <c r="B188" s="28"/>
      <c r="C188" s="29" t="s">
        <v>77</v>
      </c>
      <c r="D188" s="9" t="s">
        <v>97</v>
      </c>
      <c r="E188" s="24">
        <v>8016918</v>
      </c>
      <c r="F188" s="24">
        <v>3340385</v>
      </c>
      <c r="G188" s="132">
        <f t="shared" si="11"/>
        <v>41.66669785072019</v>
      </c>
      <c r="H188" s="132">
        <f t="shared" si="15"/>
        <v>132.35170591195268</v>
      </c>
      <c r="I188" s="24">
        <v>2523870</v>
      </c>
    </row>
    <row r="189" spans="1:9" ht="12.75">
      <c r="A189" s="18"/>
      <c r="B189" s="26">
        <v>75814</v>
      </c>
      <c r="C189" s="19"/>
      <c r="D189" s="13" t="s">
        <v>47</v>
      </c>
      <c r="E189" s="20">
        <f>SUM(E190:E196)</f>
        <v>2443065.45</v>
      </c>
      <c r="F189" s="20">
        <f>SUM(F190:F196)</f>
        <v>280013.45</v>
      </c>
      <c r="G189" s="131">
        <f t="shared" si="11"/>
        <v>11.46156153941762</v>
      </c>
      <c r="H189" s="131">
        <f t="shared" si="15"/>
        <v>88.14213180393095</v>
      </c>
      <c r="I189" s="20">
        <f>SUM(I190:I196)</f>
        <v>317684</v>
      </c>
    </row>
    <row r="190" spans="1:9" ht="12.75" hidden="1">
      <c r="A190" s="18"/>
      <c r="B190" s="35"/>
      <c r="C190" s="29" t="s">
        <v>11</v>
      </c>
      <c r="D190" s="9" t="s">
        <v>151</v>
      </c>
      <c r="E190" s="20"/>
      <c r="F190" s="20"/>
      <c r="G190" s="132" t="e">
        <f t="shared" si="11"/>
        <v>#DIV/0!</v>
      </c>
      <c r="H190" s="144" t="e">
        <f t="shared" si="15"/>
        <v>#DIV/0!</v>
      </c>
      <c r="I190" s="24">
        <v>0</v>
      </c>
    </row>
    <row r="191" spans="1:9" ht="12.75" hidden="1">
      <c r="A191" s="18"/>
      <c r="B191" s="35"/>
      <c r="C191" s="29" t="s">
        <v>11</v>
      </c>
      <c r="D191" s="9" t="s">
        <v>12</v>
      </c>
      <c r="E191" s="20"/>
      <c r="F191" s="20"/>
      <c r="G191" s="132" t="e">
        <f t="shared" si="11"/>
        <v>#DIV/0!</v>
      </c>
      <c r="H191" s="144" t="e">
        <f t="shared" si="15"/>
        <v>#DIV/0!</v>
      </c>
      <c r="I191" s="24">
        <v>0</v>
      </c>
    </row>
    <row r="192" spans="1:9" ht="12.75" hidden="1">
      <c r="A192" s="18"/>
      <c r="B192" s="35"/>
      <c r="C192" s="29" t="s">
        <v>51</v>
      </c>
      <c r="D192" s="9" t="s">
        <v>105</v>
      </c>
      <c r="E192" s="20"/>
      <c r="F192" s="20"/>
      <c r="G192" s="132" t="e">
        <f t="shared" si="11"/>
        <v>#DIV/0!</v>
      </c>
      <c r="H192" s="144" t="e">
        <f t="shared" si="15"/>
        <v>#DIV/0!</v>
      </c>
      <c r="I192" s="24">
        <v>0</v>
      </c>
    </row>
    <row r="193" spans="1:9" ht="12.75">
      <c r="A193" s="18"/>
      <c r="B193" s="35"/>
      <c r="C193" s="29" t="s">
        <v>115</v>
      </c>
      <c r="D193" s="9" t="s">
        <v>116</v>
      </c>
      <c r="E193" s="24">
        <v>2172400</v>
      </c>
      <c r="F193" s="24">
        <v>0</v>
      </c>
      <c r="G193" s="132">
        <f t="shared" si="11"/>
        <v>0</v>
      </c>
      <c r="H193" s="144" t="s">
        <v>122</v>
      </c>
      <c r="I193" s="24">
        <v>0</v>
      </c>
    </row>
    <row r="194" spans="1:9" ht="12.75" hidden="1">
      <c r="A194" s="21"/>
      <c r="B194" s="28"/>
      <c r="C194" s="29" t="s">
        <v>77</v>
      </c>
      <c r="D194" s="9" t="s">
        <v>97</v>
      </c>
      <c r="E194" s="24"/>
      <c r="F194" s="24">
        <v>0</v>
      </c>
      <c r="G194" s="132" t="e">
        <f t="shared" si="11"/>
        <v>#DIV/0!</v>
      </c>
      <c r="H194" s="144" t="s">
        <v>122</v>
      </c>
      <c r="I194" s="24"/>
    </row>
    <row r="195" spans="1:9" ht="33.75">
      <c r="A195" s="21"/>
      <c r="B195" s="28"/>
      <c r="C195" s="29" t="s">
        <v>132</v>
      </c>
      <c r="D195" s="11" t="s">
        <v>171</v>
      </c>
      <c r="E195" s="24">
        <v>6150</v>
      </c>
      <c r="F195" s="24">
        <v>15498</v>
      </c>
      <c r="G195" s="132">
        <f t="shared" si="11"/>
        <v>252</v>
      </c>
      <c r="H195" s="132">
        <f aca="true" t="shared" si="16" ref="H195:H232">(F195/I195)*100</f>
        <v>12.750833024805628</v>
      </c>
      <c r="I195" s="24">
        <v>121545</v>
      </c>
    </row>
    <row r="196" spans="1:9" ht="33.75">
      <c r="A196" s="21"/>
      <c r="B196" s="28"/>
      <c r="C196" s="29" t="s">
        <v>130</v>
      </c>
      <c r="D196" s="11" t="s">
        <v>171</v>
      </c>
      <c r="E196" s="24">
        <v>264515.45</v>
      </c>
      <c r="F196" s="24">
        <v>264515.45</v>
      </c>
      <c r="G196" s="132">
        <f t="shared" si="11"/>
        <v>100</v>
      </c>
      <c r="H196" s="132">
        <f t="shared" si="16"/>
        <v>134.86122086887363</v>
      </c>
      <c r="I196" s="42">
        <v>196139</v>
      </c>
    </row>
    <row r="197" spans="1:9" ht="12.75">
      <c r="A197" s="18"/>
      <c r="B197" s="26">
        <v>75831</v>
      </c>
      <c r="C197" s="19"/>
      <c r="D197" s="13" t="s">
        <v>48</v>
      </c>
      <c r="E197" s="100">
        <f>SUM(E198)</f>
        <v>3091862</v>
      </c>
      <c r="F197" s="20">
        <f>SUM(F198)</f>
        <v>1288275</v>
      </c>
      <c r="G197" s="131">
        <f t="shared" si="11"/>
        <v>41.66663971419164</v>
      </c>
      <c r="H197" s="131">
        <f t="shared" si="16"/>
        <v>86.65303473116724</v>
      </c>
      <c r="I197" s="20">
        <f>SUM(I198)</f>
        <v>1486705</v>
      </c>
    </row>
    <row r="198" spans="1:9" ht="12.75">
      <c r="A198" s="21"/>
      <c r="B198" s="28"/>
      <c r="C198" s="29">
        <v>2920</v>
      </c>
      <c r="D198" s="9" t="s">
        <v>97</v>
      </c>
      <c r="E198" s="52">
        <v>3091862</v>
      </c>
      <c r="F198" s="24">
        <v>1288275</v>
      </c>
      <c r="G198" s="132">
        <f aca="true" t="shared" si="17" ref="G198:G330">F198*100/E198</f>
        <v>41.66663971419164</v>
      </c>
      <c r="H198" s="132">
        <f t="shared" si="16"/>
        <v>86.65303473116724</v>
      </c>
      <c r="I198" s="24">
        <v>1486705</v>
      </c>
    </row>
    <row r="199" spans="1:9" ht="12.75">
      <c r="A199" s="25">
        <v>801</v>
      </c>
      <c r="B199" s="150"/>
      <c r="C199" s="151"/>
      <c r="D199" s="65" t="s">
        <v>49</v>
      </c>
      <c r="E199" s="17">
        <f>E200+E218+E223+E234+E247+E250+E253+E255+E258+E262+E265</f>
        <v>5128741.649999999</v>
      </c>
      <c r="F199" s="17">
        <f>SUM(F200,F218,F223,F234,F247,F250,F253,F255,F258,F262,F265)</f>
        <v>2087499.05</v>
      </c>
      <c r="G199" s="130">
        <f t="shared" si="17"/>
        <v>40.701973163339204</v>
      </c>
      <c r="H199" s="130">
        <f t="shared" si="16"/>
        <v>112.35490393640578</v>
      </c>
      <c r="I199" s="17">
        <f>SUM(I200,I218,I223,I234,I247,I253,I255,I258,I262,I265)</f>
        <v>1857950.99</v>
      </c>
    </row>
    <row r="200" spans="1:9" ht="12.75">
      <c r="A200" s="18"/>
      <c r="B200" s="26">
        <v>80101</v>
      </c>
      <c r="C200" s="19"/>
      <c r="D200" s="13" t="s">
        <v>50</v>
      </c>
      <c r="E200" s="20">
        <f>SUM(E201:E217)</f>
        <v>1427818.6199999999</v>
      </c>
      <c r="F200" s="20">
        <f>SUM(F201:F217)</f>
        <v>598603.99</v>
      </c>
      <c r="G200" s="131">
        <f t="shared" si="17"/>
        <v>41.92437201862517</v>
      </c>
      <c r="H200" s="131">
        <f t="shared" si="16"/>
        <v>201.88020172776731</v>
      </c>
      <c r="I200" s="20">
        <f>SUM(I201:I217)</f>
        <v>296514.46</v>
      </c>
    </row>
    <row r="201" spans="1:9" ht="22.5" hidden="1">
      <c r="A201" s="18"/>
      <c r="B201" s="35"/>
      <c r="C201" s="29" t="s">
        <v>70</v>
      </c>
      <c r="D201" s="11" t="s">
        <v>213</v>
      </c>
      <c r="E201" s="24"/>
      <c r="F201" s="24"/>
      <c r="G201" s="132" t="e">
        <f>F201*100/E201</f>
        <v>#DIV/0!</v>
      </c>
      <c r="H201" s="132" t="e">
        <f t="shared" si="16"/>
        <v>#DIV/0!</v>
      </c>
      <c r="I201" s="42"/>
    </row>
    <row r="202" spans="1:9" ht="33.75">
      <c r="A202" s="18"/>
      <c r="B202" s="35"/>
      <c r="C202" s="29" t="s">
        <v>270</v>
      </c>
      <c r="D202" s="11" t="s">
        <v>271</v>
      </c>
      <c r="E202" s="24">
        <v>930</v>
      </c>
      <c r="F202" s="24">
        <v>158</v>
      </c>
      <c r="G202" s="132">
        <f>F202*100/E202</f>
        <v>16.989247311827956</v>
      </c>
      <c r="H202" s="144" t="s">
        <v>122</v>
      </c>
      <c r="I202" s="42"/>
    </row>
    <row r="203" spans="1:9" ht="22.5">
      <c r="A203" s="18"/>
      <c r="B203" s="35"/>
      <c r="C203" s="29" t="s">
        <v>259</v>
      </c>
      <c r="D203" s="11" t="s">
        <v>266</v>
      </c>
      <c r="E203" s="24">
        <v>400</v>
      </c>
      <c r="F203" s="24">
        <v>0</v>
      </c>
      <c r="G203" s="132">
        <f>F203*100/E203</f>
        <v>0</v>
      </c>
      <c r="H203" s="144" t="s">
        <v>122</v>
      </c>
      <c r="I203" s="42"/>
    </row>
    <row r="204" spans="1:9" ht="12.75">
      <c r="A204" s="18"/>
      <c r="B204" s="35"/>
      <c r="C204" s="213" t="s">
        <v>17</v>
      </c>
      <c r="D204" s="9" t="s">
        <v>18</v>
      </c>
      <c r="E204" s="24">
        <v>2840</v>
      </c>
      <c r="F204" s="24">
        <v>414</v>
      </c>
      <c r="G204" s="132">
        <f>F204*100/E204</f>
        <v>14.577464788732394</v>
      </c>
      <c r="H204" s="132">
        <f t="shared" si="16"/>
        <v>165.6</v>
      </c>
      <c r="I204" s="42">
        <v>250</v>
      </c>
    </row>
    <row r="205" spans="1:9" ht="12.75" hidden="1">
      <c r="A205" s="18"/>
      <c r="B205" s="35"/>
      <c r="C205" s="29" t="s">
        <v>133</v>
      </c>
      <c r="D205" s="9" t="s">
        <v>134</v>
      </c>
      <c r="E205" s="24"/>
      <c r="F205" s="24"/>
      <c r="G205" s="132" t="e">
        <f t="shared" si="17"/>
        <v>#DIV/0!</v>
      </c>
      <c r="H205" s="132">
        <f t="shared" si="16"/>
        <v>0</v>
      </c>
      <c r="I205" s="24">
        <v>348</v>
      </c>
    </row>
    <row r="206" spans="1:9" ht="12.75" hidden="1">
      <c r="A206" s="21"/>
      <c r="B206" s="28"/>
      <c r="C206" s="29" t="s">
        <v>25</v>
      </c>
      <c r="D206" s="9" t="s">
        <v>212</v>
      </c>
      <c r="E206" s="24"/>
      <c r="F206" s="24"/>
      <c r="G206" s="132" t="e">
        <f t="shared" si="17"/>
        <v>#DIV/0!</v>
      </c>
      <c r="H206" s="132" t="e">
        <f t="shared" si="16"/>
        <v>#DIV/0!</v>
      </c>
      <c r="I206" s="24"/>
    </row>
    <row r="207" spans="1:9" ht="12.75">
      <c r="A207" s="21"/>
      <c r="B207" s="28"/>
      <c r="C207" s="27" t="s">
        <v>85</v>
      </c>
      <c r="D207" s="9" t="s">
        <v>26</v>
      </c>
      <c r="E207" s="32">
        <v>5000</v>
      </c>
      <c r="F207" s="24">
        <v>2270.43</v>
      </c>
      <c r="G207" s="132">
        <f t="shared" si="17"/>
        <v>45.40859999999999</v>
      </c>
      <c r="H207" s="132">
        <f t="shared" si="16"/>
        <v>323.8844507845934</v>
      </c>
      <c r="I207" s="42">
        <v>701</v>
      </c>
    </row>
    <row r="208" spans="1:9" ht="12.75" hidden="1">
      <c r="A208" s="21"/>
      <c r="B208" s="28"/>
      <c r="C208" s="27" t="s">
        <v>264</v>
      </c>
      <c r="D208" s="207" t="s">
        <v>268</v>
      </c>
      <c r="E208" s="32"/>
      <c r="F208" s="24"/>
      <c r="G208" s="132" t="e">
        <f t="shared" si="17"/>
        <v>#DIV/0!</v>
      </c>
      <c r="H208" s="132" t="e">
        <f t="shared" si="16"/>
        <v>#DIV/0!</v>
      </c>
      <c r="I208" s="42"/>
    </row>
    <row r="209" spans="1:9" ht="22.5" hidden="1">
      <c r="A209" s="21"/>
      <c r="B209" s="28"/>
      <c r="C209" s="27" t="s">
        <v>148</v>
      </c>
      <c r="D209" s="11" t="s">
        <v>257</v>
      </c>
      <c r="E209" s="32"/>
      <c r="F209" s="24"/>
      <c r="G209" s="132" t="e">
        <f t="shared" si="17"/>
        <v>#DIV/0!</v>
      </c>
      <c r="H209" s="132" t="e">
        <f t="shared" si="16"/>
        <v>#DIV/0!</v>
      </c>
      <c r="I209" s="42"/>
    </row>
    <row r="210" spans="1:10" ht="12.75">
      <c r="A210" s="21"/>
      <c r="B210" s="28"/>
      <c r="C210" s="29" t="s">
        <v>11</v>
      </c>
      <c r="D210" s="10" t="s">
        <v>12</v>
      </c>
      <c r="E210" s="24">
        <v>600115</v>
      </c>
      <c r="F210" s="24">
        <v>9651.55</v>
      </c>
      <c r="G210" s="132">
        <f t="shared" si="17"/>
        <v>1.6082834123459668</v>
      </c>
      <c r="H210" s="132">
        <f t="shared" si="16"/>
        <v>38.419160160673776</v>
      </c>
      <c r="I210" s="24">
        <v>25121.71</v>
      </c>
      <c r="J210" s="160"/>
    </row>
    <row r="211" spans="1:9" ht="47.25" customHeight="1" hidden="1">
      <c r="A211" s="21"/>
      <c r="B211" s="28"/>
      <c r="C211" s="29" t="s">
        <v>119</v>
      </c>
      <c r="D211" s="11" t="s">
        <v>252</v>
      </c>
      <c r="E211" s="24"/>
      <c r="F211" s="24"/>
      <c r="G211" s="132" t="e">
        <f t="shared" si="17"/>
        <v>#DIV/0!</v>
      </c>
      <c r="H211" s="132" t="e">
        <f t="shared" si="16"/>
        <v>#DIV/0!</v>
      </c>
      <c r="I211" s="42"/>
    </row>
    <row r="212" spans="1:9" ht="33.75" customHeight="1" hidden="1">
      <c r="A212" s="21"/>
      <c r="B212" s="28"/>
      <c r="C212" s="29" t="s">
        <v>51</v>
      </c>
      <c r="D212" s="11" t="s">
        <v>230</v>
      </c>
      <c r="E212" s="24"/>
      <c r="F212" s="24"/>
      <c r="G212" s="132" t="e">
        <f t="shared" si="17"/>
        <v>#DIV/0!</v>
      </c>
      <c r="H212" s="132">
        <f t="shared" si="16"/>
        <v>0</v>
      </c>
      <c r="I212" s="42">
        <v>64000</v>
      </c>
    </row>
    <row r="213" spans="1:9" ht="33.75">
      <c r="A213" s="21"/>
      <c r="B213" s="28"/>
      <c r="C213" s="29" t="s">
        <v>154</v>
      </c>
      <c r="D213" s="11" t="s">
        <v>186</v>
      </c>
      <c r="E213" s="24">
        <v>113378.08</v>
      </c>
      <c r="F213" s="24">
        <v>113378.08</v>
      </c>
      <c r="G213" s="132">
        <f t="shared" si="17"/>
        <v>100</v>
      </c>
      <c r="H213" s="132">
        <f t="shared" si="16"/>
        <v>174.27335556901028</v>
      </c>
      <c r="I213" s="42">
        <v>65057.61</v>
      </c>
    </row>
    <row r="214" spans="1:9" ht="45">
      <c r="A214" s="21"/>
      <c r="B214" s="28"/>
      <c r="C214" s="29" t="s">
        <v>82</v>
      </c>
      <c r="D214" s="11" t="s">
        <v>231</v>
      </c>
      <c r="E214" s="24">
        <v>505155.54</v>
      </c>
      <c r="F214" s="24">
        <v>472731.93</v>
      </c>
      <c r="G214" s="132">
        <f t="shared" si="17"/>
        <v>93.58146007861262</v>
      </c>
      <c r="H214" s="132">
        <f t="shared" si="16"/>
        <v>335.18496039383945</v>
      </c>
      <c r="I214" s="24">
        <v>141036.14</v>
      </c>
    </row>
    <row r="215" spans="1:9" ht="46.5" customHeight="1" hidden="1">
      <c r="A215" s="21"/>
      <c r="B215" s="28"/>
      <c r="C215" s="29" t="s">
        <v>190</v>
      </c>
      <c r="D215" s="123" t="s">
        <v>250</v>
      </c>
      <c r="E215" s="24"/>
      <c r="F215" s="24"/>
      <c r="G215" s="135" t="e">
        <f t="shared" si="17"/>
        <v>#DIV/0!</v>
      </c>
      <c r="H215" s="135" t="e">
        <f t="shared" si="16"/>
        <v>#DIV/0!</v>
      </c>
      <c r="I215" s="24"/>
    </row>
    <row r="216" spans="1:9" ht="45.75" customHeight="1" hidden="1">
      <c r="A216" s="21"/>
      <c r="B216" s="95"/>
      <c r="C216" s="43" t="s">
        <v>107</v>
      </c>
      <c r="D216" s="85" t="s">
        <v>236</v>
      </c>
      <c r="E216" s="24"/>
      <c r="F216" s="24"/>
      <c r="G216" s="135" t="e">
        <f t="shared" si="17"/>
        <v>#DIV/0!</v>
      </c>
      <c r="H216" s="135" t="e">
        <f t="shared" si="16"/>
        <v>#DIV/0!</v>
      </c>
      <c r="I216" s="42"/>
    </row>
    <row r="217" spans="1:9" ht="33.75">
      <c r="A217" s="21"/>
      <c r="B217" s="28"/>
      <c r="C217" s="29" t="s">
        <v>79</v>
      </c>
      <c r="D217" s="11" t="s">
        <v>232</v>
      </c>
      <c r="E217" s="24">
        <v>200000</v>
      </c>
      <c r="F217" s="24">
        <v>0</v>
      </c>
      <c r="G217" s="132">
        <f t="shared" si="17"/>
        <v>0</v>
      </c>
      <c r="H217" s="144" t="s">
        <v>122</v>
      </c>
      <c r="I217" s="42"/>
    </row>
    <row r="218" spans="1:9" ht="12.75">
      <c r="A218" s="21"/>
      <c r="B218" s="26">
        <v>80103</v>
      </c>
      <c r="C218" s="43"/>
      <c r="D218" s="12" t="s">
        <v>177</v>
      </c>
      <c r="E218" s="20">
        <f>SUM(E219:E222)</f>
        <v>111415</v>
      </c>
      <c r="F218" s="20">
        <f>SUM(F219:F222)</f>
        <v>73314.23999999999</v>
      </c>
      <c r="G218" s="131">
        <f t="shared" si="17"/>
        <v>65.80284521832786</v>
      </c>
      <c r="H218" s="131">
        <f t="shared" si="16"/>
        <v>135.33584089811578</v>
      </c>
      <c r="I218" s="39">
        <f>SUM(I219:I222)</f>
        <v>54172.079999999994</v>
      </c>
    </row>
    <row r="219" spans="1:9" ht="12.75">
      <c r="A219" s="21"/>
      <c r="B219" s="117"/>
      <c r="C219" s="29" t="s">
        <v>11</v>
      </c>
      <c r="D219" s="10" t="s">
        <v>12</v>
      </c>
      <c r="E219" s="24">
        <v>69870</v>
      </c>
      <c r="F219" s="24">
        <v>0</v>
      </c>
      <c r="G219" s="132">
        <f t="shared" si="17"/>
        <v>0</v>
      </c>
      <c r="H219" s="144" t="s">
        <v>122</v>
      </c>
      <c r="I219" s="42"/>
    </row>
    <row r="220" spans="1:9" ht="33.75">
      <c r="A220" s="21"/>
      <c r="B220" s="194"/>
      <c r="C220" s="51" t="s">
        <v>51</v>
      </c>
      <c r="D220" s="11" t="s">
        <v>253</v>
      </c>
      <c r="E220" s="24">
        <v>0</v>
      </c>
      <c r="F220" s="24">
        <v>40530</v>
      </c>
      <c r="G220" s="144" t="s">
        <v>122</v>
      </c>
      <c r="H220" s="132">
        <f t="shared" si="16"/>
        <v>100.97159940209268</v>
      </c>
      <c r="I220" s="42">
        <v>40140</v>
      </c>
    </row>
    <row r="221" spans="1:9" ht="33.75">
      <c r="A221" s="21"/>
      <c r="B221" s="35"/>
      <c r="C221" s="51" t="s">
        <v>129</v>
      </c>
      <c r="D221" s="169" t="s">
        <v>208</v>
      </c>
      <c r="E221" s="24">
        <v>17980</v>
      </c>
      <c r="F221" s="24">
        <v>9219.24</v>
      </c>
      <c r="G221" s="132">
        <f t="shared" si="17"/>
        <v>51.27497219132369</v>
      </c>
      <c r="H221" s="132">
        <f t="shared" si="16"/>
        <v>432.31669574025096</v>
      </c>
      <c r="I221" s="42">
        <v>2132.52</v>
      </c>
    </row>
    <row r="222" spans="1:9" ht="33.75">
      <c r="A222" s="21"/>
      <c r="B222" s="193"/>
      <c r="C222" s="51" t="s">
        <v>154</v>
      </c>
      <c r="D222" s="11" t="s">
        <v>186</v>
      </c>
      <c r="E222" s="24">
        <v>23565</v>
      </c>
      <c r="F222" s="24">
        <v>23565</v>
      </c>
      <c r="G222" s="132">
        <f t="shared" si="17"/>
        <v>100</v>
      </c>
      <c r="H222" s="132">
        <f t="shared" si="16"/>
        <v>198.03253229531177</v>
      </c>
      <c r="I222" s="42">
        <v>11899.56</v>
      </c>
    </row>
    <row r="223" spans="1:9" ht="12.75">
      <c r="A223" s="18"/>
      <c r="B223" s="26">
        <v>80104</v>
      </c>
      <c r="C223" s="19"/>
      <c r="D223" s="13" t="s">
        <v>52</v>
      </c>
      <c r="E223" s="20">
        <f>SUM(E224:E233)</f>
        <v>3128987.42</v>
      </c>
      <c r="F223" s="20">
        <f>SUM(F224:F233)</f>
        <v>1225525.85</v>
      </c>
      <c r="G223" s="131">
        <f t="shared" si="17"/>
        <v>39.16685130041207</v>
      </c>
      <c r="H223" s="131">
        <f t="shared" si="16"/>
        <v>100.22757599842022</v>
      </c>
      <c r="I223" s="20">
        <f>SUM(I224:I233)</f>
        <v>1222743.18</v>
      </c>
    </row>
    <row r="224" spans="1:9" ht="22.5" hidden="1">
      <c r="A224" s="18"/>
      <c r="B224" s="35"/>
      <c r="C224" s="29" t="s">
        <v>70</v>
      </c>
      <c r="D224" s="11" t="s">
        <v>213</v>
      </c>
      <c r="E224" s="24"/>
      <c r="F224" s="24"/>
      <c r="G224" s="132" t="e">
        <f t="shared" si="17"/>
        <v>#DIV/0!</v>
      </c>
      <c r="H224" s="132" t="e">
        <f t="shared" si="16"/>
        <v>#DIV/0!</v>
      </c>
      <c r="I224" s="24"/>
    </row>
    <row r="225" spans="1:9" ht="44.25" customHeight="1">
      <c r="A225" s="21"/>
      <c r="B225" s="22"/>
      <c r="C225" s="44" t="s">
        <v>10</v>
      </c>
      <c r="D225" s="85" t="s">
        <v>211</v>
      </c>
      <c r="E225" s="24">
        <v>97200</v>
      </c>
      <c r="F225" s="24">
        <v>40500</v>
      </c>
      <c r="G225" s="132">
        <f t="shared" si="17"/>
        <v>41.666666666666664</v>
      </c>
      <c r="H225" s="132">
        <f t="shared" si="16"/>
        <v>100</v>
      </c>
      <c r="I225" s="24">
        <v>40500</v>
      </c>
    </row>
    <row r="226" spans="1:9" s="113" customFormat="1" ht="51.75" customHeight="1" hidden="1">
      <c r="A226" s="199"/>
      <c r="B226" s="231"/>
      <c r="C226" s="232" t="s">
        <v>78</v>
      </c>
      <c r="D226" s="85" t="s">
        <v>278</v>
      </c>
      <c r="E226" s="156"/>
      <c r="F226" s="156"/>
      <c r="G226" s="132" t="e">
        <f t="shared" si="17"/>
        <v>#DIV/0!</v>
      </c>
      <c r="H226" s="132" t="e">
        <f t="shared" si="16"/>
        <v>#DIV/0!</v>
      </c>
      <c r="I226" s="156"/>
    </row>
    <row r="227" spans="1:9" ht="12.75" hidden="1">
      <c r="A227" s="21"/>
      <c r="B227" s="22"/>
      <c r="C227" s="34" t="s">
        <v>25</v>
      </c>
      <c r="D227" s="9" t="s">
        <v>212</v>
      </c>
      <c r="E227" s="24"/>
      <c r="F227" s="24"/>
      <c r="G227" s="132" t="e">
        <f t="shared" si="17"/>
        <v>#DIV/0!</v>
      </c>
      <c r="H227" s="132" t="e">
        <f t="shared" si="16"/>
        <v>#DIV/0!</v>
      </c>
      <c r="I227" s="24"/>
    </row>
    <row r="228" spans="1:9" ht="12.75">
      <c r="A228" s="21"/>
      <c r="B228" s="22"/>
      <c r="C228" s="29" t="s">
        <v>11</v>
      </c>
      <c r="D228" s="9" t="s">
        <v>12</v>
      </c>
      <c r="E228" s="24">
        <v>2154256.46</v>
      </c>
      <c r="F228" s="24">
        <v>616.65</v>
      </c>
      <c r="G228" s="132">
        <f t="shared" si="17"/>
        <v>0.0286247255816515</v>
      </c>
      <c r="H228" s="132">
        <f t="shared" si="16"/>
        <v>2.5038187651806574</v>
      </c>
      <c r="I228" s="24">
        <v>24628.38</v>
      </c>
    </row>
    <row r="229" spans="1:9" ht="33.75">
      <c r="A229" s="21"/>
      <c r="B229" s="22"/>
      <c r="C229" s="27" t="s">
        <v>51</v>
      </c>
      <c r="D229" s="11" t="s">
        <v>253</v>
      </c>
      <c r="E229" s="24">
        <v>0</v>
      </c>
      <c r="F229" s="24">
        <v>888215</v>
      </c>
      <c r="G229" s="144" t="s">
        <v>122</v>
      </c>
      <c r="H229" s="132">
        <f t="shared" si="16"/>
        <v>101.54306961962006</v>
      </c>
      <c r="I229" s="24">
        <v>874717.5</v>
      </c>
    </row>
    <row r="230" spans="1:9" s="178" customFormat="1" ht="36" customHeight="1">
      <c r="A230" s="94"/>
      <c r="B230" s="175"/>
      <c r="C230" s="176">
        <v>2310</v>
      </c>
      <c r="D230" s="169" t="s">
        <v>208</v>
      </c>
      <c r="E230" s="32">
        <v>835200</v>
      </c>
      <c r="F230" s="32">
        <v>268863.24</v>
      </c>
      <c r="G230" s="177">
        <f t="shared" si="17"/>
        <v>32.19147988505747</v>
      </c>
      <c r="H230" s="177">
        <f t="shared" si="16"/>
        <v>105.02497799505959</v>
      </c>
      <c r="I230" s="32">
        <v>255999.33</v>
      </c>
    </row>
    <row r="231" spans="1:9" s="101" customFormat="1" ht="56.25" hidden="1">
      <c r="A231" s="202"/>
      <c r="B231" s="202"/>
      <c r="C231" s="203" t="s">
        <v>67</v>
      </c>
      <c r="D231" s="11" t="s">
        <v>206</v>
      </c>
      <c r="E231" s="156"/>
      <c r="F231" s="156"/>
      <c r="G231" s="201" t="e">
        <f t="shared" si="17"/>
        <v>#DIV/0!</v>
      </c>
      <c r="H231" s="201" t="e">
        <f t="shared" si="16"/>
        <v>#DIV/0!</v>
      </c>
      <c r="I231" s="156"/>
    </row>
    <row r="232" spans="1:9" ht="33.75">
      <c r="A232" s="21"/>
      <c r="B232" s="28"/>
      <c r="C232" s="29" t="s">
        <v>154</v>
      </c>
      <c r="D232" s="11" t="s">
        <v>186</v>
      </c>
      <c r="E232" s="24">
        <v>27330.96</v>
      </c>
      <c r="F232" s="24">
        <v>27330.96</v>
      </c>
      <c r="G232" s="132">
        <f t="shared" si="17"/>
        <v>100</v>
      </c>
      <c r="H232" s="132">
        <f t="shared" si="16"/>
        <v>120.97932711652162</v>
      </c>
      <c r="I232" s="42">
        <v>22591.43</v>
      </c>
    </row>
    <row r="233" spans="1:9" s="113" customFormat="1" ht="57" customHeight="1">
      <c r="A233" s="199"/>
      <c r="B233" s="200"/>
      <c r="C233" s="99" t="s">
        <v>67</v>
      </c>
      <c r="D233" s="11" t="s">
        <v>206</v>
      </c>
      <c r="E233" s="156">
        <v>15000</v>
      </c>
      <c r="F233" s="156">
        <v>0</v>
      </c>
      <c r="G233" s="201">
        <f t="shared" si="17"/>
        <v>0</v>
      </c>
      <c r="H233" s="132">
        <f aca="true" t="shared" si="18" ref="H233:H264">(F233/I233)*100</f>
        <v>0</v>
      </c>
      <c r="I233" s="156">
        <v>4306.54</v>
      </c>
    </row>
    <row r="234" spans="1:11" ht="12.75">
      <c r="A234" s="18"/>
      <c r="B234" s="26">
        <v>80110</v>
      </c>
      <c r="C234" s="19"/>
      <c r="D234" s="13" t="s">
        <v>53</v>
      </c>
      <c r="E234" s="20">
        <f>SUM(E235:E246)</f>
        <v>248859.12</v>
      </c>
      <c r="F234" s="20">
        <f>SUM(F235:F246)</f>
        <v>62307.479999999996</v>
      </c>
      <c r="G234" s="131">
        <f t="shared" si="17"/>
        <v>25.03724999107929</v>
      </c>
      <c r="H234" s="131">
        <f t="shared" si="18"/>
        <v>32.74208300303971</v>
      </c>
      <c r="I234" s="20">
        <f>SUM(I235:I246)</f>
        <v>190297.85</v>
      </c>
      <c r="J234" s="160"/>
      <c r="K234" s="160"/>
    </row>
    <row r="235" spans="1:11" ht="24.75" customHeight="1" hidden="1">
      <c r="A235" s="18"/>
      <c r="B235" s="35"/>
      <c r="C235" s="29" t="s">
        <v>70</v>
      </c>
      <c r="D235" s="11" t="s">
        <v>213</v>
      </c>
      <c r="E235" s="24"/>
      <c r="F235" s="24"/>
      <c r="G235" s="132" t="e">
        <f>F235*100/E235</f>
        <v>#DIV/0!</v>
      </c>
      <c r="H235" s="132" t="e">
        <f t="shared" si="18"/>
        <v>#DIV/0!</v>
      </c>
      <c r="I235" s="24"/>
      <c r="J235" s="160"/>
      <c r="K235" s="160"/>
    </row>
    <row r="236" spans="1:11" ht="33.75">
      <c r="A236" s="18"/>
      <c r="B236" s="35"/>
      <c r="C236" s="29" t="s">
        <v>270</v>
      </c>
      <c r="D236" s="11" t="s">
        <v>271</v>
      </c>
      <c r="E236" s="24">
        <v>600</v>
      </c>
      <c r="F236" s="24">
        <v>0</v>
      </c>
      <c r="G236" s="132">
        <f>F236*100/E236</f>
        <v>0</v>
      </c>
      <c r="H236" s="144" t="s">
        <v>122</v>
      </c>
      <c r="I236" s="24"/>
      <c r="J236" s="160"/>
      <c r="K236" s="160"/>
    </row>
    <row r="237" spans="1:11" ht="22.5" customHeight="1">
      <c r="A237" s="18"/>
      <c r="B237" s="35"/>
      <c r="C237" s="29" t="s">
        <v>259</v>
      </c>
      <c r="D237" s="11" t="s">
        <v>266</v>
      </c>
      <c r="E237" s="24">
        <v>400</v>
      </c>
      <c r="F237" s="24">
        <v>0</v>
      </c>
      <c r="G237" s="132">
        <f>F237*100/E237</f>
        <v>0</v>
      </c>
      <c r="H237" s="132">
        <f t="shared" si="18"/>
        <v>0</v>
      </c>
      <c r="I237" s="24">
        <v>46.4</v>
      </c>
      <c r="J237" s="160"/>
      <c r="K237" s="160"/>
    </row>
    <row r="238" spans="1:11" ht="12.75">
      <c r="A238" s="18"/>
      <c r="B238" s="35"/>
      <c r="C238" s="213" t="s">
        <v>17</v>
      </c>
      <c r="D238" s="9" t="s">
        <v>18</v>
      </c>
      <c r="E238" s="24">
        <v>1000</v>
      </c>
      <c r="F238" s="24">
        <v>0</v>
      </c>
      <c r="G238" s="132">
        <f>F238*100/E238</f>
        <v>0</v>
      </c>
      <c r="H238" s="132">
        <f t="shared" si="18"/>
        <v>0</v>
      </c>
      <c r="I238" s="24">
        <v>172</v>
      </c>
      <c r="J238" s="160"/>
      <c r="K238" s="160"/>
    </row>
    <row r="239" spans="1:11" ht="12.75" hidden="1">
      <c r="A239" s="18"/>
      <c r="B239" s="35"/>
      <c r="C239" s="29" t="s">
        <v>133</v>
      </c>
      <c r="D239" s="9" t="s">
        <v>134</v>
      </c>
      <c r="E239" s="24"/>
      <c r="F239" s="24"/>
      <c r="G239" s="132" t="e">
        <f t="shared" si="17"/>
        <v>#DIV/0!</v>
      </c>
      <c r="H239" s="132" t="e">
        <f t="shared" si="18"/>
        <v>#DIV/0!</v>
      </c>
      <c r="I239" s="24">
        <v>0</v>
      </c>
      <c r="J239" s="160"/>
      <c r="K239" s="160"/>
    </row>
    <row r="240" spans="1:9" ht="12.75" hidden="1">
      <c r="A240" s="21"/>
      <c r="B240" s="28"/>
      <c r="C240" s="33" t="s">
        <v>25</v>
      </c>
      <c r="D240" s="9" t="s">
        <v>212</v>
      </c>
      <c r="E240" s="24"/>
      <c r="F240" s="24"/>
      <c r="G240" s="132" t="e">
        <f t="shared" si="17"/>
        <v>#DIV/0!</v>
      </c>
      <c r="H240" s="132" t="e">
        <f t="shared" si="18"/>
        <v>#DIV/0!</v>
      </c>
      <c r="I240" s="24"/>
    </row>
    <row r="241" spans="1:9" ht="12.75">
      <c r="A241" s="21"/>
      <c r="B241" s="28"/>
      <c r="C241" s="23" t="s">
        <v>85</v>
      </c>
      <c r="D241" s="207" t="s">
        <v>26</v>
      </c>
      <c r="E241" s="24">
        <v>300</v>
      </c>
      <c r="F241" s="24">
        <v>253.81</v>
      </c>
      <c r="G241" s="132">
        <f t="shared" si="17"/>
        <v>84.60333333333334</v>
      </c>
      <c r="H241" s="132">
        <f t="shared" si="18"/>
        <v>213.1603258587386</v>
      </c>
      <c r="I241" s="24">
        <v>119.07</v>
      </c>
    </row>
    <row r="242" spans="1:9" ht="12.75">
      <c r="A242" s="21"/>
      <c r="B242" s="28"/>
      <c r="C242" s="27" t="s">
        <v>11</v>
      </c>
      <c r="D242" s="9" t="s">
        <v>12</v>
      </c>
      <c r="E242" s="24">
        <v>185045</v>
      </c>
      <c r="F242" s="24">
        <v>539.55</v>
      </c>
      <c r="G242" s="132">
        <f t="shared" si="17"/>
        <v>0.2915777243373233</v>
      </c>
      <c r="H242" s="132">
        <f t="shared" si="18"/>
        <v>134.22643480856777</v>
      </c>
      <c r="I242" s="24">
        <v>401.97</v>
      </c>
    </row>
    <row r="243" spans="1:9" ht="45" hidden="1">
      <c r="A243" s="21"/>
      <c r="B243" s="28"/>
      <c r="C243" s="27" t="s">
        <v>119</v>
      </c>
      <c r="D243" s="11" t="s">
        <v>242</v>
      </c>
      <c r="E243" s="24"/>
      <c r="F243" s="24"/>
      <c r="G243" s="132" t="e">
        <f t="shared" si="17"/>
        <v>#DIV/0!</v>
      </c>
      <c r="H243" s="132" t="e">
        <f t="shared" si="18"/>
        <v>#DIV/0!</v>
      </c>
      <c r="I243" s="24"/>
    </row>
    <row r="244" spans="1:9" ht="37.5" customHeight="1" hidden="1">
      <c r="A244" s="21"/>
      <c r="B244" s="28"/>
      <c r="C244" s="27" t="s">
        <v>129</v>
      </c>
      <c r="D244" s="85" t="s">
        <v>208</v>
      </c>
      <c r="E244" s="24"/>
      <c r="F244" s="24"/>
      <c r="G244" s="132" t="e">
        <f t="shared" si="17"/>
        <v>#DIV/0!</v>
      </c>
      <c r="H244" s="132" t="e">
        <f t="shared" si="18"/>
        <v>#DIV/0!</v>
      </c>
      <c r="I244" s="24"/>
    </row>
    <row r="245" spans="1:9" ht="33.75">
      <c r="A245" s="21"/>
      <c r="B245" s="28"/>
      <c r="C245" s="29" t="s">
        <v>154</v>
      </c>
      <c r="D245" s="11" t="s">
        <v>186</v>
      </c>
      <c r="E245" s="24">
        <v>21394.87</v>
      </c>
      <c r="F245" s="24">
        <v>21394.87</v>
      </c>
      <c r="G245" s="132">
        <f t="shared" si="17"/>
        <v>100</v>
      </c>
      <c r="H245" s="132">
        <f t="shared" si="18"/>
        <v>13.616839846724174</v>
      </c>
      <c r="I245" s="42">
        <v>157120.67</v>
      </c>
    </row>
    <row r="246" spans="1:9" ht="49.5" customHeight="1">
      <c r="A246" s="21"/>
      <c r="B246" s="28"/>
      <c r="C246" s="29" t="s">
        <v>82</v>
      </c>
      <c r="D246" s="11" t="s">
        <v>233</v>
      </c>
      <c r="E246" s="24">
        <v>40119.25</v>
      </c>
      <c r="F246" s="24">
        <v>40119.25</v>
      </c>
      <c r="G246" s="132">
        <f t="shared" si="17"/>
        <v>100</v>
      </c>
      <c r="H246" s="132">
        <f t="shared" si="18"/>
        <v>123.68078047360882</v>
      </c>
      <c r="I246" s="42">
        <v>32437.74</v>
      </c>
    </row>
    <row r="247" spans="1:9" ht="12.75" hidden="1">
      <c r="A247" s="21"/>
      <c r="B247" s="26">
        <v>80114</v>
      </c>
      <c r="C247" s="96"/>
      <c r="D247" s="13" t="s">
        <v>165</v>
      </c>
      <c r="E247" s="20">
        <f>SUM(E248:E249)</f>
        <v>0</v>
      </c>
      <c r="F247" s="20">
        <f>SUM(F248:F249)</f>
        <v>0</v>
      </c>
      <c r="G247" s="131" t="e">
        <f t="shared" si="17"/>
        <v>#DIV/0!</v>
      </c>
      <c r="H247" s="131" t="e">
        <f t="shared" si="18"/>
        <v>#DIV/0!</v>
      </c>
      <c r="I247" s="20">
        <f>SUM(I248:I249)</f>
        <v>0</v>
      </c>
    </row>
    <row r="248" spans="1:9" ht="12.75" hidden="1">
      <c r="A248" s="21"/>
      <c r="B248" s="35"/>
      <c r="C248" s="29" t="s">
        <v>25</v>
      </c>
      <c r="D248" s="9" t="s">
        <v>212</v>
      </c>
      <c r="E248" s="24"/>
      <c r="F248" s="24"/>
      <c r="G248" s="132" t="e">
        <f t="shared" si="17"/>
        <v>#DIV/0!</v>
      </c>
      <c r="H248" s="132" t="e">
        <f t="shared" si="18"/>
        <v>#DIV/0!</v>
      </c>
      <c r="I248" s="42"/>
    </row>
    <row r="249" spans="1:9" ht="12.75" hidden="1">
      <c r="A249" s="21"/>
      <c r="B249" s="35"/>
      <c r="C249" s="29" t="s">
        <v>11</v>
      </c>
      <c r="D249" s="9" t="s">
        <v>12</v>
      </c>
      <c r="E249" s="24"/>
      <c r="F249" s="24"/>
      <c r="G249" s="132" t="e">
        <f t="shared" si="17"/>
        <v>#DIV/0!</v>
      </c>
      <c r="H249" s="132" t="e">
        <f t="shared" si="18"/>
        <v>#DIV/0!</v>
      </c>
      <c r="I249" s="42">
        <v>0</v>
      </c>
    </row>
    <row r="250" spans="1:9" ht="12.75">
      <c r="A250" s="21"/>
      <c r="B250" s="26">
        <v>80146</v>
      </c>
      <c r="C250" s="43"/>
      <c r="D250" s="13" t="s">
        <v>285</v>
      </c>
      <c r="E250" s="20">
        <f>SUM(E251:E252)</f>
        <v>5244.02</v>
      </c>
      <c r="F250" s="20">
        <f>SUM(F251:F252)</f>
        <v>5244.02</v>
      </c>
      <c r="G250" s="131">
        <f>F250*100/E250</f>
        <v>99.99999999999999</v>
      </c>
      <c r="H250" s="137" t="s">
        <v>122</v>
      </c>
      <c r="I250" s="42"/>
    </row>
    <row r="251" spans="1:9" ht="12.75">
      <c r="A251" s="21"/>
      <c r="B251" s="103"/>
      <c r="C251" s="29" t="s">
        <v>25</v>
      </c>
      <c r="D251" s="9" t="s">
        <v>212</v>
      </c>
      <c r="E251" s="24">
        <v>139.02</v>
      </c>
      <c r="F251" s="24">
        <v>139.02</v>
      </c>
      <c r="G251" s="132">
        <f t="shared" si="17"/>
        <v>100</v>
      </c>
      <c r="H251" s="144" t="s">
        <v>122</v>
      </c>
      <c r="I251" s="42"/>
    </row>
    <row r="252" spans="1:9" ht="12.75">
      <c r="A252" s="21"/>
      <c r="B252" s="168"/>
      <c r="C252" s="29" t="s">
        <v>264</v>
      </c>
      <c r="D252" s="207" t="s">
        <v>268</v>
      </c>
      <c r="E252" s="24">
        <v>5105</v>
      </c>
      <c r="F252" s="24">
        <v>5105</v>
      </c>
      <c r="G252" s="132">
        <f t="shared" si="17"/>
        <v>100</v>
      </c>
      <c r="H252" s="144" t="s">
        <v>122</v>
      </c>
      <c r="I252" s="42"/>
    </row>
    <row r="253" spans="1:9" ht="12.75">
      <c r="A253" s="21"/>
      <c r="B253" s="26">
        <v>80148</v>
      </c>
      <c r="C253" s="43"/>
      <c r="D253" s="13" t="s">
        <v>205</v>
      </c>
      <c r="E253" s="20">
        <f>SUM(E254:E254)</f>
        <v>80721.47</v>
      </c>
      <c r="F253" s="20">
        <f>SUM(F254:F254)</f>
        <v>80721.47</v>
      </c>
      <c r="G253" s="131">
        <f>F253*100/E253</f>
        <v>100</v>
      </c>
      <c r="H253" s="131">
        <f t="shared" si="18"/>
        <v>114.73513750767185</v>
      </c>
      <c r="I253" s="39">
        <f>SUM(I254)</f>
        <v>70354.62</v>
      </c>
    </row>
    <row r="254" spans="1:9" ht="33.75">
      <c r="A254" s="21"/>
      <c r="B254" s="35"/>
      <c r="C254" s="29" t="s">
        <v>154</v>
      </c>
      <c r="D254" s="11" t="s">
        <v>186</v>
      </c>
      <c r="E254" s="24">
        <v>80721.47</v>
      </c>
      <c r="F254" s="24">
        <v>80721.47</v>
      </c>
      <c r="G254" s="132">
        <f t="shared" si="17"/>
        <v>100</v>
      </c>
      <c r="H254" s="132">
        <f t="shared" si="18"/>
        <v>114.73513750767185</v>
      </c>
      <c r="I254" s="42">
        <v>70354.62</v>
      </c>
    </row>
    <row r="255" spans="1:9" ht="56.25">
      <c r="A255" s="21"/>
      <c r="B255" s="186">
        <v>80149</v>
      </c>
      <c r="C255" s="43"/>
      <c r="D255" s="12" t="s">
        <v>204</v>
      </c>
      <c r="E255" s="20">
        <f>SUM(E256:E256)</f>
        <v>69870</v>
      </c>
      <c r="F255" s="20">
        <f>SUM(F256:F257)</f>
        <v>41670</v>
      </c>
      <c r="G255" s="131">
        <f>F255*100/E255</f>
        <v>59.6393301846286</v>
      </c>
      <c r="H255" s="131">
        <f t="shared" si="18"/>
        <v>177.96284433055735</v>
      </c>
      <c r="I255" s="39">
        <f>SUM(I257:I257)</f>
        <v>23415</v>
      </c>
    </row>
    <row r="256" spans="1:9" ht="12.75">
      <c r="A256" s="21"/>
      <c r="B256" s="117"/>
      <c r="C256" s="29" t="s">
        <v>11</v>
      </c>
      <c r="D256" s="9" t="s">
        <v>12</v>
      </c>
      <c r="E256" s="24">
        <v>69870</v>
      </c>
      <c r="F256" s="24">
        <v>0</v>
      </c>
      <c r="G256" s="132">
        <f t="shared" si="17"/>
        <v>0</v>
      </c>
      <c r="H256" s="144" t="s">
        <v>122</v>
      </c>
      <c r="I256" s="42"/>
    </row>
    <row r="257" spans="1:9" ht="33.75">
      <c r="A257" s="21"/>
      <c r="B257" s="35"/>
      <c r="C257" s="29" t="s">
        <v>51</v>
      </c>
      <c r="D257" s="11" t="s">
        <v>253</v>
      </c>
      <c r="E257" s="24">
        <v>0</v>
      </c>
      <c r="F257" s="24">
        <v>41670</v>
      </c>
      <c r="G257" s="144" t="s">
        <v>122</v>
      </c>
      <c r="H257" s="132">
        <f t="shared" si="18"/>
        <v>177.96284433055735</v>
      </c>
      <c r="I257" s="42">
        <v>23415</v>
      </c>
    </row>
    <row r="258" spans="1:9" ht="12.75" hidden="1">
      <c r="A258" s="21"/>
      <c r="B258" s="186">
        <v>80195</v>
      </c>
      <c r="C258" s="43"/>
      <c r="D258" s="12" t="s">
        <v>5</v>
      </c>
      <c r="E258" s="20">
        <f>SUM(E259:E261)</f>
        <v>0</v>
      </c>
      <c r="F258" s="20">
        <f>SUM(F259:F261)</f>
        <v>0</v>
      </c>
      <c r="G258" s="131" t="e">
        <f t="shared" si="17"/>
        <v>#DIV/0!</v>
      </c>
      <c r="H258" s="131">
        <f t="shared" si="18"/>
        <v>0</v>
      </c>
      <c r="I258" s="39">
        <f>SUM(I259:I261)</f>
        <v>453.8</v>
      </c>
    </row>
    <row r="259" spans="1:9" ht="22.5" hidden="1">
      <c r="A259" s="21"/>
      <c r="B259" s="103"/>
      <c r="C259" s="29" t="s">
        <v>27</v>
      </c>
      <c r="D259" s="11" t="s">
        <v>227</v>
      </c>
      <c r="E259" s="24"/>
      <c r="F259" s="24"/>
      <c r="G259" s="132" t="e">
        <f t="shared" si="17"/>
        <v>#DIV/0!</v>
      </c>
      <c r="H259" s="132">
        <f t="shared" si="18"/>
        <v>0</v>
      </c>
      <c r="I259" s="42">
        <v>410.2</v>
      </c>
    </row>
    <row r="260" spans="1:9" ht="22.5" hidden="1">
      <c r="A260" s="21"/>
      <c r="B260" s="194"/>
      <c r="C260" s="29" t="s">
        <v>259</v>
      </c>
      <c r="D260" s="11" t="s">
        <v>266</v>
      </c>
      <c r="E260" s="24"/>
      <c r="F260" s="24"/>
      <c r="G260" s="132" t="e">
        <f t="shared" si="17"/>
        <v>#DIV/0!</v>
      </c>
      <c r="H260" s="132">
        <f t="shared" si="18"/>
        <v>0</v>
      </c>
      <c r="I260" s="42">
        <v>43.6</v>
      </c>
    </row>
    <row r="261" spans="1:9" ht="12.75" hidden="1">
      <c r="A261" s="21"/>
      <c r="B261" s="168"/>
      <c r="C261" s="29" t="s">
        <v>17</v>
      </c>
      <c r="D261" s="11" t="s">
        <v>18</v>
      </c>
      <c r="E261" s="24"/>
      <c r="F261" s="24"/>
      <c r="G261" s="132"/>
      <c r="H261" s="132"/>
      <c r="I261" s="42"/>
    </row>
    <row r="262" spans="1:9" ht="56.25">
      <c r="A262" s="21"/>
      <c r="B262" s="26">
        <v>80150</v>
      </c>
      <c r="C262" s="43"/>
      <c r="D262" s="12" t="s">
        <v>199</v>
      </c>
      <c r="E262" s="20">
        <f>SUM(E263:E264)</f>
        <v>55814</v>
      </c>
      <c r="F262" s="20">
        <f>SUM(F263:F264)</f>
        <v>0</v>
      </c>
      <c r="G262" s="131">
        <f t="shared" si="17"/>
        <v>0</v>
      </c>
      <c r="H262" s="137" t="s">
        <v>122</v>
      </c>
      <c r="I262" s="39">
        <f>SUM(I264)</f>
        <v>0</v>
      </c>
    </row>
    <row r="263" spans="1:9" ht="12.75">
      <c r="A263" s="21"/>
      <c r="B263" s="103"/>
      <c r="C263" s="43" t="s">
        <v>11</v>
      </c>
      <c r="D263" s="9" t="s">
        <v>12</v>
      </c>
      <c r="E263" s="24">
        <v>55814</v>
      </c>
      <c r="F263" s="24">
        <v>0</v>
      </c>
      <c r="G263" s="132">
        <f t="shared" si="17"/>
        <v>0</v>
      </c>
      <c r="H263" s="144" t="s">
        <v>122</v>
      </c>
      <c r="I263" s="39"/>
    </row>
    <row r="264" spans="1:9" ht="45" hidden="1">
      <c r="A264" s="21"/>
      <c r="B264" s="168"/>
      <c r="C264" s="29" t="s">
        <v>119</v>
      </c>
      <c r="D264" s="11" t="s">
        <v>242</v>
      </c>
      <c r="E264" s="24"/>
      <c r="F264" s="24"/>
      <c r="G264" s="132" t="e">
        <f t="shared" si="17"/>
        <v>#DIV/0!</v>
      </c>
      <c r="H264" s="144" t="e">
        <f t="shared" si="18"/>
        <v>#DIV/0!</v>
      </c>
      <c r="I264" s="42"/>
    </row>
    <row r="265" spans="1:9" ht="12.75">
      <c r="A265" s="21"/>
      <c r="B265" s="26">
        <v>80195</v>
      </c>
      <c r="C265" s="19"/>
      <c r="D265" s="13" t="s">
        <v>5</v>
      </c>
      <c r="E265" s="20">
        <f>SUM(E266:E270)</f>
        <v>12</v>
      </c>
      <c r="F265" s="20">
        <f>SUM(F266:F270)</f>
        <v>112</v>
      </c>
      <c r="G265" s="131">
        <f t="shared" si="17"/>
        <v>933.3333333333334</v>
      </c>
      <c r="H265" s="137" t="s">
        <v>122</v>
      </c>
      <c r="I265" s="39">
        <f>SUM(I266:I270)</f>
        <v>0</v>
      </c>
    </row>
    <row r="266" spans="1:9" ht="22.5">
      <c r="A266" s="21"/>
      <c r="B266" s="28"/>
      <c r="C266" s="29" t="s">
        <v>27</v>
      </c>
      <c r="D266" s="11" t="s">
        <v>218</v>
      </c>
      <c r="E266" s="24">
        <v>0</v>
      </c>
      <c r="F266" s="24">
        <v>112</v>
      </c>
      <c r="G266" s="144" t="s">
        <v>122</v>
      </c>
      <c r="H266" s="144" t="s">
        <v>122</v>
      </c>
      <c r="I266" s="42">
        <v>0</v>
      </c>
    </row>
    <row r="267" spans="1:9" ht="22.5">
      <c r="A267" s="21"/>
      <c r="B267" s="28"/>
      <c r="C267" s="213" t="s">
        <v>259</v>
      </c>
      <c r="D267" s="11" t="s">
        <v>266</v>
      </c>
      <c r="E267" s="24">
        <v>12</v>
      </c>
      <c r="F267" s="24">
        <v>0</v>
      </c>
      <c r="G267" s="132">
        <f t="shared" si="17"/>
        <v>0</v>
      </c>
      <c r="H267" s="144" t="s">
        <v>122</v>
      </c>
      <c r="I267" s="42"/>
    </row>
    <row r="268" spans="1:9" ht="12.75" hidden="1">
      <c r="A268" s="21"/>
      <c r="B268" s="28"/>
      <c r="C268" s="29" t="s">
        <v>17</v>
      </c>
      <c r="D268" s="9" t="s">
        <v>18</v>
      </c>
      <c r="E268" s="24"/>
      <c r="F268" s="24"/>
      <c r="G268" s="132" t="e">
        <f t="shared" si="17"/>
        <v>#DIV/0!</v>
      </c>
      <c r="H268" s="132" t="e">
        <f aca="true" t="shared" si="19" ref="H268:H306">(F268/I268)*100</f>
        <v>#DIV/0!</v>
      </c>
      <c r="I268" s="42"/>
    </row>
    <row r="269" spans="1:9" ht="33.75" hidden="1">
      <c r="A269" s="21"/>
      <c r="B269" s="28"/>
      <c r="C269" s="29" t="s">
        <v>161</v>
      </c>
      <c r="D269" s="208" t="s">
        <v>244</v>
      </c>
      <c r="E269" s="24"/>
      <c r="F269" s="24"/>
      <c r="G269" s="132" t="e">
        <f t="shared" si="17"/>
        <v>#DIV/0!</v>
      </c>
      <c r="H269" s="132" t="e">
        <f t="shared" si="19"/>
        <v>#DIV/0!</v>
      </c>
      <c r="I269" s="42"/>
    </row>
    <row r="270" spans="1:9" ht="33.75" hidden="1">
      <c r="A270" s="21"/>
      <c r="B270" s="28"/>
      <c r="C270" s="29" t="s">
        <v>51</v>
      </c>
      <c r="D270" s="11" t="s">
        <v>253</v>
      </c>
      <c r="E270" s="24"/>
      <c r="F270" s="24"/>
      <c r="G270" s="132" t="e">
        <f t="shared" si="17"/>
        <v>#DIV/0!</v>
      </c>
      <c r="H270" s="132" t="e">
        <f t="shared" si="19"/>
        <v>#DIV/0!</v>
      </c>
      <c r="I270" s="24"/>
    </row>
    <row r="271" spans="1:9" ht="12.75">
      <c r="A271" s="25">
        <v>851</v>
      </c>
      <c r="B271" s="15"/>
      <c r="C271" s="31"/>
      <c r="D271" s="65" t="s">
        <v>54</v>
      </c>
      <c r="E271" s="17">
        <f>E272+E275+E277+E279+E285</f>
        <v>21400</v>
      </c>
      <c r="F271" s="17">
        <f>SUM(F272,F275,F277,F279,F285)</f>
        <v>6279.47</v>
      </c>
      <c r="G271" s="130">
        <f t="shared" si="17"/>
        <v>29.343317757009345</v>
      </c>
      <c r="H271" s="130">
        <f t="shared" si="19"/>
        <v>24.96414083508124</v>
      </c>
      <c r="I271" s="17">
        <f>SUM(I272,I275,I277,I279,I285,)</f>
        <v>25153.96</v>
      </c>
    </row>
    <row r="272" spans="1:9" ht="12.75">
      <c r="A272" s="45"/>
      <c r="B272" s="26">
        <v>85141</v>
      </c>
      <c r="C272" s="19"/>
      <c r="D272" s="67" t="s">
        <v>55</v>
      </c>
      <c r="E272" s="20">
        <f>SUM(E273:E274)</f>
        <v>10000</v>
      </c>
      <c r="F272" s="20">
        <f>SUM(F273:F274)</f>
        <v>0</v>
      </c>
      <c r="G272" s="137">
        <f>F272*100/E272</f>
        <v>0</v>
      </c>
      <c r="H272" s="131">
        <f t="shared" si="19"/>
        <v>0</v>
      </c>
      <c r="I272" s="20">
        <f>I274+I273</f>
        <v>6750</v>
      </c>
    </row>
    <row r="273" spans="1:9" ht="12.75">
      <c r="A273" s="21"/>
      <c r="B273" s="28"/>
      <c r="C273" s="33" t="s">
        <v>11</v>
      </c>
      <c r="D273" s="10" t="s">
        <v>12</v>
      </c>
      <c r="E273" s="24">
        <v>10000</v>
      </c>
      <c r="F273" s="24">
        <v>0</v>
      </c>
      <c r="G273" s="132">
        <f t="shared" si="17"/>
        <v>0</v>
      </c>
      <c r="H273" s="132">
        <f t="shared" si="19"/>
        <v>0</v>
      </c>
      <c r="I273" s="24">
        <v>6750</v>
      </c>
    </row>
    <row r="274" spans="1:9" ht="33.75" hidden="1">
      <c r="A274" s="45"/>
      <c r="B274" s="35"/>
      <c r="C274" s="29">
        <v>2320</v>
      </c>
      <c r="D274" s="11" t="s">
        <v>187</v>
      </c>
      <c r="E274" s="24"/>
      <c r="F274" s="24"/>
      <c r="G274" s="132" t="e">
        <f t="shared" si="17"/>
        <v>#DIV/0!</v>
      </c>
      <c r="H274" s="132" t="e">
        <f t="shared" si="19"/>
        <v>#DIV/0!</v>
      </c>
      <c r="I274" s="24"/>
    </row>
    <row r="275" spans="1:9" s="113" customFormat="1" ht="12.75" hidden="1">
      <c r="A275" s="111"/>
      <c r="B275" s="124">
        <v>85154</v>
      </c>
      <c r="C275" s="112"/>
      <c r="D275" s="12" t="s">
        <v>159</v>
      </c>
      <c r="E275" s="100">
        <f>SUM(E276:E276)</f>
        <v>0</v>
      </c>
      <c r="F275" s="100">
        <f>SUM(F276:F276)</f>
        <v>0</v>
      </c>
      <c r="G275" s="138" t="e">
        <f t="shared" si="17"/>
        <v>#DIV/0!</v>
      </c>
      <c r="H275" s="137">
        <f t="shared" si="19"/>
        <v>0</v>
      </c>
      <c r="I275" s="20">
        <f>I277+I276</f>
        <v>4000</v>
      </c>
    </row>
    <row r="276" spans="1:9" ht="12.75" hidden="1">
      <c r="A276" s="45"/>
      <c r="B276" s="107"/>
      <c r="C276" s="29" t="s">
        <v>11</v>
      </c>
      <c r="D276" s="10" t="s">
        <v>12</v>
      </c>
      <c r="E276" s="24"/>
      <c r="F276" s="24"/>
      <c r="G276" s="132" t="e">
        <f t="shared" si="17"/>
        <v>#DIV/0!</v>
      </c>
      <c r="H276" s="144">
        <f t="shared" si="19"/>
        <v>0</v>
      </c>
      <c r="I276" s="24">
        <v>4000</v>
      </c>
    </row>
    <row r="277" spans="1:9" ht="12.75" hidden="1">
      <c r="A277" s="45"/>
      <c r="B277" s="26">
        <v>85154</v>
      </c>
      <c r="C277" s="43"/>
      <c r="D277" s="69" t="s">
        <v>159</v>
      </c>
      <c r="E277" s="20">
        <f>SUM(E278)</f>
        <v>0</v>
      </c>
      <c r="F277" s="20">
        <f>F278</f>
        <v>0</v>
      </c>
      <c r="G277" s="144" t="e">
        <f>F277*100/E277</f>
        <v>#DIV/0!</v>
      </c>
      <c r="H277" s="144" t="e">
        <f t="shared" si="19"/>
        <v>#DIV/0!</v>
      </c>
      <c r="I277" s="42">
        <f>SUM(I278:I278)</f>
        <v>0</v>
      </c>
    </row>
    <row r="278" spans="1:9" ht="12.75" hidden="1">
      <c r="A278" s="45"/>
      <c r="B278" s="154"/>
      <c r="C278" s="29" t="s">
        <v>11</v>
      </c>
      <c r="D278" s="10" t="s">
        <v>12</v>
      </c>
      <c r="E278" s="24"/>
      <c r="F278" s="24"/>
      <c r="G278" s="144" t="e">
        <f>F278*100/E278</f>
        <v>#DIV/0!</v>
      </c>
      <c r="H278" s="144" t="e">
        <f t="shared" si="19"/>
        <v>#DIV/0!</v>
      </c>
      <c r="I278" s="42"/>
    </row>
    <row r="279" spans="1:9" ht="12.75">
      <c r="A279" s="18"/>
      <c r="B279" s="26">
        <v>85158</v>
      </c>
      <c r="C279" s="19"/>
      <c r="D279" s="13" t="s">
        <v>194</v>
      </c>
      <c r="E279" s="20">
        <f>SUM(E280:E284)</f>
        <v>5000</v>
      </c>
      <c r="F279" s="20">
        <f>SUM(F280:F284)</f>
        <v>987.47</v>
      </c>
      <c r="G279" s="131">
        <f t="shared" si="17"/>
        <v>19.7494</v>
      </c>
      <c r="H279" s="131">
        <f t="shared" si="19"/>
        <v>10.945182643239386</v>
      </c>
      <c r="I279" s="20">
        <f>SUM(I280:I284)</f>
        <v>9021.96</v>
      </c>
    </row>
    <row r="280" spans="1:9" ht="22.5" hidden="1">
      <c r="A280" s="18"/>
      <c r="B280" s="35"/>
      <c r="C280" s="29" t="s">
        <v>259</v>
      </c>
      <c r="D280" s="11" t="s">
        <v>266</v>
      </c>
      <c r="E280" s="24"/>
      <c r="F280" s="24"/>
      <c r="G280" s="132" t="e">
        <f t="shared" si="17"/>
        <v>#DIV/0!</v>
      </c>
      <c r="H280" s="132">
        <f t="shared" si="19"/>
        <v>0</v>
      </c>
      <c r="I280" s="24">
        <v>43</v>
      </c>
    </row>
    <row r="281" spans="1:9" ht="12.75" hidden="1">
      <c r="A281" s="18"/>
      <c r="B281" s="35"/>
      <c r="C281" s="29" t="s">
        <v>17</v>
      </c>
      <c r="D281" s="11" t="s">
        <v>18</v>
      </c>
      <c r="E281" s="24"/>
      <c r="F281" s="24"/>
      <c r="G281" s="140" t="e">
        <f t="shared" si="17"/>
        <v>#DIV/0!</v>
      </c>
      <c r="H281" s="132" t="e">
        <f t="shared" si="19"/>
        <v>#DIV/0!</v>
      </c>
      <c r="I281" s="42"/>
    </row>
    <row r="282" spans="1:9" ht="12.75">
      <c r="A282" s="21"/>
      <c r="B282" s="28"/>
      <c r="C282" s="33" t="s">
        <v>56</v>
      </c>
      <c r="D282" s="9" t="s">
        <v>57</v>
      </c>
      <c r="E282" s="24">
        <v>5000</v>
      </c>
      <c r="F282" s="24">
        <v>987.47</v>
      </c>
      <c r="G282" s="132">
        <f t="shared" si="17"/>
        <v>19.7494</v>
      </c>
      <c r="H282" s="132">
        <f t="shared" si="19"/>
        <v>10.997598831045021</v>
      </c>
      <c r="I282" s="24">
        <v>8978.96</v>
      </c>
    </row>
    <row r="283" spans="1:9" ht="12.75" hidden="1">
      <c r="A283" s="21"/>
      <c r="B283" s="28"/>
      <c r="C283" s="34" t="s">
        <v>25</v>
      </c>
      <c r="D283" s="9" t="s">
        <v>212</v>
      </c>
      <c r="E283" s="24"/>
      <c r="F283" s="24"/>
      <c r="G283" s="132" t="e">
        <f t="shared" si="17"/>
        <v>#DIV/0!</v>
      </c>
      <c r="H283" s="132" t="e">
        <f t="shared" si="19"/>
        <v>#DIV/0!</v>
      </c>
      <c r="I283" s="24"/>
    </row>
    <row r="284" spans="1:9" ht="12.75" hidden="1">
      <c r="A284" s="21"/>
      <c r="B284" s="28"/>
      <c r="C284" s="27" t="s">
        <v>11</v>
      </c>
      <c r="D284" s="9" t="s">
        <v>12</v>
      </c>
      <c r="E284" s="24"/>
      <c r="F284" s="24"/>
      <c r="G284" s="132" t="e">
        <f t="shared" si="17"/>
        <v>#DIV/0!</v>
      </c>
      <c r="H284" s="132" t="e">
        <f t="shared" si="19"/>
        <v>#DIV/0!</v>
      </c>
      <c r="I284" s="24"/>
    </row>
    <row r="285" spans="1:9" ht="12.75">
      <c r="A285" s="18"/>
      <c r="B285" s="26">
        <v>85195</v>
      </c>
      <c r="C285" s="19"/>
      <c r="D285" s="68" t="s">
        <v>5</v>
      </c>
      <c r="E285" s="20">
        <f>SUM(E286:E289)</f>
        <v>6400</v>
      </c>
      <c r="F285" s="20">
        <f>SUM(F286:F289)</f>
        <v>5292</v>
      </c>
      <c r="G285" s="131">
        <f t="shared" si="17"/>
        <v>82.6875</v>
      </c>
      <c r="H285" s="131">
        <f t="shared" si="19"/>
        <v>98.32775919732441</v>
      </c>
      <c r="I285" s="49">
        <f>SUM(I286:I289)</f>
        <v>5382</v>
      </c>
    </row>
    <row r="286" spans="1:9" ht="12.75" hidden="1">
      <c r="A286" s="18"/>
      <c r="B286" s="35"/>
      <c r="C286" s="29" t="s">
        <v>25</v>
      </c>
      <c r="D286" s="9" t="s">
        <v>212</v>
      </c>
      <c r="E286" s="24"/>
      <c r="F286" s="24"/>
      <c r="G286" s="132" t="e">
        <f t="shared" si="17"/>
        <v>#DIV/0!</v>
      </c>
      <c r="H286" s="132">
        <f t="shared" si="19"/>
        <v>0</v>
      </c>
      <c r="I286" s="42">
        <v>148</v>
      </c>
    </row>
    <row r="287" spans="1:9" ht="12.75" hidden="1">
      <c r="A287" s="18"/>
      <c r="B287" s="35"/>
      <c r="C287" s="29" t="s">
        <v>11</v>
      </c>
      <c r="D287" s="9" t="s">
        <v>12</v>
      </c>
      <c r="E287" s="24"/>
      <c r="F287" s="24"/>
      <c r="G287" s="132" t="e">
        <f t="shared" si="17"/>
        <v>#DIV/0!</v>
      </c>
      <c r="H287" s="132" t="e">
        <f t="shared" si="19"/>
        <v>#DIV/0!</v>
      </c>
      <c r="I287" s="42"/>
    </row>
    <row r="288" spans="1:9" ht="45">
      <c r="A288" s="21"/>
      <c r="B288" s="28"/>
      <c r="C288" s="29">
        <v>2010</v>
      </c>
      <c r="D288" s="11" t="s">
        <v>242</v>
      </c>
      <c r="E288" s="24">
        <v>6400</v>
      </c>
      <c r="F288" s="24">
        <v>5292</v>
      </c>
      <c r="G288" s="132">
        <f t="shared" si="17"/>
        <v>82.6875</v>
      </c>
      <c r="H288" s="132">
        <f t="shared" si="19"/>
        <v>163.63636363636365</v>
      </c>
      <c r="I288" s="52">
        <v>3234</v>
      </c>
    </row>
    <row r="289" spans="1:9" ht="59.25" customHeight="1" hidden="1">
      <c r="A289" s="21"/>
      <c r="B289" s="28"/>
      <c r="C289" s="29" t="s">
        <v>67</v>
      </c>
      <c r="D289" s="11" t="s">
        <v>206</v>
      </c>
      <c r="E289" s="24"/>
      <c r="F289" s="24"/>
      <c r="G289" s="132" t="e">
        <f t="shared" si="17"/>
        <v>#DIV/0!</v>
      </c>
      <c r="H289" s="132">
        <f t="shared" si="19"/>
        <v>0</v>
      </c>
      <c r="I289" s="52">
        <v>2000</v>
      </c>
    </row>
    <row r="290" spans="1:9" ht="15.75" customHeight="1" hidden="1">
      <c r="A290" s="21"/>
      <c r="B290" s="28"/>
      <c r="C290" s="29" t="s">
        <v>25</v>
      </c>
      <c r="D290" s="9" t="s">
        <v>212</v>
      </c>
      <c r="E290" s="24"/>
      <c r="F290" s="24"/>
      <c r="G290" s="132"/>
      <c r="H290" s="132"/>
      <c r="I290" s="52"/>
    </row>
    <row r="291" spans="1:9" ht="12.75">
      <c r="A291" s="25">
        <v>852</v>
      </c>
      <c r="B291" s="15"/>
      <c r="C291" s="31"/>
      <c r="D291" s="65" t="s">
        <v>58</v>
      </c>
      <c r="E291" s="17">
        <f>SUM(E292,E294,E301,E303,E307,E315,E320,E327,E331,E337,E344,E346,E352,E355,E361,E364)</f>
        <v>9368122.15</v>
      </c>
      <c r="F291" s="17">
        <f>SUM(F292,F294,F301,F303,F307,F315,F320,F327,F331,F337,F344,F346,F352,F355,F357,F361,F364)</f>
        <v>4826614.59</v>
      </c>
      <c r="G291" s="130">
        <f t="shared" si="17"/>
        <v>51.52168719320125</v>
      </c>
      <c r="H291" s="17">
        <f t="shared" si="19"/>
        <v>111.30648071642267</v>
      </c>
      <c r="I291" s="17">
        <f>SUM(I292,I294,I307,I301,I303,I315,I320,I327,I331,I337,I344,I346,I352,I355,I357,I359,I364)</f>
        <v>4336328.45</v>
      </c>
    </row>
    <row r="292" spans="1:9" ht="12.75">
      <c r="A292" s="46"/>
      <c r="B292" s="47">
        <v>85202</v>
      </c>
      <c r="C292" s="48"/>
      <c r="D292" s="69" t="s">
        <v>59</v>
      </c>
      <c r="E292" s="49">
        <f>SUM(E293:E293)</f>
        <v>10200</v>
      </c>
      <c r="F292" s="49">
        <f>SUM(F293)</f>
        <v>14551.06</v>
      </c>
      <c r="G292" s="139">
        <f t="shared" si="17"/>
        <v>142.65745098039216</v>
      </c>
      <c r="H292" s="139">
        <f t="shared" si="19"/>
        <v>267.49747228707463</v>
      </c>
      <c r="I292" s="49">
        <f>SUM(I293)</f>
        <v>5439.7</v>
      </c>
    </row>
    <row r="293" spans="1:9" ht="12.75">
      <c r="A293" s="46"/>
      <c r="B293" s="50"/>
      <c r="C293" s="51" t="s">
        <v>56</v>
      </c>
      <c r="D293" s="9" t="s">
        <v>57</v>
      </c>
      <c r="E293" s="52">
        <v>10200</v>
      </c>
      <c r="F293" s="52">
        <v>14551.06</v>
      </c>
      <c r="G293" s="135">
        <f t="shared" si="17"/>
        <v>142.65745098039216</v>
      </c>
      <c r="H293" s="135">
        <f t="shared" si="19"/>
        <v>267.49747228707463</v>
      </c>
      <c r="I293" s="52">
        <v>5439.7</v>
      </c>
    </row>
    <row r="294" spans="1:9" ht="12.75">
      <c r="A294" s="46"/>
      <c r="B294" s="47">
        <v>85203</v>
      </c>
      <c r="C294" s="48"/>
      <c r="D294" s="69" t="s">
        <v>60</v>
      </c>
      <c r="E294" s="20">
        <f>SUM(E295:E300)</f>
        <v>911460</v>
      </c>
      <c r="F294" s="20">
        <f>SUM(F295:F300)</f>
        <v>384829.94</v>
      </c>
      <c r="G294" s="131">
        <f t="shared" si="17"/>
        <v>42.22126478397297</v>
      </c>
      <c r="H294" s="131">
        <f t="shared" si="19"/>
        <v>117.41589192598187</v>
      </c>
      <c r="I294" s="20">
        <f>SUM(I295:I300)</f>
        <v>327749.45</v>
      </c>
    </row>
    <row r="295" spans="1:9" ht="12.75">
      <c r="A295" s="46"/>
      <c r="B295" s="50"/>
      <c r="C295" s="51" t="s">
        <v>56</v>
      </c>
      <c r="D295" s="9" t="s">
        <v>57</v>
      </c>
      <c r="E295" s="24">
        <v>104490</v>
      </c>
      <c r="F295" s="24">
        <v>40146.89</v>
      </c>
      <c r="G295" s="132">
        <f t="shared" si="17"/>
        <v>38.42175327782563</v>
      </c>
      <c r="H295" s="132">
        <f t="shared" si="19"/>
        <v>96.82789901430486</v>
      </c>
      <c r="I295" s="42">
        <v>41462.11</v>
      </c>
    </row>
    <row r="296" spans="1:9" ht="12.75" hidden="1">
      <c r="A296" s="53"/>
      <c r="B296" s="54"/>
      <c r="C296" s="51" t="s">
        <v>25</v>
      </c>
      <c r="D296" s="9" t="s">
        <v>212</v>
      </c>
      <c r="E296" s="52"/>
      <c r="F296" s="52"/>
      <c r="G296" s="132" t="e">
        <f t="shared" si="17"/>
        <v>#DIV/0!</v>
      </c>
      <c r="H296" s="132" t="e">
        <f t="shared" si="19"/>
        <v>#DIV/0!</v>
      </c>
      <c r="I296" s="24"/>
    </row>
    <row r="297" spans="1:9" ht="12.75">
      <c r="A297" s="53"/>
      <c r="B297" s="54"/>
      <c r="C297" s="55" t="s">
        <v>11</v>
      </c>
      <c r="D297" s="10" t="s">
        <v>12</v>
      </c>
      <c r="E297" s="52">
        <v>1330</v>
      </c>
      <c r="F297" s="52">
        <v>1195.4</v>
      </c>
      <c r="G297" s="132">
        <f t="shared" si="17"/>
        <v>89.87969924812032</v>
      </c>
      <c r="H297" s="132">
        <f t="shared" si="19"/>
        <v>137.98755641744873</v>
      </c>
      <c r="I297" s="42">
        <v>866.31</v>
      </c>
    </row>
    <row r="298" spans="1:9" s="113" customFormat="1" ht="45">
      <c r="A298" s="114"/>
      <c r="B298" s="115"/>
      <c r="C298" s="99">
        <v>2010</v>
      </c>
      <c r="D298" s="11" t="s">
        <v>242</v>
      </c>
      <c r="E298" s="116">
        <v>805640</v>
      </c>
      <c r="F298" s="116">
        <v>343295</v>
      </c>
      <c r="G298" s="132">
        <f t="shared" si="17"/>
        <v>42.611464177548285</v>
      </c>
      <c r="H298" s="132">
        <f t="shared" si="19"/>
        <v>120.32772520154225</v>
      </c>
      <c r="I298" s="42">
        <v>285300</v>
      </c>
    </row>
    <row r="299" spans="1:9" s="113" customFormat="1" ht="33.75">
      <c r="A299" s="114"/>
      <c r="B299" s="115"/>
      <c r="C299" s="99" t="s">
        <v>76</v>
      </c>
      <c r="D299" s="11" t="s">
        <v>173</v>
      </c>
      <c r="E299" s="116">
        <v>0</v>
      </c>
      <c r="F299" s="116">
        <v>192.65</v>
      </c>
      <c r="G299" s="140" t="s">
        <v>122</v>
      </c>
      <c r="H299" s="140">
        <f t="shared" si="19"/>
        <v>159.17541105511032</v>
      </c>
      <c r="I299" s="42">
        <v>121.03</v>
      </c>
    </row>
    <row r="300" spans="1:9" ht="33.75" hidden="1">
      <c r="A300" s="53"/>
      <c r="B300" s="58"/>
      <c r="C300" s="29" t="s">
        <v>137</v>
      </c>
      <c r="D300" s="208" t="s">
        <v>245</v>
      </c>
      <c r="E300" s="52"/>
      <c r="F300" s="52"/>
      <c r="G300" s="132" t="e">
        <f t="shared" si="17"/>
        <v>#DIV/0!</v>
      </c>
      <c r="H300" s="132" t="e">
        <f t="shared" si="19"/>
        <v>#DIV/0!</v>
      </c>
      <c r="I300" s="42"/>
    </row>
    <row r="301" spans="1:9" ht="13.5" customHeight="1" hidden="1">
      <c r="A301" s="53"/>
      <c r="B301" s="47">
        <v>85206</v>
      </c>
      <c r="C301" s="43"/>
      <c r="D301" s="12" t="s">
        <v>174</v>
      </c>
      <c r="E301" s="49">
        <f>SUM(E302:E302)</f>
        <v>0</v>
      </c>
      <c r="F301" s="49">
        <f>SUM(F302:F302)</f>
        <v>0</v>
      </c>
      <c r="G301" s="137" t="e">
        <f t="shared" si="17"/>
        <v>#DIV/0!</v>
      </c>
      <c r="H301" s="137" t="e">
        <f t="shared" si="19"/>
        <v>#DIV/0!</v>
      </c>
      <c r="I301" s="39">
        <f>SUM(I302)</f>
        <v>0</v>
      </c>
    </row>
    <row r="302" spans="1:9" ht="33.75" hidden="1">
      <c r="A302" s="53"/>
      <c r="B302" s="109"/>
      <c r="C302" s="29" t="s">
        <v>51</v>
      </c>
      <c r="D302" s="11" t="s">
        <v>253</v>
      </c>
      <c r="E302" s="52"/>
      <c r="F302" s="52"/>
      <c r="G302" s="132" t="e">
        <f t="shared" si="17"/>
        <v>#DIV/0!</v>
      </c>
      <c r="H302" s="132" t="e">
        <f t="shared" si="19"/>
        <v>#DIV/0!</v>
      </c>
      <c r="I302" s="42"/>
    </row>
    <row r="303" spans="1:9" ht="12.75" hidden="1">
      <c r="A303" s="53"/>
      <c r="B303" s="47">
        <v>85211</v>
      </c>
      <c r="C303" s="43"/>
      <c r="D303" s="12" t="s">
        <v>239</v>
      </c>
      <c r="E303" s="49">
        <f>SUM(E304:E306)</f>
        <v>0</v>
      </c>
      <c r="F303" s="49">
        <f>SUM(F304:F306)</f>
        <v>0</v>
      </c>
      <c r="G303" s="131" t="e">
        <f t="shared" si="17"/>
        <v>#DIV/0!</v>
      </c>
      <c r="H303" s="131" t="e">
        <f t="shared" si="19"/>
        <v>#DIV/0!</v>
      </c>
      <c r="I303" s="39">
        <f>SUM(I304:I306)</f>
        <v>0</v>
      </c>
    </row>
    <row r="304" spans="1:9" ht="12.75" hidden="1">
      <c r="A304" s="53"/>
      <c r="B304" s="50"/>
      <c r="C304" s="29" t="s">
        <v>25</v>
      </c>
      <c r="D304" s="11" t="s">
        <v>26</v>
      </c>
      <c r="E304" s="52"/>
      <c r="F304" s="52"/>
      <c r="G304" s="132" t="e">
        <f>F304*100/E304</f>
        <v>#DIV/0!</v>
      </c>
      <c r="H304" s="132" t="e">
        <f t="shared" si="19"/>
        <v>#DIV/0!</v>
      </c>
      <c r="I304" s="42"/>
    </row>
    <row r="305" spans="1:9" ht="50.25" customHeight="1" hidden="1">
      <c r="A305" s="53"/>
      <c r="B305" s="57"/>
      <c r="C305" s="29" t="s">
        <v>238</v>
      </c>
      <c r="D305" s="11" t="s">
        <v>237</v>
      </c>
      <c r="E305" s="52"/>
      <c r="F305" s="52"/>
      <c r="G305" s="132" t="e">
        <f t="shared" si="17"/>
        <v>#DIV/0!</v>
      </c>
      <c r="H305" s="132" t="e">
        <f>(F305/I305)*100</f>
        <v>#DIV/0!</v>
      </c>
      <c r="I305" s="42"/>
    </row>
    <row r="306" spans="1:9" ht="73.5" customHeight="1" hidden="1">
      <c r="A306" s="53"/>
      <c r="B306" s="206"/>
      <c r="C306" s="29" t="s">
        <v>240</v>
      </c>
      <c r="D306" s="11" t="s">
        <v>246</v>
      </c>
      <c r="E306" s="52"/>
      <c r="F306" s="52"/>
      <c r="G306" s="132" t="e">
        <f t="shared" si="17"/>
        <v>#DIV/0!</v>
      </c>
      <c r="H306" s="132" t="e">
        <f t="shared" si="19"/>
        <v>#DIV/0!</v>
      </c>
      <c r="I306" s="42"/>
    </row>
    <row r="307" spans="1:9" ht="35.25" customHeight="1" hidden="1">
      <c r="A307" s="18"/>
      <c r="B307" s="61">
        <v>85212</v>
      </c>
      <c r="C307" s="19"/>
      <c r="D307" s="70" t="s">
        <v>101</v>
      </c>
      <c r="E307" s="39">
        <f>SUM(E309:E314)</f>
        <v>0</v>
      </c>
      <c r="F307" s="39">
        <f>SUM(F309:F314)</f>
        <v>0</v>
      </c>
      <c r="G307" s="137" t="e">
        <f t="shared" si="17"/>
        <v>#DIV/0!</v>
      </c>
      <c r="H307" s="137" t="e">
        <f aca="true" t="shared" si="20" ref="H307:H339">(F307/I307)*100</f>
        <v>#DIV/0!</v>
      </c>
      <c r="I307" s="39">
        <f>SUM(I308:I314)</f>
        <v>0</v>
      </c>
    </row>
    <row r="308" spans="1:9" ht="12.75" hidden="1">
      <c r="A308" s="18"/>
      <c r="B308" s="35"/>
      <c r="C308" s="51" t="s">
        <v>70</v>
      </c>
      <c r="D308" s="9" t="s">
        <v>144</v>
      </c>
      <c r="E308" s="102" t="s">
        <v>147</v>
      </c>
      <c r="F308" s="102" t="s">
        <v>147</v>
      </c>
      <c r="G308" s="140" t="s">
        <v>122</v>
      </c>
      <c r="H308" s="140" t="e">
        <f t="shared" si="20"/>
        <v>#VALUE!</v>
      </c>
      <c r="I308" s="42" t="s">
        <v>122</v>
      </c>
    </row>
    <row r="309" spans="1:9" s="101" customFormat="1" ht="12.75" customHeight="1" hidden="1">
      <c r="A309" s="97"/>
      <c r="B309" s="98"/>
      <c r="C309" s="99" t="s">
        <v>17</v>
      </c>
      <c r="D309" s="11" t="s">
        <v>18</v>
      </c>
      <c r="E309" s="102"/>
      <c r="F309" s="102"/>
      <c r="G309" s="140" t="e">
        <f t="shared" si="17"/>
        <v>#DIV/0!</v>
      </c>
      <c r="H309" s="140" t="e">
        <f t="shared" si="20"/>
        <v>#DIV/0!</v>
      </c>
      <c r="I309" s="102"/>
    </row>
    <row r="310" spans="1:9" ht="36.75" customHeight="1" hidden="1">
      <c r="A310" s="18"/>
      <c r="B310" s="35"/>
      <c r="C310" s="51" t="s">
        <v>78</v>
      </c>
      <c r="D310" s="11" t="s">
        <v>235</v>
      </c>
      <c r="E310" s="24"/>
      <c r="F310" s="24"/>
      <c r="G310" s="140" t="e">
        <f t="shared" si="17"/>
        <v>#DIV/0!</v>
      </c>
      <c r="H310" s="140" t="e">
        <f t="shared" si="20"/>
        <v>#DIV/0!</v>
      </c>
      <c r="I310" s="102"/>
    </row>
    <row r="311" spans="1:9" ht="24" customHeight="1" hidden="1">
      <c r="A311" s="18"/>
      <c r="B311" s="35"/>
      <c r="C311" s="51" t="s">
        <v>25</v>
      </c>
      <c r="D311" s="9" t="s">
        <v>212</v>
      </c>
      <c r="E311" s="24"/>
      <c r="F311" s="24"/>
      <c r="G311" s="132" t="e">
        <f t="shared" si="17"/>
        <v>#DIV/0!</v>
      </c>
      <c r="H311" s="132" t="e">
        <f t="shared" si="20"/>
        <v>#DIV/0!</v>
      </c>
      <c r="I311" s="102"/>
    </row>
    <row r="312" spans="1:9" ht="45" hidden="1">
      <c r="A312" s="21"/>
      <c r="B312" s="22"/>
      <c r="C312" s="179">
        <v>2010</v>
      </c>
      <c r="D312" s="169" t="s">
        <v>242</v>
      </c>
      <c r="E312" s="32"/>
      <c r="F312" s="32"/>
      <c r="G312" s="170" t="e">
        <f t="shared" si="17"/>
        <v>#DIV/0!</v>
      </c>
      <c r="H312" s="170" t="e">
        <f t="shared" si="20"/>
        <v>#DIV/0!</v>
      </c>
      <c r="I312" s="171"/>
    </row>
    <row r="313" spans="1:9" ht="33.75" hidden="1">
      <c r="A313" s="21"/>
      <c r="B313" s="22"/>
      <c r="C313" s="29">
        <v>2360</v>
      </c>
      <c r="D313" s="11" t="s">
        <v>173</v>
      </c>
      <c r="E313" s="24"/>
      <c r="F313" s="24"/>
      <c r="G313" s="140" t="e">
        <f t="shared" si="17"/>
        <v>#DIV/0!</v>
      </c>
      <c r="H313" s="140" t="e">
        <f t="shared" si="20"/>
        <v>#DIV/0!</v>
      </c>
      <c r="I313" s="102"/>
    </row>
    <row r="314" spans="1:9" ht="56.25" hidden="1">
      <c r="A314" s="21"/>
      <c r="B314" s="22"/>
      <c r="C314" s="51" t="s">
        <v>67</v>
      </c>
      <c r="D314" s="11" t="s">
        <v>201</v>
      </c>
      <c r="E314" s="24"/>
      <c r="F314" s="24"/>
      <c r="G314" s="140" t="e">
        <f t="shared" si="17"/>
        <v>#DIV/0!</v>
      </c>
      <c r="H314" s="140" t="e">
        <f t="shared" si="20"/>
        <v>#DIV/0!</v>
      </c>
      <c r="I314" s="102"/>
    </row>
    <row r="315" spans="1:9" ht="57.75" customHeight="1">
      <c r="A315" s="18"/>
      <c r="B315" s="26">
        <v>85213</v>
      </c>
      <c r="C315" s="19"/>
      <c r="D315" s="12" t="s">
        <v>166</v>
      </c>
      <c r="E315" s="20">
        <f>SUM(E316:E319)</f>
        <v>402000</v>
      </c>
      <c r="F315" s="20">
        <f>SUM(F316:F319)</f>
        <v>171914</v>
      </c>
      <c r="G315" s="131">
        <f t="shared" si="17"/>
        <v>42.76467661691542</v>
      </c>
      <c r="H315" s="131">
        <f t="shared" si="20"/>
        <v>99.81014973206148</v>
      </c>
      <c r="I315" s="20">
        <f>SUM(I316:I319)</f>
        <v>172241</v>
      </c>
    </row>
    <row r="316" spans="1:9" ht="12.75" hidden="1">
      <c r="A316" s="18"/>
      <c r="B316" s="35"/>
      <c r="C316" s="29" t="s">
        <v>11</v>
      </c>
      <c r="D316" s="9" t="s">
        <v>12</v>
      </c>
      <c r="E316" s="24"/>
      <c r="F316" s="24"/>
      <c r="G316" s="132" t="e">
        <f t="shared" si="17"/>
        <v>#DIV/0!</v>
      </c>
      <c r="H316" s="140" t="e">
        <f t="shared" si="20"/>
        <v>#DIV/0!</v>
      </c>
      <c r="I316" s="42">
        <v>0</v>
      </c>
    </row>
    <row r="317" spans="1:9" ht="45">
      <c r="A317" s="21"/>
      <c r="B317" s="28"/>
      <c r="C317" s="29">
        <v>2010</v>
      </c>
      <c r="D317" s="11" t="s">
        <v>242</v>
      </c>
      <c r="E317" s="24">
        <v>208000</v>
      </c>
      <c r="F317" s="24">
        <v>89373</v>
      </c>
      <c r="G317" s="132">
        <f t="shared" si="17"/>
        <v>42.96778846153846</v>
      </c>
      <c r="H317" s="132">
        <f t="shared" si="20"/>
        <v>101.71626927673134</v>
      </c>
      <c r="I317" s="24">
        <v>87865</v>
      </c>
    </row>
    <row r="318" spans="1:9" ht="33.75">
      <c r="A318" s="21"/>
      <c r="B318" s="28"/>
      <c r="C318" s="29" t="s">
        <v>51</v>
      </c>
      <c r="D318" s="11" t="s">
        <v>253</v>
      </c>
      <c r="E318" s="24">
        <v>194000</v>
      </c>
      <c r="F318" s="24">
        <v>82541</v>
      </c>
      <c r="G318" s="132">
        <f t="shared" si="17"/>
        <v>42.546907216494844</v>
      </c>
      <c r="H318" s="132">
        <f t="shared" si="20"/>
        <v>97.8252109604627</v>
      </c>
      <c r="I318" s="24">
        <v>84376</v>
      </c>
    </row>
    <row r="319" spans="1:9" s="101" customFormat="1" ht="56.25" hidden="1">
      <c r="A319" s="202"/>
      <c r="B319" s="202"/>
      <c r="C319" s="204" t="s">
        <v>67</v>
      </c>
      <c r="D319" s="11" t="s">
        <v>201</v>
      </c>
      <c r="E319" s="156"/>
      <c r="F319" s="156"/>
      <c r="G319" s="201" t="e">
        <f t="shared" si="17"/>
        <v>#DIV/0!</v>
      </c>
      <c r="H319" s="201" t="e">
        <f t="shared" si="20"/>
        <v>#DIV/0!</v>
      </c>
      <c r="I319" s="156"/>
    </row>
    <row r="320" spans="1:9" ht="22.5">
      <c r="A320" s="18"/>
      <c r="B320" s="26">
        <v>85214</v>
      </c>
      <c r="C320" s="19"/>
      <c r="D320" s="12" t="s">
        <v>102</v>
      </c>
      <c r="E320" s="20">
        <f>SUM(E321:E326)</f>
        <v>1929100</v>
      </c>
      <c r="F320" s="20">
        <f>SUM(F321:F326)</f>
        <v>985591.1</v>
      </c>
      <c r="G320" s="131">
        <f t="shared" si="17"/>
        <v>51.09072106163496</v>
      </c>
      <c r="H320" s="131">
        <f t="shared" si="20"/>
        <v>79.12021285777205</v>
      </c>
      <c r="I320" s="20">
        <f>SUM(I321:I326)</f>
        <v>1245688.13</v>
      </c>
    </row>
    <row r="321" spans="1:9" ht="42" customHeight="1" hidden="1">
      <c r="A321" s="21"/>
      <c r="B321" s="22"/>
      <c r="C321" s="56" t="s">
        <v>78</v>
      </c>
      <c r="D321" s="11" t="s">
        <v>235</v>
      </c>
      <c r="E321" s="24"/>
      <c r="F321" s="24"/>
      <c r="G321" s="132" t="e">
        <f t="shared" si="17"/>
        <v>#DIV/0!</v>
      </c>
      <c r="H321" s="132" t="e">
        <f t="shared" si="20"/>
        <v>#DIV/0!</v>
      </c>
      <c r="I321" s="24"/>
    </row>
    <row r="322" spans="1:9" ht="12.75" hidden="1">
      <c r="A322" s="21"/>
      <c r="B322" s="22"/>
      <c r="C322" s="56" t="s">
        <v>25</v>
      </c>
      <c r="D322" s="11" t="s">
        <v>212</v>
      </c>
      <c r="E322" s="24"/>
      <c r="F322" s="24"/>
      <c r="G322" s="132" t="e">
        <f t="shared" si="17"/>
        <v>#DIV/0!</v>
      </c>
      <c r="H322" s="132" t="e">
        <f t="shared" si="20"/>
        <v>#DIV/0!</v>
      </c>
      <c r="I322" s="42"/>
    </row>
    <row r="323" spans="1:9" ht="12.75">
      <c r="A323" s="21"/>
      <c r="B323" s="28"/>
      <c r="C323" s="29" t="s">
        <v>11</v>
      </c>
      <c r="D323" s="10" t="s">
        <v>12</v>
      </c>
      <c r="E323" s="24">
        <v>15100</v>
      </c>
      <c r="F323" s="24">
        <v>8239.1</v>
      </c>
      <c r="G323" s="132">
        <f t="shared" si="17"/>
        <v>54.5635761589404</v>
      </c>
      <c r="H323" s="132">
        <f t="shared" si="20"/>
        <v>59.22667676888938</v>
      </c>
      <c r="I323" s="24">
        <v>13911.13</v>
      </c>
    </row>
    <row r="324" spans="1:9" ht="12.75" hidden="1">
      <c r="A324" s="21"/>
      <c r="B324" s="28"/>
      <c r="C324" s="29" t="s">
        <v>119</v>
      </c>
      <c r="D324" s="10" t="s">
        <v>105</v>
      </c>
      <c r="E324" s="24"/>
      <c r="F324" s="24"/>
      <c r="G324" s="132" t="e">
        <f t="shared" si="17"/>
        <v>#DIV/0!</v>
      </c>
      <c r="H324" s="132" t="e">
        <f t="shared" si="20"/>
        <v>#DIV/0!</v>
      </c>
      <c r="I324" s="24">
        <v>0</v>
      </c>
    </row>
    <row r="325" spans="1:9" ht="33.75">
      <c r="A325" s="21"/>
      <c r="B325" s="28"/>
      <c r="C325" s="29">
        <v>2030</v>
      </c>
      <c r="D325" s="11" t="s">
        <v>253</v>
      </c>
      <c r="E325" s="24">
        <v>1914000</v>
      </c>
      <c r="F325" s="24">
        <v>977352</v>
      </c>
      <c r="G325" s="132">
        <f t="shared" si="17"/>
        <v>51.06332288401254</v>
      </c>
      <c r="H325" s="132">
        <f t="shared" si="20"/>
        <v>79.34488141928287</v>
      </c>
      <c r="I325" s="24">
        <v>1231777</v>
      </c>
    </row>
    <row r="326" spans="1:9" s="101" customFormat="1" ht="57" customHeight="1" hidden="1">
      <c r="A326" s="202"/>
      <c r="B326" s="202"/>
      <c r="C326" s="204" t="s">
        <v>67</v>
      </c>
      <c r="D326" s="11" t="s">
        <v>201</v>
      </c>
      <c r="E326" s="156"/>
      <c r="F326" s="156"/>
      <c r="G326" s="201" t="e">
        <f t="shared" si="17"/>
        <v>#DIV/0!</v>
      </c>
      <c r="H326" s="201" t="e">
        <f t="shared" si="20"/>
        <v>#DIV/0!</v>
      </c>
      <c r="I326" s="156"/>
    </row>
    <row r="327" spans="1:9" ht="12.75">
      <c r="A327" s="18"/>
      <c r="B327" s="26">
        <v>85215</v>
      </c>
      <c r="C327" s="19"/>
      <c r="D327" s="13" t="s">
        <v>61</v>
      </c>
      <c r="E327" s="20">
        <f>SUM(E328:E330)</f>
        <v>123446.15</v>
      </c>
      <c r="F327" s="20">
        <f>SUM(F328:F330)</f>
        <v>43198.08</v>
      </c>
      <c r="G327" s="131">
        <f t="shared" si="17"/>
        <v>34.993460711411416</v>
      </c>
      <c r="H327" s="131">
        <f t="shared" si="20"/>
        <v>72.80975734564278</v>
      </c>
      <c r="I327" s="20">
        <f>SUM(I328:I330)</f>
        <v>59330.07</v>
      </c>
    </row>
    <row r="328" spans="1:9" ht="12.75">
      <c r="A328" s="18"/>
      <c r="B328" s="35"/>
      <c r="C328" s="56" t="s">
        <v>25</v>
      </c>
      <c r="D328" s="9" t="s">
        <v>212</v>
      </c>
      <c r="E328" s="24">
        <v>50</v>
      </c>
      <c r="F328" s="24">
        <v>253.67</v>
      </c>
      <c r="G328" s="132">
        <f t="shared" si="17"/>
        <v>507.34</v>
      </c>
      <c r="H328" s="132">
        <f t="shared" si="20"/>
        <v>218.32343575178587</v>
      </c>
      <c r="I328" s="24">
        <v>116.19</v>
      </c>
    </row>
    <row r="329" spans="1:9" ht="12.75">
      <c r="A329" s="21"/>
      <c r="B329" s="28"/>
      <c r="C329" s="27" t="s">
        <v>11</v>
      </c>
      <c r="D329" s="10" t="s">
        <v>12</v>
      </c>
      <c r="E329" s="24">
        <v>73474.17</v>
      </c>
      <c r="F329" s="24">
        <v>2058.13</v>
      </c>
      <c r="G329" s="132">
        <f t="shared" si="17"/>
        <v>2.8011612788548685</v>
      </c>
      <c r="H329" s="132">
        <f t="shared" si="20"/>
        <v>101.74709188793696</v>
      </c>
      <c r="I329" s="24">
        <v>2022.79</v>
      </c>
    </row>
    <row r="330" spans="1:9" ht="45">
      <c r="A330" s="21"/>
      <c r="B330" s="28"/>
      <c r="C330" s="29" t="s">
        <v>119</v>
      </c>
      <c r="D330" s="11" t="s">
        <v>242</v>
      </c>
      <c r="E330" s="24">
        <v>49921.98</v>
      </c>
      <c r="F330" s="24">
        <v>40886.28</v>
      </c>
      <c r="G330" s="132">
        <f t="shared" si="17"/>
        <v>81.90035731755832</v>
      </c>
      <c r="H330" s="132">
        <f t="shared" si="20"/>
        <v>71.49064653252806</v>
      </c>
      <c r="I330" s="24">
        <v>57191.09</v>
      </c>
    </row>
    <row r="331" spans="1:9" s="84" customFormat="1" ht="12.75">
      <c r="A331" s="18"/>
      <c r="B331" s="26">
        <v>85216</v>
      </c>
      <c r="C331" s="19"/>
      <c r="D331" s="71" t="s">
        <v>110</v>
      </c>
      <c r="E331" s="20">
        <f>SUM(E332:E336)</f>
        <v>1509000</v>
      </c>
      <c r="F331" s="20">
        <f>SUM(F332:F336)</f>
        <v>972772.7</v>
      </c>
      <c r="G331" s="131">
        <f aca="true" t="shared" si="21" ref="G331:G360">F331*100/E331</f>
        <v>64.46472498343273</v>
      </c>
      <c r="H331" s="131">
        <f t="shared" si="20"/>
        <v>95.97024546874641</v>
      </c>
      <c r="I331" s="20">
        <f>SUM(I332:I336)</f>
        <v>1013619.06</v>
      </c>
    </row>
    <row r="332" spans="1:9" s="1" customFormat="1" ht="45.75" customHeight="1" hidden="1">
      <c r="A332" s="21"/>
      <c r="B332" s="28"/>
      <c r="C332" s="29" t="s">
        <v>78</v>
      </c>
      <c r="D332" s="11" t="s">
        <v>278</v>
      </c>
      <c r="E332" s="24"/>
      <c r="F332" s="24"/>
      <c r="G332" s="132" t="e">
        <f t="shared" si="21"/>
        <v>#DIV/0!</v>
      </c>
      <c r="H332" s="132" t="e">
        <f t="shared" si="20"/>
        <v>#DIV/0!</v>
      </c>
      <c r="I332" s="42"/>
    </row>
    <row r="333" spans="1:9" s="1" customFormat="1" ht="12.75" hidden="1">
      <c r="A333" s="21"/>
      <c r="B333" s="28"/>
      <c r="C333" s="29" t="s">
        <v>25</v>
      </c>
      <c r="D333" s="11" t="s">
        <v>212</v>
      </c>
      <c r="E333" s="24"/>
      <c r="F333" s="24"/>
      <c r="G333" s="132" t="e">
        <f t="shared" si="21"/>
        <v>#DIV/0!</v>
      </c>
      <c r="H333" s="132" t="e">
        <f t="shared" si="20"/>
        <v>#DIV/0!</v>
      </c>
      <c r="I333" s="42"/>
    </row>
    <row r="334" spans="1:9" s="1" customFormat="1" ht="12.75">
      <c r="A334" s="21"/>
      <c r="B334" s="28"/>
      <c r="C334" s="29" t="s">
        <v>11</v>
      </c>
      <c r="D334" s="11" t="s">
        <v>12</v>
      </c>
      <c r="E334" s="24">
        <v>13000</v>
      </c>
      <c r="F334" s="24">
        <v>1378.7</v>
      </c>
      <c r="G334" s="132">
        <f t="shared" si="21"/>
        <v>10.605384615384615</v>
      </c>
      <c r="H334" s="132">
        <f t="shared" si="20"/>
        <v>28.067653896735788</v>
      </c>
      <c r="I334" s="42">
        <v>4912.06</v>
      </c>
    </row>
    <row r="335" spans="1:9" s="1" customFormat="1" ht="33.75">
      <c r="A335" s="21"/>
      <c r="B335" s="28"/>
      <c r="C335" s="29" t="s">
        <v>51</v>
      </c>
      <c r="D335" s="11" t="s">
        <v>253</v>
      </c>
      <c r="E335" s="24">
        <v>1496000</v>
      </c>
      <c r="F335" s="24">
        <v>971394</v>
      </c>
      <c r="G335" s="132">
        <f t="shared" si="21"/>
        <v>64.93275401069519</v>
      </c>
      <c r="H335" s="132">
        <f t="shared" si="20"/>
        <v>96.30090799409541</v>
      </c>
      <c r="I335" s="24">
        <v>1008707</v>
      </c>
    </row>
    <row r="336" spans="1:9" s="1" customFormat="1" ht="59.25" customHeight="1" hidden="1">
      <c r="A336" s="21"/>
      <c r="B336" s="28"/>
      <c r="C336" s="29" t="s">
        <v>67</v>
      </c>
      <c r="D336" s="11" t="s">
        <v>201</v>
      </c>
      <c r="E336" s="24"/>
      <c r="F336" s="24"/>
      <c r="G336" s="132" t="e">
        <f t="shared" si="21"/>
        <v>#DIV/0!</v>
      </c>
      <c r="H336" s="132" t="e">
        <f t="shared" si="20"/>
        <v>#DIV/0!</v>
      </c>
      <c r="I336" s="42"/>
    </row>
    <row r="337" spans="1:9" ht="12.75">
      <c r="A337" s="18"/>
      <c r="B337" s="26">
        <v>85219</v>
      </c>
      <c r="C337" s="19"/>
      <c r="D337" s="13" t="s">
        <v>103</v>
      </c>
      <c r="E337" s="20">
        <f>SUM(E338:E343)</f>
        <v>2849079</v>
      </c>
      <c r="F337" s="20">
        <f>SUM(F338:F343)</f>
        <v>1216117.49</v>
      </c>
      <c r="G337" s="131">
        <f t="shared" si="21"/>
        <v>42.68458298278145</v>
      </c>
      <c r="H337" s="131">
        <f t="shared" si="20"/>
        <v>163.35583015638508</v>
      </c>
      <c r="I337" s="20">
        <f>SUM(I339:I343)</f>
        <v>744459.19</v>
      </c>
    </row>
    <row r="338" spans="1:9" ht="22.5">
      <c r="A338" s="18"/>
      <c r="B338" s="35"/>
      <c r="C338" s="213" t="s">
        <v>259</v>
      </c>
      <c r="D338" s="11" t="s">
        <v>266</v>
      </c>
      <c r="E338" s="24">
        <v>30</v>
      </c>
      <c r="F338" s="24">
        <v>11.6</v>
      </c>
      <c r="G338" s="132">
        <f t="shared" si="21"/>
        <v>38.666666666666664</v>
      </c>
      <c r="H338" s="144" t="s">
        <v>122</v>
      </c>
      <c r="I338" s="24">
        <v>0</v>
      </c>
    </row>
    <row r="339" spans="1:9" ht="12.75" hidden="1">
      <c r="A339" s="18"/>
      <c r="B339" s="35"/>
      <c r="C339" s="33" t="s">
        <v>25</v>
      </c>
      <c r="D339" s="9" t="s">
        <v>212</v>
      </c>
      <c r="E339" s="24"/>
      <c r="F339" s="24"/>
      <c r="G339" s="132" t="e">
        <f t="shared" si="21"/>
        <v>#DIV/0!</v>
      </c>
      <c r="H339" s="144" t="e">
        <f t="shared" si="20"/>
        <v>#DIV/0!</v>
      </c>
      <c r="I339" s="24"/>
    </row>
    <row r="340" spans="1:9" ht="12.75">
      <c r="A340" s="18"/>
      <c r="B340" s="35"/>
      <c r="C340" s="33" t="s">
        <v>258</v>
      </c>
      <c r="D340" s="9" t="s">
        <v>267</v>
      </c>
      <c r="E340" s="24">
        <v>216</v>
      </c>
      <c r="F340" s="24">
        <v>215.45</v>
      </c>
      <c r="G340" s="132">
        <f t="shared" si="21"/>
        <v>99.74537037037037</v>
      </c>
      <c r="H340" s="144" t="s">
        <v>122</v>
      </c>
      <c r="I340" s="24"/>
    </row>
    <row r="341" spans="1:9" ht="12.75">
      <c r="A341" s="21"/>
      <c r="B341" s="28"/>
      <c r="C341" s="29" t="s">
        <v>11</v>
      </c>
      <c r="D341" s="10" t="s">
        <v>12</v>
      </c>
      <c r="E341" s="24">
        <v>3000</v>
      </c>
      <c r="F341" s="24">
        <v>1224.44</v>
      </c>
      <c r="G341" s="132">
        <f t="shared" si="21"/>
        <v>40.81466666666667</v>
      </c>
      <c r="H341" s="132">
        <f aca="true" t="shared" si="22" ref="H341:H356">(F341/I341)*100</f>
        <v>106.45545518566497</v>
      </c>
      <c r="I341" s="24">
        <v>1150.19</v>
      </c>
    </row>
    <row r="342" spans="1:9" ht="45">
      <c r="A342" s="21"/>
      <c r="B342" s="28"/>
      <c r="C342" s="29" t="s">
        <v>119</v>
      </c>
      <c r="D342" s="11" t="s">
        <v>242</v>
      </c>
      <c r="E342" s="24">
        <v>19233</v>
      </c>
      <c r="F342" s="24">
        <v>15799</v>
      </c>
      <c r="G342" s="132">
        <f t="shared" si="21"/>
        <v>82.14527114854677</v>
      </c>
      <c r="H342" s="132">
        <f t="shared" si="22"/>
        <v>115.74358974358974</v>
      </c>
      <c r="I342" s="24">
        <v>13650</v>
      </c>
    </row>
    <row r="343" spans="1:9" ht="33.75">
      <c r="A343" s="21"/>
      <c r="B343" s="95"/>
      <c r="C343" s="29">
        <v>2030</v>
      </c>
      <c r="D343" s="11" t="s">
        <v>253</v>
      </c>
      <c r="E343" s="24">
        <v>2826600</v>
      </c>
      <c r="F343" s="24">
        <v>1198867</v>
      </c>
      <c r="G343" s="132">
        <f t="shared" si="21"/>
        <v>42.413747965753906</v>
      </c>
      <c r="H343" s="132">
        <f t="shared" si="22"/>
        <v>164.3051069061027</v>
      </c>
      <c r="I343" s="24">
        <v>729659</v>
      </c>
    </row>
    <row r="344" spans="1:9" ht="33.75">
      <c r="A344" s="21"/>
      <c r="B344" s="26">
        <v>85220</v>
      </c>
      <c r="C344" s="162"/>
      <c r="D344" s="12" t="s">
        <v>150</v>
      </c>
      <c r="E344" s="20">
        <f>SUM(E345:E345)</f>
        <v>40000</v>
      </c>
      <c r="F344" s="20">
        <f>SUM(F345:F345)</f>
        <v>20156.96</v>
      </c>
      <c r="G344" s="131">
        <f t="shared" si="21"/>
        <v>50.3924</v>
      </c>
      <c r="H344" s="131">
        <f t="shared" si="22"/>
        <v>98.08018972815137</v>
      </c>
      <c r="I344" s="20">
        <f>SUM(I345:I345)</f>
        <v>20551.51</v>
      </c>
    </row>
    <row r="345" spans="1:9" ht="12.75">
      <c r="A345" s="21"/>
      <c r="B345" s="103"/>
      <c r="C345" s="29" t="s">
        <v>11</v>
      </c>
      <c r="D345" s="10" t="s">
        <v>12</v>
      </c>
      <c r="E345" s="24">
        <v>40000</v>
      </c>
      <c r="F345" s="24">
        <v>20156.96</v>
      </c>
      <c r="G345" s="132">
        <f t="shared" si="21"/>
        <v>50.3924</v>
      </c>
      <c r="H345" s="132">
        <f t="shared" si="22"/>
        <v>98.08018972815137</v>
      </c>
      <c r="I345" s="24">
        <v>20551.51</v>
      </c>
    </row>
    <row r="346" spans="1:9" ht="13.5" customHeight="1">
      <c r="A346" s="18"/>
      <c r="B346" s="26">
        <v>85228</v>
      </c>
      <c r="C346" s="19"/>
      <c r="D346" s="12" t="s">
        <v>62</v>
      </c>
      <c r="E346" s="20">
        <f>SUM(E347:E351)</f>
        <v>485109</v>
      </c>
      <c r="F346" s="20">
        <f>SUM(F347:F351)</f>
        <v>243067.31</v>
      </c>
      <c r="G346" s="131">
        <f>F346*100/E346</f>
        <v>50.105710263054284</v>
      </c>
      <c r="H346" s="131">
        <f t="shared" si="22"/>
        <v>112.29060022061994</v>
      </c>
      <c r="I346" s="20">
        <f>SUM(I347:I351)</f>
        <v>216462.74000000002</v>
      </c>
    </row>
    <row r="347" spans="1:9" ht="12.75">
      <c r="A347" s="21"/>
      <c r="B347" s="28"/>
      <c r="C347" s="33" t="s">
        <v>56</v>
      </c>
      <c r="D347" s="9" t="s">
        <v>57</v>
      </c>
      <c r="E347" s="24">
        <v>370000</v>
      </c>
      <c r="F347" s="24">
        <v>173133.84</v>
      </c>
      <c r="G347" s="132">
        <f t="shared" si="21"/>
        <v>46.79292972972973</v>
      </c>
      <c r="H347" s="132">
        <f t="shared" si="22"/>
        <v>102.92216247906067</v>
      </c>
      <c r="I347" s="24">
        <v>168218.23</v>
      </c>
    </row>
    <row r="348" spans="1:9" ht="12.75" hidden="1">
      <c r="A348" s="21"/>
      <c r="B348" s="28"/>
      <c r="C348" s="29" t="s">
        <v>25</v>
      </c>
      <c r="D348" s="9" t="s">
        <v>212</v>
      </c>
      <c r="E348" s="24"/>
      <c r="F348" s="24"/>
      <c r="G348" s="132" t="e">
        <f t="shared" si="21"/>
        <v>#DIV/0!</v>
      </c>
      <c r="H348" s="132" t="e">
        <f t="shared" si="22"/>
        <v>#DIV/0!</v>
      </c>
      <c r="I348" s="24"/>
    </row>
    <row r="349" spans="1:9" ht="12.75">
      <c r="A349" s="21"/>
      <c r="B349" s="28"/>
      <c r="C349" s="27" t="s">
        <v>11</v>
      </c>
      <c r="D349" s="10" t="s">
        <v>12</v>
      </c>
      <c r="E349" s="24">
        <v>1841</v>
      </c>
      <c r="F349" s="24">
        <v>100</v>
      </c>
      <c r="G349" s="132">
        <f t="shared" si="21"/>
        <v>5.431830526887561</v>
      </c>
      <c r="H349" s="144" t="s">
        <v>122</v>
      </c>
      <c r="I349" s="24">
        <v>0</v>
      </c>
    </row>
    <row r="350" spans="1:9" s="242" customFormat="1" ht="45">
      <c r="A350" s="60"/>
      <c r="B350" s="95"/>
      <c r="C350" s="29" t="s">
        <v>119</v>
      </c>
      <c r="D350" s="11" t="s">
        <v>242</v>
      </c>
      <c r="E350" s="24">
        <v>113268</v>
      </c>
      <c r="F350" s="24">
        <v>68148</v>
      </c>
      <c r="G350" s="132">
        <f t="shared" si="21"/>
        <v>60.16527174488823</v>
      </c>
      <c r="H350" s="132">
        <f t="shared" si="22"/>
        <v>145.6153846153846</v>
      </c>
      <c r="I350" s="42">
        <v>46800</v>
      </c>
    </row>
    <row r="351" spans="1:9" ht="33.75">
      <c r="A351" s="21"/>
      <c r="B351" s="28"/>
      <c r="C351" s="33" t="s">
        <v>76</v>
      </c>
      <c r="D351" s="85" t="s">
        <v>173</v>
      </c>
      <c r="E351" s="239">
        <v>0</v>
      </c>
      <c r="F351" s="239">
        <v>1685.47</v>
      </c>
      <c r="G351" s="240" t="s">
        <v>122</v>
      </c>
      <c r="H351" s="134">
        <f t="shared" si="22"/>
        <v>116.68108908903365</v>
      </c>
      <c r="I351" s="241">
        <v>1444.51</v>
      </c>
    </row>
    <row r="352" spans="1:9" ht="12.75">
      <c r="A352" s="21"/>
      <c r="B352" s="26">
        <v>85230</v>
      </c>
      <c r="C352" s="43"/>
      <c r="D352" s="122" t="s">
        <v>260</v>
      </c>
      <c r="E352" s="87">
        <f>SUM(E353+E354)</f>
        <v>1108248</v>
      </c>
      <c r="F352" s="87">
        <f>SUM(F353+F354)</f>
        <v>772017.28</v>
      </c>
      <c r="G352" s="131">
        <f>F352*100/E352</f>
        <v>69.66105781377453</v>
      </c>
      <c r="H352" s="131">
        <f t="shared" si="22"/>
        <v>146.058712774781</v>
      </c>
      <c r="I352" s="234">
        <f>SUM(I353:I356)</f>
        <v>528566.4</v>
      </c>
    </row>
    <row r="353" spans="1:9" ht="12.75">
      <c r="A353" s="21"/>
      <c r="B353" s="28"/>
      <c r="C353" s="233" t="s">
        <v>11</v>
      </c>
      <c r="D353" s="121" t="s">
        <v>12</v>
      </c>
      <c r="E353" s="79">
        <v>5248</v>
      </c>
      <c r="F353" s="79">
        <v>2971.28</v>
      </c>
      <c r="G353" s="132">
        <f>F353*100/E353</f>
        <v>56.61737804878049</v>
      </c>
      <c r="H353" s="132">
        <f t="shared" si="22"/>
        <v>120.08082767539605</v>
      </c>
      <c r="I353" s="152">
        <v>2474.4</v>
      </c>
    </row>
    <row r="354" spans="1:9" ht="33.75">
      <c r="A354" s="21"/>
      <c r="B354" s="28"/>
      <c r="C354" s="29" t="s">
        <v>51</v>
      </c>
      <c r="D354" s="121" t="s">
        <v>253</v>
      </c>
      <c r="E354" s="79">
        <v>1103000</v>
      </c>
      <c r="F354" s="79">
        <v>769046</v>
      </c>
      <c r="G354" s="132">
        <f>F354*100/E354</f>
        <v>69.7231187669991</v>
      </c>
      <c r="H354" s="132">
        <f t="shared" si="22"/>
        <v>146.18089611702896</v>
      </c>
      <c r="I354" s="152">
        <v>526092</v>
      </c>
    </row>
    <row r="355" spans="1:9" ht="12.75" hidden="1">
      <c r="A355" s="21"/>
      <c r="B355" s="26">
        <v>85231</v>
      </c>
      <c r="C355" s="41"/>
      <c r="D355" s="86" t="s">
        <v>128</v>
      </c>
      <c r="E355" s="87">
        <f>SUM(E356)</f>
        <v>0</v>
      </c>
      <c r="F355" s="87">
        <f>SUM(F356)</f>
        <v>0</v>
      </c>
      <c r="G355" s="141" t="e">
        <f t="shared" si="21"/>
        <v>#DIV/0!</v>
      </c>
      <c r="H355" s="131" t="e">
        <f t="shared" si="22"/>
        <v>#DIV/0!</v>
      </c>
      <c r="I355" s="87">
        <f>SUM(I356)</f>
        <v>0</v>
      </c>
    </row>
    <row r="356" spans="1:9" ht="45" hidden="1">
      <c r="A356" s="21"/>
      <c r="B356" s="28"/>
      <c r="C356" s="29" t="s">
        <v>119</v>
      </c>
      <c r="D356" s="11" t="s">
        <v>149</v>
      </c>
      <c r="E356" s="79"/>
      <c r="F356" s="79"/>
      <c r="G356" s="142" t="e">
        <f t="shared" si="21"/>
        <v>#DIV/0!</v>
      </c>
      <c r="H356" s="132" t="e">
        <f t="shared" si="22"/>
        <v>#DIV/0!</v>
      </c>
      <c r="I356" s="42"/>
    </row>
    <row r="357" spans="1:9" ht="22.5" hidden="1">
      <c r="A357" s="21"/>
      <c r="B357" s="26">
        <v>85278</v>
      </c>
      <c r="C357" s="96"/>
      <c r="D357" s="122" t="s">
        <v>143</v>
      </c>
      <c r="E357" s="87">
        <f>SUM(E358)</f>
        <v>0</v>
      </c>
      <c r="F357" s="87">
        <f>SUM(F358)</f>
        <v>0</v>
      </c>
      <c r="G357" s="141" t="e">
        <f t="shared" si="21"/>
        <v>#DIV/0!</v>
      </c>
      <c r="H357" s="147" t="s">
        <v>122</v>
      </c>
      <c r="I357" s="87">
        <f>SUM(I358)</f>
        <v>0</v>
      </c>
    </row>
    <row r="358" spans="1:9" ht="12.75" hidden="1">
      <c r="A358" s="21"/>
      <c r="B358" s="107"/>
      <c r="C358" s="29" t="s">
        <v>119</v>
      </c>
      <c r="D358" s="121" t="s">
        <v>105</v>
      </c>
      <c r="E358" s="79"/>
      <c r="F358" s="79"/>
      <c r="G358" s="142" t="e">
        <f t="shared" si="21"/>
        <v>#DIV/0!</v>
      </c>
      <c r="H358" s="148" t="s">
        <v>122</v>
      </c>
      <c r="I358" s="144" t="s">
        <v>122</v>
      </c>
    </row>
    <row r="359" spans="1:9" ht="22.5" hidden="1">
      <c r="A359" s="21"/>
      <c r="B359" s="26">
        <v>85278</v>
      </c>
      <c r="C359" s="43"/>
      <c r="D359" s="122" t="s">
        <v>160</v>
      </c>
      <c r="E359" s="87">
        <f>SUM(E360)</f>
        <v>0</v>
      </c>
      <c r="F359" s="87">
        <f>SUM(F360)</f>
        <v>0</v>
      </c>
      <c r="G359" s="141" t="e">
        <f t="shared" si="21"/>
        <v>#DIV/0!</v>
      </c>
      <c r="H359" s="131" t="e">
        <f aca="true" t="shared" si="23" ref="H359:H418">(F359/I359)*100</f>
        <v>#DIV/0!</v>
      </c>
      <c r="I359" s="87">
        <f>SUM(I360)</f>
        <v>0</v>
      </c>
    </row>
    <row r="360" spans="1:9" ht="12.75" hidden="1">
      <c r="A360" s="21"/>
      <c r="B360" s="26"/>
      <c r="C360" s="29" t="s">
        <v>119</v>
      </c>
      <c r="D360" s="11" t="s">
        <v>105</v>
      </c>
      <c r="E360" s="79"/>
      <c r="F360" s="79"/>
      <c r="G360" s="142" t="e">
        <f t="shared" si="21"/>
        <v>#DIV/0!</v>
      </c>
      <c r="H360" s="132" t="e">
        <f t="shared" si="23"/>
        <v>#DIV/0!</v>
      </c>
      <c r="I360" s="152"/>
    </row>
    <row r="361" spans="1:9" ht="12.75" hidden="1">
      <c r="A361" s="21"/>
      <c r="B361" s="26">
        <v>85230</v>
      </c>
      <c r="C361" s="43"/>
      <c r="D361" s="88" t="s">
        <v>260</v>
      </c>
      <c r="E361" s="87">
        <f>SUM(E362:E363)</f>
        <v>0</v>
      </c>
      <c r="F361" s="87">
        <f>SUM(F362:F363)</f>
        <v>0</v>
      </c>
      <c r="G361" s="131" t="e">
        <f>F361*100/E361</f>
        <v>#DIV/0!</v>
      </c>
      <c r="H361" s="131" t="e">
        <f>(F361/I361)*100</f>
        <v>#DIV/0!</v>
      </c>
      <c r="I361" s="152"/>
    </row>
    <row r="362" spans="1:9" ht="12.75" hidden="1">
      <c r="A362" s="21"/>
      <c r="B362" s="117"/>
      <c r="C362" s="29" t="s">
        <v>11</v>
      </c>
      <c r="D362" s="93" t="s">
        <v>12</v>
      </c>
      <c r="E362" s="79"/>
      <c r="F362" s="79"/>
      <c r="G362" s="140" t="e">
        <f>F362*100/E362</f>
        <v>#DIV/0!</v>
      </c>
      <c r="H362" s="132" t="e">
        <f>(F362/I362)*100</f>
        <v>#DIV/0!</v>
      </c>
      <c r="I362" s="152"/>
    </row>
    <row r="363" spans="1:9" ht="33.75" hidden="1">
      <c r="A363" s="21"/>
      <c r="B363" s="168"/>
      <c r="C363" s="43" t="s">
        <v>51</v>
      </c>
      <c r="D363" s="11" t="s">
        <v>253</v>
      </c>
      <c r="E363" s="79"/>
      <c r="F363" s="79"/>
      <c r="G363" s="140" t="e">
        <f>F363*100/E363</f>
        <v>#DIV/0!</v>
      </c>
      <c r="H363" s="132" t="e">
        <f>(F363/I363)*100</f>
        <v>#DIV/0!</v>
      </c>
      <c r="I363" s="152"/>
    </row>
    <row r="364" spans="1:9" ht="12.75">
      <c r="A364" s="18"/>
      <c r="B364" s="26">
        <v>85295</v>
      </c>
      <c r="C364" s="19"/>
      <c r="D364" s="13" t="s">
        <v>5</v>
      </c>
      <c r="E364" s="20">
        <f>SUM(E365:E372)</f>
        <v>480</v>
      </c>
      <c r="F364" s="20">
        <f>SUM(F365:F372)</f>
        <v>2398.67</v>
      </c>
      <c r="G364" s="131">
        <f>F364*100/E364</f>
        <v>499.72291666666666</v>
      </c>
      <c r="H364" s="131">
        <f>(F364/I364)*100</f>
        <v>107.98982531964705</v>
      </c>
      <c r="I364" s="87">
        <f>SUM(I366:I371)</f>
        <v>2221.2</v>
      </c>
    </row>
    <row r="365" spans="1:9" ht="12.75" hidden="1">
      <c r="A365" s="18"/>
      <c r="B365" s="35"/>
      <c r="C365" s="29" t="s">
        <v>17</v>
      </c>
      <c r="D365" s="11" t="s">
        <v>18</v>
      </c>
      <c r="E365" s="79"/>
      <c r="F365" s="79"/>
      <c r="G365" s="140" t="e">
        <f aca="true" t="shared" si="24" ref="G365:G401">F365*100/E365</f>
        <v>#DIV/0!</v>
      </c>
      <c r="H365" s="132" t="e">
        <f t="shared" si="23"/>
        <v>#DIV/0!</v>
      </c>
      <c r="I365" s="79"/>
    </row>
    <row r="366" spans="1:9" ht="12.75" hidden="1">
      <c r="A366" s="18"/>
      <c r="B366" s="35"/>
      <c r="C366" s="27" t="s">
        <v>25</v>
      </c>
      <c r="D366" s="93" t="s">
        <v>212</v>
      </c>
      <c r="E366" s="79"/>
      <c r="F366" s="79"/>
      <c r="G366" s="142" t="e">
        <f t="shared" si="24"/>
        <v>#DIV/0!</v>
      </c>
      <c r="H366" s="132" t="e">
        <f t="shared" si="23"/>
        <v>#DIV/0!</v>
      </c>
      <c r="I366" s="79"/>
    </row>
    <row r="367" spans="1:9" s="1" customFormat="1" ht="14.25" customHeight="1">
      <c r="A367" s="21"/>
      <c r="B367" s="22"/>
      <c r="C367" s="27" t="s">
        <v>11</v>
      </c>
      <c r="D367" s="93" t="s">
        <v>12</v>
      </c>
      <c r="E367" s="79">
        <v>480</v>
      </c>
      <c r="F367" s="79">
        <v>2398.67</v>
      </c>
      <c r="G367" s="142">
        <f t="shared" si="24"/>
        <v>499.72291666666666</v>
      </c>
      <c r="H367" s="132">
        <f t="shared" si="23"/>
        <v>107.98982531964705</v>
      </c>
      <c r="I367" s="79">
        <v>2221.2</v>
      </c>
    </row>
    <row r="368" spans="1:11" s="1" customFormat="1" ht="45" hidden="1">
      <c r="A368" s="21"/>
      <c r="B368" s="22"/>
      <c r="C368" s="29" t="s">
        <v>119</v>
      </c>
      <c r="D368" s="11" t="s">
        <v>242</v>
      </c>
      <c r="E368" s="24"/>
      <c r="F368" s="24"/>
      <c r="G368" s="132" t="e">
        <f t="shared" si="24"/>
        <v>#DIV/0!</v>
      </c>
      <c r="H368" s="132" t="e">
        <f t="shared" si="23"/>
        <v>#DIV/0!</v>
      </c>
      <c r="I368" s="42"/>
      <c r="K368" s="185"/>
    </row>
    <row r="369" spans="1:9" ht="33.75" hidden="1">
      <c r="A369" s="21"/>
      <c r="B369" s="28"/>
      <c r="C369" s="29">
        <v>2030</v>
      </c>
      <c r="D369" s="11" t="s">
        <v>253</v>
      </c>
      <c r="E369" s="24"/>
      <c r="F369" s="24"/>
      <c r="G369" s="132" t="e">
        <f t="shared" si="24"/>
        <v>#DIV/0!</v>
      </c>
      <c r="H369" s="132" t="e">
        <f t="shared" si="23"/>
        <v>#DIV/0!</v>
      </c>
      <c r="I369" s="42"/>
    </row>
    <row r="370" spans="1:9" ht="33.75" hidden="1">
      <c r="A370" s="21"/>
      <c r="B370" s="28"/>
      <c r="C370" s="29" t="s">
        <v>76</v>
      </c>
      <c r="D370" s="11" t="s">
        <v>173</v>
      </c>
      <c r="E370" s="80"/>
      <c r="F370" s="80"/>
      <c r="G370" s="132" t="e">
        <f t="shared" si="24"/>
        <v>#DIV/0!</v>
      </c>
      <c r="H370" s="132" t="e">
        <f t="shared" si="23"/>
        <v>#DIV/0!</v>
      </c>
      <c r="I370" s="155"/>
    </row>
    <row r="371" spans="1:9" ht="56.25" hidden="1">
      <c r="A371" s="21"/>
      <c r="B371" s="28"/>
      <c r="C371" s="29" t="s">
        <v>67</v>
      </c>
      <c r="D371" s="11" t="s">
        <v>201</v>
      </c>
      <c r="E371" s="164"/>
      <c r="F371" s="80"/>
      <c r="G371" s="142" t="e">
        <f t="shared" si="24"/>
        <v>#DIV/0!</v>
      </c>
      <c r="H371" s="132" t="e">
        <f t="shared" si="23"/>
        <v>#DIV/0!</v>
      </c>
      <c r="I371" s="155"/>
    </row>
    <row r="372" spans="1:9" ht="40.5" customHeight="1" hidden="1">
      <c r="A372" s="21"/>
      <c r="B372" s="28"/>
      <c r="C372" s="29" t="s">
        <v>137</v>
      </c>
      <c r="D372" s="85" t="s">
        <v>241</v>
      </c>
      <c r="E372" s="164"/>
      <c r="F372" s="80"/>
      <c r="G372" s="142" t="e">
        <f t="shared" si="24"/>
        <v>#DIV/0!</v>
      </c>
      <c r="H372" s="134" t="e">
        <f t="shared" si="23"/>
        <v>#DIV/0!</v>
      </c>
      <c r="I372" s="155"/>
    </row>
    <row r="373" spans="1:9" ht="22.5">
      <c r="A373" s="25">
        <v>853</v>
      </c>
      <c r="B373" s="36"/>
      <c r="C373" s="37"/>
      <c r="D373" s="66" t="s">
        <v>94</v>
      </c>
      <c r="E373" s="17">
        <f>E374+E380</f>
        <v>2344216.48</v>
      </c>
      <c r="F373" s="17">
        <f>F374+F380</f>
        <v>445349.94999999995</v>
      </c>
      <c r="G373" s="130">
        <f t="shared" si="24"/>
        <v>18.997816703344732</v>
      </c>
      <c r="H373" s="136" t="s">
        <v>122</v>
      </c>
      <c r="I373" s="17">
        <f>I374+I380</f>
        <v>0</v>
      </c>
    </row>
    <row r="374" spans="1:9" ht="12.75" hidden="1">
      <c r="A374" s="46"/>
      <c r="B374" s="47">
        <v>85305</v>
      </c>
      <c r="C374" s="19"/>
      <c r="D374" s="13" t="s">
        <v>63</v>
      </c>
      <c r="E374" s="20">
        <f>SUM(E375:E378)</f>
        <v>0</v>
      </c>
      <c r="F374" s="20">
        <f>SUM(F375:F378)</f>
        <v>0</v>
      </c>
      <c r="G374" s="131" t="e">
        <f t="shared" si="24"/>
        <v>#DIV/0!</v>
      </c>
      <c r="H374" s="137" t="e">
        <f t="shared" si="23"/>
        <v>#DIV/0!</v>
      </c>
      <c r="I374" s="20">
        <f>SUM(I375:I378)</f>
        <v>0</v>
      </c>
    </row>
    <row r="375" spans="1:9" ht="12.75" hidden="1">
      <c r="A375" s="46"/>
      <c r="B375" s="50"/>
      <c r="C375" s="29" t="s">
        <v>56</v>
      </c>
      <c r="D375" s="9" t="s">
        <v>57</v>
      </c>
      <c r="E375" s="24"/>
      <c r="F375" s="24"/>
      <c r="G375" s="132" t="e">
        <f t="shared" si="24"/>
        <v>#DIV/0!</v>
      </c>
      <c r="H375" s="144" t="e">
        <f t="shared" si="23"/>
        <v>#DIV/0!</v>
      </c>
      <c r="I375" s="42"/>
    </row>
    <row r="376" spans="1:9" ht="12.75" hidden="1">
      <c r="A376" s="46"/>
      <c r="B376" s="50"/>
      <c r="C376" s="33" t="s">
        <v>25</v>
      </c>
      <c r="D376" s="9" t="s">
        <v>212</v>
      </c>
      <c r="E376" s="24"/>
      <c r="F376" s="24"/>
      <c r="G376" s="132" t="e">
        <f t="shared" si="24"/>
        <v>#DIV/0!</v>
      </c>
      <c r="H376" s="144" t="e">
        <f t="shared" si="23"/>
        <v>#DIV/0!</v>
      </c>
      <c r="I376" s="24">
        <v>0</v>
      </c>
    </row>
    <row r="377" spans="1:9" ht="12.75" hidden="1">
      <c r="A377" s="46"/>
      <c r="B377" s="57"/>
      <c r="C377" s="29" t="s">
        <v>11</v>
      </c>
      <c r="D377" s="9" t="s">
        <v>12</v>
      </c>
      <c r="E377" s="24"/>
      <c r="F377" s="24"/>
      <c r="G377" s="132" t="e">
        <f t="shared" si="24"/>
        <v>#DIV/0!</v>
      </c>
      <c r="H377" s="144" t="e">
        <f t="shared" si="23"/>
        <v>#DIV/0!</v>
      </c>
      <c r="I377" s="24"/>
    </row>
    <row r="378" spans="1:9" ht="33.75" hidden="1">
      <c r="A378" s="46"/>
      <c r="B378" s="50"/>
      <c r="C378" s="29" t="s">
        <v>51</v>
      </c>
      <c r="D378" s="11" t="s">
        <v>253</v>
      </c>
      <c r="E378" s="79"/>
      <c r="F378" s="79"/>
      <c r="G378" s="132" t="e">
        <f t="shared" si="24"/>
        <v>#DIV/0!</v>
      </c>
      <c r="H378" s="144" t="e">
        <f t="shared" si="23"/>
        <v>#DIV/0!</v>
      </c>
      <c r="I378" s="79"/>
    </row>
    <row r="379" spans="1:9" ht="45" hidden="1">
      <c r="A379" s="46"/>
      <c r="B379" s="50"/>
      <c r="C379" s="29" t="s">
        <v>107</v>
      </c>
      <c r="D379" s="85" t="s">
        <v>236</v>
      </c>
      <c r="E379" s="79"/>
      <c r="F379" s="79"/>
      <c r="G379" s="132" t="e">
        <f t="shared" si="24"/>
        <v>#DIV/0!</v>
      </c>
      <c r="H379" s="144" t="e">
        <f t="shared" si="23"/>
        <v>#DIV/0!</v>
      </c>
      <c r="I379" s="79">
        <v>0</v>
      </c>
    </row>
    <row r="380" spans="1:9" ht="12.75">
      <c r="A380" s="46"/>
      <c r="B380" s="47">
        <v>85395</v>
      </c>
      <c r="C380" s="19"/>
      <c r="D380" s="13" t="s">
        <v>5</v>
      </c>
      <c r="E380" s="87">
        <f>SUM(E381:E387)</f>
        <v>2344216.48</v>
      </c>
      <c r="F380" s="87">
        <f>SUM(F381:F387)</f>
        <v>445349.94999999995</v>
      </c>
      <c r="G380" s="141">
        <f t="shared" si="24"/>
        <v>18.997816703344732</v>
      </c>
      <c r="H380" s="137" t="s">
        <v>122</v>
      </c>
      <c r="I380" s="87">
        <f>SUM(I381:I387)</f>
        <v>0</v>
      </c>
    </row>
    <row r="381" spans="1:9" ht="12.75" hidden="1">
      <c r="A381" s="53"/>
      <c r="B381" s="58"/>
      <c r="C381" s="29" t="s">
        <v>25</v>
      </c>
      <c r="D381" s="9" t="s">
        <v>212</v>
      </c>
      <c r="E381" s="24"/>
      <c r="F381" s="24"/>
      <c r="G381" s="132" t="e">
        <f t="shared" si="24"/>
        <v>#DIV/0!</v>
      </c>
      <c r="H381" s="144" t="e">
        <f t="shared" si="23"/>
        <v>#DIV/0!</v>
      </c>
      <c r="I381" s="24">
        <v>0</v>
      </c>
    </row>
    <row r="382" spans="1:9" ht="45" hidden="1">
      <c r="A382" s="53"/>
      <c r="B382" s="58"/>
      <c r="C382" s="33" t="s">
        <v>124</v>
      </c>
      <c r="D382" s="85" t="s">
        <v>172</v>
      </c>
      <c r="E382" s="24"/>
      <c r="F382" s="24"/>
      <c r="G382" s="132" t="e">
        <f t="shared" si="24"/>
        <v>#DIV/0!</v>
      </c>
      <c r="H382" s="144" t="e">
        <f t="shared" si="23"/>
        <v>#DIV/0!</v>
      </c>
      <c r="I382" s="42"/>
    </row>
    <row r="383" spans="1:9" ht="45" hidden="1">
      <c r="A383" s="53"/>
      <c r="B383" s="58"/>
      <c r="C383" s="33" t="s">
        <v>125</v>
      </c>
      <c r="D383" s="85" t="s">
        <v>172</v>
      </c>
      <c r="E383" s="24"/>
      <c r="F383" s="24"/>
      <c r="G383" s="132" t="e">
        <f t="shared" si="24"/>
        <v>#DIV/0!</v>
      </c>
      <c r="H383" s="144" t="e">
        <f t="shared" si="23"/>
        <v>#DIV/0!</v>
      </c>
      <c r="I383" s="42"/>
    </row>
    <row r="384" spans="1:9" ht="33.75" hidden="1">
      <c r="A384" s="53"/>
      <c r="B384" s="58"/>
      <c r="C384" s="33" t="s">
        <v>117</v>
      </c>
      <c r="D384" s="85" t="s">
        <v>118</v>
      </c>
      <c r="E384" s="24"/>
      <c r="F384" s="24"/>
      <c r="G384" s="132" t="e">
        <f t="shared" si="24"/>
        <v>#DIV/0!</v>
      </c>
      <c r="H384" s="144" t="e">
        <f t="shared" si="23"/>
        <v>#DIV/0!</v>
      </c>
      <c r="I384" s="42"/>
    </row>
    <row r="385" spans="1:9" ht="45">
      <c r="A385" s="53"/>
      <c r="B385" s="58"/>
      <c r="C385" s="33" t="s">
        <v>272</v>
      </c>
      <c r="D385" s="85" t="s">
        <v>273</v>
      </c>
      <c r="E385" s="24">
        <v>332003.28</v>
      </c>
      <c r="F385" s="24">
        <v>151113.28</v>
      </c>
      <c r="G385" s="132">
        <f t="shared" si="24"/>
        <v>45.515598520592924</v>
      </c>
      <c r="H385" s="144" t="s">
        <v>122</v>
      </c>
      <c r="I385" s="42"/>
    </row>
    <row r="386" spans="1:9" ht="48.75" customHeight="1">
      <c r="A386" s="53"/>
      <c r="B386" s="58"/>
      <c r="C386" s="33" t="s">
        <v>286</v>
      </c>
      <c r="D386" s="85" t="s">
        <v>273</v>
      </c>
      <c r="E386" s="42">
        <v>17976.2</v>
      </c>
      <c r="F386" s="24">
        <v>0</v>
      </c>
      <c r="G386" s="132">
        <f t="shared" si="24"/>
        <v>0</v>
      </c>
      <c r="H386" s="144" t="s">
        <v>122</v>
      </c>
      <c r="I386" s="42"/>
    </row>
    <row r="387" spans="1:9" ht="45">
      <c r="A387" s="46"/>
      <c r="B387" s="50"/>
      <c r="C387" s="33" t="s">
        <v>107</v>
      </c>
      <c r="D387" s="85" t="s">
        <v>236</v>
      </c>
      <c r="E387" s="32">
        <v>1994237</v>
      </c>
      <c r="F387" s="32">
        <v>294236.67</v>
      </c>
      <c r="G387" s="132">
        <f t="shared" si="24"/>
        <v>14.754348154206346</v>
      </c>
      <c r="H387" s="144" t="s">
        <v>122</v>
      </c>
      <c r="I387" s="42">
        <v>0</v>
      </c>
    </row>
    <row r="388" spans="1:9" ht="12.75">
      <c r="A388" s="25">
        <v>854</v>
      </c>
      <c r="B388" s="15"/>
      <c r="C388" s="31"/>
      <c r="D388" s="65" t="s">
        <v>64</v>
      </c>
      <c r="E388" s="17">
        <f>E389+E393</f>
        <v>855000</v>
      </c>
      <c r="F388" s="17">
        <f>F389+F393</f>
        <v>503445</v>
      </c>
      <c r="G388" s="130">
        <f t="shared" si="24"/>
        <v>58.882456140350875</v>
      </c>
      <c r="H388" s="143">
        <f t="shared" si="23"/>
        <v>213.3919677863728</v>
      </c>
      <c r="I388" s="17">
        <f>I389</f>
        <v>235925</v>
      </c>
    </row>
    <row r="389" spans="1:9" ht="12.75">
      <c r="A389" s="46"/>
      <c r="B389" s="47">
        <v>85415</v>
      </c>
      <c r="C389" s="19"/>
      <c r="D389" s="13" t="s">
        <v>284</v>
      </c>
      <c r="E389" s="20">
        <f>SUM(E390:E392)</f>
        <v>600000</v>
      </c>
      <c r="F389" s="20">
        <f>SUM(F390:F392)</f>
        <v>503445</v>
      </c>
      <c r="G389" s="131">
        <f t="shared" si="24"/>
        <v>83.9075</v>
      </c>
      <c r="H389" s="131">
        <f t="shared" si="23"/>
        <v>213.3919677863728</v>
      </c>
      <c r="I389" s="20">
        <f>SUM(I391:I392)</f>
        <v>235925</v>
      </c>
    </row>
    <row r="390" spans="1:9" ht="12.75">
      <c r="A390" s="46"/>
      <c r="B390" s="50"/>
      <c r="C390" s="29" t="s">
        <v>11</v>
      </c>
      <c r="D390" s="9" t="s">
        <v>12</v>
      </c>
      <c r="E390" s="24">
        <v>600000</v>
      </c>
      <c r="F390" s="24">
        <v>0</v>
      </c>
      <c r="G390" s="132">
        <f t="shared" si="24"/>
        <v>0</v>
      </c>
      <c r="H390" s="144" t="s">
        <v>122</v>
      </c>
      <c r="I390" s="24"/>
    </row>
    <row r="391" spans="1:9" ht="33.75">
      <c r="A391" s="46"/>
      <c r="B391" s="50"/>
      <c r="C391" s="29" t="s">
        <v>51</v>
      </c>
      <c r="D391" s="11" t="s">
        <v>253</v>
      </c>
      <c r="E391" s="24">
        <v>0</v>
      </c>
      <c r="F391" s="24">
        <v>503445</v>
      </c>
      <c r="G391" s="144" t="s">
        <v>122</v>
      </c>
      <c r="H391" s="132">
        <f t="shared" si="23"/>
        <v>213.3919677863728</v>
      </c>
      <c r="I391" s="24">
        <v>235925</v>
      </c>
    </row>
    <row r="392" spans="1:9" ht="16.5" customHeight="1" hidden="1">
      <c r="A392" s="46"/>
      <c r="B392" s="50"/>
      <c r="C392" s="29" t="s">
        <v>178</v>
      </c>
      <c r="D392" s="123" t="s">
        <v>65</v>
      </c>
      <c r="E392" s="24"/>
      <c r="F392" s="24"/>
      <c r="G392" s="132" t="e">
        <f t="shared" si="24"/>
        <v>#DIV/0!</v>
      </c>
      <c r="H392" s="132" t="e">
        <f t="shared" si="23"/>
        <v>#DIV/0!</v>
      </c>
      <c r="I392" s="24"/>
    </row>
    <row r="393" spans="1:9" ht="15" customHeight="1">
      <c r="A393" s="46"/>
      <c r="B393" s="47">
        <v>85495</v>
      </c>
      <c r="C393" s="43"/>
      <c r="D393" s="158" t="s">
        <v>5</v>
      </c>
      <c r="E393" s="20">
        <f>SUM(E394:E394)</f>
        <v>255000</v>
      </c>
      <c r="F393" s="20">
        <f>SUM(F394:F394)</f>
        <v>0</v>
      </c>
      <c r="G393" s="131">
        <f t="shared" si="24"/>
        <v>0</v>
      </c>
      <c r="H393" s="137" t="s">
        <v>122</v>
      </c>
      <c r="I393" s="24"/>
    </row>
    <row r="394" spans="1:9" ht="46.5" customHeight="1">
      <c r="A394" s="46"/>
      <c r="B394" s="50"/>
      <c r="C394" s="29" t="s">
        <v>107</v>
      </c>
      <c r="D394" s="85" t="s">
        <v>236</v>
      </c>
      <c r="E394" s="24">
        <v>255000</v>
      </c>
      <c r="F394" s="24">
        <v>0</v>
      </c>
      <c r="G394" s="132">
        <f t="shared" si="24"/>
        <v>0</v>
      </c>
      <c r="H394" s="144" t="s">
        <v>122</v>
      </c>
      <c r="I394" s="24"/>
    </row>
    <row r="395" spans="1:9" ht="12.75" customHeight="1">
      <c r="A395" s="217">
        <v>855</v>
      </c>
      <c r="B395" s="218"/>
      <c r="C395" s="219"/>
      <c r="D395" s="220" t="s">
        <v>261</v>
      </c>
      <c r="E395" s="221">
        <f>E396+E400+E405+E408+E410+E416</f>
        <v>57416719</v>
      </c>
      <c r="F395" s="221">
        <f>F396+F400+F405+F408+F410+F416</f>
        <v>26941709.36</v>
      </c>
      <c r="G395" s="130">
        <f t="shared" si="24"/>
        <v>46.92310851130313</v>
      </c>
      <c r="H395" s="143">
        <f t="shared" si="23"/>
        <v>97.30139569869922</v>
      </c>
      <c r="I395" s="236">
        <f>SUM(I396,I400,I405,I408,I410,I416)</f>
        <v>27688923.849999998</v>
      </c>
    </row>
    <row r="396" spans="1:9" ht="14.25" customHeight="1">
      <c r="A396" s="229"/>
      <c r="B396" s="214">
        <v>85501</v>
      </c>
      <c r="C396" s="43"/>
      <c r="D396" s="158" t="s">
        <v>239</v>
      </c>
      <c r="E396" s="20">
        <f>SUM(E397:E399)</f>
        <v>32041500</v>
      </c>
      <c r="F396" s="20">
        <f>SUM(F397:F399)</f>
        <v>15269830.65</v>
      </c>
      <c r="G396" s="131">
        <f t="shared" si="24"/>
        <v>47.65641636627499</v>
      </c>
      <c r="H396" s="131">
        <f t="shared" si="23"/>
        <v>94.60190822751848</v>
      </c>
      <c r="I396" s="20">
        <f>SUM(I397:I399)</f>
        <v>16141144.44</v>
      </c>
    </row>
    <row r="397" spans="1:9" ht="14.25" customHeight="1">
      <c r="A397" s="46"/>
      <c r="B397" s="163"/>
      <c r="C397" s="29" t="s">
        <v>25</v>
      </c>
      <c r="D397" s="9" t="s">
        <v>212</v>
      </c>
      <c r="E397" s="24">
        <v>4500</v>
      </c>
      <c r="F397" s="24">
        <v>1612.65</v>
      </c>
      <c r="G397" s="132">
        <f t="shared" si="24"/>
        <v>35.836666666666666</v>
      </c>
      <c r="H397" s="132">
        <f t="shared" si="23"/>
        <v>5477.751358695652</v>
      </c>
      <c r="I397" s="24">
        <v>29.44</v>
      </c>
    </row>
    <row r="398" spans="1:9" ht="14.25" customHeight="1">
      <c r="A398" s="46"/>
      <c r="B398" s="50"/>
      <c r="C398" s="29" t="s">
        <v>11</v>
      </c>
      <c r="D398" s="9" t="s">
        <v>12</v>
      </c>
      <c r="E398" s="24">
        <v>55000</v>
      </c>
      <c r="F398" s="24">
        <v>54000</v>
      </c>
      <c r="G398" s="132">
        <f t="shared" si="24"/>
        <v>98.18181818181819</v>
      </c>
      <c r="H398" s="132">
        <f t="shared" si="23"/>
        <v>450</v>
      </c>
      <c r="I398" s="24">
        <v>12000</v>
      </c>
    </row>
    <row r="399" spans="1:9" ht="45.75" customHeight="1">
      <c r="A399" s="46"/>
      <c r="B399" s="161"/>
      <c r="C399" s="29" t="s">
        <v>238</v>
      </c>
      <c r="D399" s="11" t="s">
        <v>237</v>
      </c>
      <c r="E399" s="24">
        <v>31982000</v>
      </c>
      <c r="F399" s="24">
        <v>15214218</v>
      </c>
      <c r="G399" s="132">
        <f t="shared" si="24"/>
        <v>47.57119004439998</v>
      </c>
      <c r="H399" s="132">
        <f t="shared" si="23"/>
        <v>94.3276676990647</v>
      </c>
      <c r="I399" s="24">
        <v>16129115</v>
      </c>
    </row>
    <row r="400" spans="1:9" ht="36" customHeight="1">
      <c r="A400" s="216"/>
      <c r="B400" s="50">
        <v>85502</v>
      </c>
      <c r="C400" s="43"/>
      <c r="D400" s="12" t="s">
        <v>101</v>
      </c>
      <c r="E400" s="20">
        <f>SUM(E401:E404)</f>
        <v>24859400</v>
      </c>
      <c r="F400" s="20">
        <f>SUM(F401:F404)</f>
        <v>11453125.31</v>
      </c>
      <c r="G400" s="222">
        <f t="shared" si="24"/>
        <v>46.07160796318495</v>
      </c>
      <c r="H400" s="223">
        <f t="shared" si="23"/>
        <v>101.17156387329533</v>
      </c>
      <c r="I400" s="20">
        <f>SUM(I401:I404)</f>
        <v>11320498.44</v>
      </c>
    </row>
    <row r="401" spans="1:9" ht="12.75" customHeight="1">
      <c r="A401" s="46"/>
      <c r="B401" s="163"/>
      <c r="C401" s="29" t="s">
        <v>25</v>
      </c>
      <c r="D401" s="9" t="s">
        <v>212</v>
      </c>
      <c r="E401" s="24">
        <v>20700</v>
      </c>
      <c r="F401" s="24">
        <v>7021.15</v>
      </c>
      <c r="G401" s="132">
        <f t="shared" si="24"/>
        <v>33.91859903381643</v>
      </c>
      <c r="H401" s="132">
        <f t="shared" si="23"/>
        <v>75.76295474606302</v>
      </c>
      <c r="I401" s="24">
        <v>9267.26</v>
      </c>
    </row>
    <row r="402" spans="1:9" ht="45" customHeight="1">
      <c r="A402" s="46"/>
      <c r="B402" s="57"/>
      <c r="C402" s="29" t="s">
        <v>119</v>
      </c>
      <c r="D402" s="11" t="s">
        <v>242</v>
      </c>
      <c r="E402" s="24">
        <v>24581100</v>
      </c>
      <c r="F402" s="24">
        <v>11289194</v>
      </c>
      <c r="G402" s="132">
        <f aca="true" t="shared" si="25" ref="G402:G419">F402*100/E402</f>
        <v>45.92631737391736</v>
      </c>
      <c r="H402" s="132">
        <f t="shared" si="23"/>
        <v>101.01427722658877</v>
      </c>
      <c r="I402" s="24">
        <v>11175840</v>
      </c>
    </row>
    <row r="403" spans="1:9" ht="41.25" customHeight="1">
      <c r="A403" s="46"/>
      <c r="B403" s="57"/>
      <c r="C403" s="29" t="s">
        <v>76</v>
      </c>
      <c r="D403" s="11" t="s">
        <v>173</v>
      </c>
      <c r="E403" s="24">
        <v>159600</v>
      </c>
      <c r="F403" s="24">
        <v>101981.41</v>
      </c>
      <c r="G403" s="132">
        <f t="shared" si="25"/>
        <v>63.89812656641604</v>
      </c>
      <c r="H403" s="132">
        <f t="shared" si="23"/>
        <v>176.0887158530662</v>
      </c>
      <c r="I403" s="24">
        <v>57914.79</v>
      </c>
    </row>
    <row r="404" spans="1:9" ht="57.75" customHeight="1">
      <c r="A404" s="46"/>
      <c r="B404" s="206"/>
      <c r="C404" s="29" t="s">
        <v>67</v>
      </c>
      <c r="D404" s="11" t="s">
        <v>201</v>
      </c>
      <c r="E404" s="24">
        <v>98000</v>
      </c>
      <c r="F404" s="24">
        <v>54928.75</v>
      </c>
      <c r="G404" s="132">
        <f t="shared" si="25"/>
        <v>56.04974489795919</v>
      </c>
      <c r="H404" s="132">
        <f t="shared" si="23"/>
        <v>70.8974050029951</v>
      </c>
      <c r="I404" s="24">
        <v>77476.39</v>
      </c>
    </row>
    <row r="405" spans="1:9" ht="12.75" customHeight="1">
      <c r="A405" s="46"/>
      <c r="B405" s="47">
        <v>85503</v>
      </c>
      <c r="C405" s="43"/>
      <c r="D405" s="12" t="s">
        <v>262</v>
      </c>
      <c r="E405" s="20">
        <f>SUM(E406:E407)</f>
        <v>920</v>
      </c>
      <c r="F405" s="20">
        <f>SUM(F406:F407)</f>
        <v>166.86</v>
      </c>
      <c r="G405" s="222">
        <f t="shared" si="25"/>
        <v>18.13695652173913</v>
      </c>
      <c r="H405" s="223">
        <f t="shared" si="23"/>
        <v>79.14058053500284</v>
      </c>
      <c r="I405" s="20">
        <f>SUM(I406:I407)</f>
        <v>210.84</v>
      </c>
    </row>
    <row r="406" spans="1:9" ht="45" customHeight="1">
      <c r="A406" s="46"/>
      <c r="B406" s="50"/>
      <c r="C406" s="29" t="s">
        <v>119</v>
      </c>
      <c r="D406" s="11" t="s">
        <v>242</v>
      </c>
      <c r="E406" s="24">
        <v>920</v>
      </c>
      <c r="F406" s="24">
        <v>166.86</v>
      </c>
      <c r="G406" s="132">
        <f t="shared" si="25"/>
        <v>18.13695652173913</v>
      </c>
      <c r="H406" s="132">
        <f t="shared" si="23"/>
        <v>79.31362296796274</v>
      </c>
      <c r="I406" s="24">
        <v>210.38</v>
      </c>
    </row>
    <row r="407" spans="1:9" ht="39" customHeight="1" hidden="1">
      <c r="A407" s="46"/>
      <c r="B407" s="206"/>
      <c r="C407" s="29" t="s">
        <v>76</v>
      </c>
      <c r="D407" s="11" t="s">
        <v>173</v>
      </c>
      <c r="E407" s="24"/>
      <c r="F407" s="24"/>
      <c r="G407" s="132" t="e">
        <f t="shared" si="25"/>
        <v>#DIV/0!</v>
      </c>
      <c r="H407" s="132">
        <f t="shared" si="23"/>
        <v>0</v>
      </c>
      <c r="I407" s="24">
        <v>0.46</v>
      </c>
    </row>
    <row r="408" spans="1:9" ht="15.75" customHeight="1" hidden="1">
      <c r="A408" s="46"/>
      <c r="B408" s="47">
        <v>85504</v>
      </c>
      <c r="C408" s="43"/>
      <c r="D408" s="12" t="s">
        <v>279</v>
      </c>
      <c r="E408" s="20">
        <f>SUM(E409:E409)</f>
        <v>0</v>
      </c>
      <c r="F408" s="20">
        <f>SUM(F409:F409)</f>
        <v>0</v>
      </c>
      <c r="G408" s="131" t="e">
        <f>F408*100/E408</f>
        <v>#DIV/0!</v>
      </c>
      <c r="H408" s="131" t="e">
        <f>(F408/I408)*100</f>
        <v>#DIV/0!</v>
      </c>
      <c r="I408" s="20">
        <f>SUM(I409)</f>
        <v>0</v>
      </c>
    </row>
    <row r="409" spans="1:9" ht="39" customHeight="1" hidden="1">
      <c r="A409" s="46"/>
      <c r="B409" s="109"/>
      <c r="C409" s="29" t="s">
        <v>51</v>
      </c>
      <c r="D409" s="11" t="s">
        <v>253</v>
      </c>
      <c r="E409" s="24"/>
      <c r="F409" s="24"/>
      <c r="G409" s="132" t="e">
        <f t="shared" si="25"/>
        <v>#DIV/0!</v>
      </c>
      <c r="H409" s="132" t="e">
        <f t="shared" si="23"/>
        <v>#DIV/0!</v>
      </c>
      <c r="I409" s="24"/>
    </row>
    <row r="410" spans="1:9" ht="14.25" customHeight="1">
      <c r="A410" s="216"/>
      <c r="B410" s="47">
        <v>85505</v>
      </c>
      <c r="C410" s="43"/>
      <c r="D410" s="12" t="s">
        <v>263</v>
      </c>
      <c r="E410" s="20">
        <f>SUM(E411:E415)</f>
        <v>514899</v>
      </c>
      <c r="F410" s="20">
        <f>SUM(F411:F415)</f>
        <v>218586.54</v>
      </c>
      <c r="G410" s="131">
        <f t="shared" si="25"/>
        <v>42.45231394894921</v>
      </c>
      <c r="H410" s="131">
        <f t="shared" si="23"/>
        <v>99.88868534694011</v>
      </c>
      <c r="I410" s="20">
        <f>SUM(I411:I415)</f>
        <v>218830.13</v>
      </c>
    </row>
    <row r="411" spans="1:9" ht="14.25" customHeight="1">
      <c r="A411" s="46"/>
      <c r="B411" s="50"/>
      <c r="C411" s="29" t="s">
        <v>56</v>
      </c>
      <c r="D411" s="9" t="s">
        <v>57</v>
      </c>
      <c r="E411" s="24">
        <v>144500</v>
      </c>
      <c r="F411" s="24">
        <v>56132.2</v>
      </c>
      <c r="G411" s="132">
        <f t="shared" si="25"/>
        <v>38.84581314878893</v>
      </c>
      <c r="H411" s="132">
        <f t="shared" si="23"/>
        <v>98.78116596978784</v>
      </c>
      <c r="I411" s="24">
        <v>56824.8</v>
      </c>
    </row>
    <row r="412" spans="1:9" ht="14.25" customHeight="1">
      <c r="A412" s="46"/>
      <c r="B412" s="57"/>
      <c r="C412" s="29" t="s">
        <v>25</v>
      </c>
      <c r="D412" s="9" t="s">
        <v>212</v>
      </c>
      <c r="E412" s="24">
        <v>130</v>
      </c>
      <c r="F412" s="24">
        <v>34.84</v>
      </c>
      <c r="G412" s="132">
        <f t="shared" si="25"/>
        <v>26.800000000000004</v>
      </c>
      <c r="H412" s="132">
        <f t="shared" si="23"/>
        <v>84.97560975609757</v>
      </c>
      <c r="I412" s="24">
        <v>41</v>
      </c>
    </row>
    <row r="413" spans="1:9" ht="14.25" customHeight="1">
      <c r="A413" s="46"/>
      <c r="B413" s="50"/>
      <c r="C413" s="213" t="s">
        <v>264</v>
      </c>
      <c r="D413" s="207" t="s">
        <v>268</v>
      </c>
      <c r="E413" s="24">
        <v>2000</v>
      </c>
      <c r="F413" s="24">
        <v>1557.33</v>
      </c>
      <c r="G413" s="132">
        <f t="shared" si="25"/>
        <v>77.8665</v>
      </c>
      <c r="H413" s="144" t="s">
        <v>122</v>
      </c>
      <c r="I413" s="24">
        <v>0</v>
      </c>
    </row>
    <row r="414" spans="1:9" ht="14.25" customHeight="1">
      <c r="A414" s="46"/>
      <c r="B414" s="57"/>
      <c r="C414" s="213" t="s">
        <v>258</v>
      </c>
      <c r="D414" s="207" t="s">
        <v>267</v>
      </c>
      <c r="E414" s="24">
        <v>1000</v>
      </c>
      <c r="F414" s="24">
        <v>0</v>
      </c>
      <c r="G414" s="132">
        <f t="shared" si="25"/>
        <v>0</v>
      </c>
      <c r="H414" s="144" t="s">
        <v>122</v>
      </c>
      <c r="I414" s="24">
        <v>0</v>
      </c>
    </row>
    <row r="415" spans="1:9" ht="14.25" customHeight="1">
      <c r="A415" s="46"/>
      <c r="B415" s="57"/>
      <c r="C415" s="213" t="s">
        <v>11</v>
      </c>
      <c r="D415" s="9" t="s">
        <v>12</v>
      </c>
      <c r="E415" s="24">
        <v>367269</v>
      </c>
      <c r="F415" s="24">
        <v>160862.17</v>
      </c>
      <c r="G415" s="132">
        <f t="shared" si="25"/>
        <v>43.79955019345494</v>
      </c>
      <c r="H415" s="132">
        <f t="shared" si="23"/>
        <v>99.31950448595688</v>
      </c>
      <c r="I415" s="24">
        <v>161964.33</v>
      </c>
    </row>
    <row r="416" spans="1:9" ht="14.25" customHeight="1" hidden="1">
      <c r="A416" s="46"/>
      <c r="B416" s="47">
        <v>85595</v>
      </c>
      <c r="C416" s="228"/>
      <c r="D416" s="13" t="s">
        <v>5</v>
      </c>
      <c r="E416" s="20">
        <f>SUM(E417:E417)</f>
        <v>0</v>
      </c>
      <c r="F416" s="20">
        <f>SUM(F417:F417)</f>
        <v>0</v>
      </c>
      <c r="G416" s="131" t="e">
        <f t="shared" si="25"/>
        <v>#DIV/0!</v>
      </c>
      <c r="H416" s="131">
        <f t="shared" si="23"/>
        <v>0</v>
      </c>
      <c r="I416" s="20">
        <f>SUM(I417)</f>
        <v>8240</v>
      </c>
    </row>
    <row r="417" spans="1:9" ht="47.25" customHeight="1" hidden="1">
      <c r="A417" s="215"/>
      <c r="B417" s="161"/>
      <c r="C417" s="213" t="s">
        <v>119</v>
      </c>
      <c r="D417" s="11" t="s">
        <v>242</v>
      </c>
      <c r="E417" s="24"/>
      <c r="F417" s="24"/>
      <c r="G417" s="132" t="e">
        <f t="shared" si="25"/>
        <v>#DIV/0!</v>
      </c>
      <c r="H417" s="132">
        <f t="shared" si="23"/>
        <v>0</v>
      </c>
      <c r="I417" s="24">
        <v>8240</v>
      </c>
    </row>
    <row r="418" spans="1:9" ht="15" customHeight="1">
      <c r="A418" s="25">
        <v>900</v>
      </c>
      <c r="B418" s="36"/>
      <c r="C418" s="37"/>
      <c r="D418" s="66" t="s">
        <v>89</v>
      </c>
      <c r="E418" s="17">
        <f>SUM(E419,E422,E431,E433,E438,E440,E444,E451,E455,E457)</f>
        <v>19787000</v>
      </c>
      <c r="F418" s="17">
        <f>SUM(F419,F422,F431,F433,F438,F440,F444,F451,F455,F457,)</f>
        <v>6451758.960000001</v>
      </c>
      <c r="G418" s="130">
        <f t="shared" si="25"/>
        <v>32.60604922423814</v>
      </c>
      <c r="H418" s="130">
        <f t="shared" si="23"/>
        <v>105.2639120503799</v>
      </c>
      <c r="I418" s="17">
        <f>SUM(I419,I422,I431,I433,I438,I440,I444,I451,I455,I457,)</f>
        <v>6129127.100000001</v>
      </c>
    </row>
    <row r="419" spans="1:9" ht="21.75" customHeight="1">
      <c r="A419" s="18"/>
      <c r="B419" s="26">
        <v>90001</v>
      </c>
      <c r="C419" s="107"/>
      <c r="D419" s="71" t="s">
        <v>152</v>
      </c>
      <c r="E419" s="20">
        <f>SUM(E420:E421)</f>
        <v>1900000</v>
      </c>
      <c r="F419" s="20">
        <f>SUM(F420:F421)</f>
        <v>0</v>
      </c>
      <c r="G419" s="20">
        <f t="shared" si="25"/>
        <v>0</v>
      </c>
      <c r="H419" s="137" t="s">
        <v>122</v>
      </c>
      <c r="I419" s="39">
        <f>SUM(I420:I421)</f>
        <v>0</v>
      </c>
    </row>
    <row r="420" spans="1:9" ht="21.75" customHeight="1">
      <c r="A420" s="18"/>
      <c r="B420" s="35"/>
      <c r="C420" s="29" t="s">
        <v>11</v>
      </c>
      <c r="D420" s="10" t="s">
        <v>12</v>
      </c>
      <c r="E420" s="24">
        <v>1900000</v>
      </c>
      <c r="F420" s="24">
        <v>0</v>
      </c>
      <c r="G420" s="24">
        <f>F420/E420*100</f>
        <v>0</v>
      </c>
      <c r="H420" s="144" t="s">
        <v>122</v>
      </c>
      <c r="I420" s="42"/>
    </row>
    <row r="421" spans="1:9" ht="45" hidden="1">
      <c r="A421" s="18"/>
      <c r="B421" s="18"/>
      <c r="C421" s="29" t="s">
        <v>107</v>
      </c>
      <c r="D421" s="85" t="s">
        <v>254</v>
      </c>
      <c r="E421" s="42"/>
      <c r="F421" s="42"/>
      <c r="G421" s="24" t="e">
        <f>F421/E421*100</f>
        <v>#DIV/0!</v>
      </c>
      <c r="H421" s="132" t="e">
        <f aca="true" t="shared" si="26" ref="H421:H439">(F421/I421)*100</f>
        <v>#DIV/0!</v>
      </c>
      <c r="I421" s="42">
        <v>0</v>
      </c>
    </row>
    <row r="422" spans="1:9" ht="12" customHeight="1">
      <c r="A422" s="18"/>
      <c r="B422" s="26">
        <v>90002</v>
      </c>
      <c r="C422" s="107"/>
      <c r="D422" s="71" t="s">
        <v>145</v>
      </c>
      <c r="E422" s="20">
        <f>SUM(E423:E430)</f>
        <v>11234000</v>
      </c>
      <c r="F422" s="20">
        <f>SUM(F423:F430)</f>
        <v>4567792.71</v>
      </c>
      <c r="G422" s="131">
        <f aca="true" t="shared" si="27" ref="G422:G427">F422*100/E422</f>
        <v>40.66043003382588</v>
      </c>
      <c r="H422" s="131">
        <f t="shared" si="26"/>
        <v>104.28491624290092</v>
      </c>
      <c r="I422" s="20">
        <f>SUM(I423:I430)</f>
        <v>4380108.72</v>
      </c>
    </row>
    <row r="423" spans="1:9" ht="33.75">
      <c r="A423" s="18"/>
      <c r="B423" s="35"/>
      <c r="C423" s="191" t="s">
        <v>41</v>
      </c>
      <c r="D423" s="11" t="s">
        <v>169</v>
      </c>
      <c r="E423" s="24">
        <v>11100000</v>
      </c>
      <c r="F423" s="24">
        <v>4557413.96</v>
      </c>
      <c r="G423" s="132">
        <f t="shared" si="27"/>
        <v>41.05778342342342</v>
      </c>
      <c r="H423" s="132">
        <f t="shared" si="26"/>
        <v>104.3232451365794</v>
      </c>
      <c r="I423" s="24">
        <v>4368550.8</v>
      </c>
    </row>
    <row r="424" spans="1:9" ht="12.75" hidden="1">
      <c r="A424" s="18"/>
      <c r="B424" s="35"/>
      <c r="C424" s="224" t="s">
        <v>265</v>
      </c>
      <c r="D424" s="11" t="s">
        <v>269</v>
      </c>
      <c r="E424" s="24"/>
      <c r="F424" s="24"/>
      <c r="G424" s="132" t="e">
        <f t="shared" si="27"/>
        <v>#DIV/0!</v>
      </c>
      <c r="H424" s="132" t="e">
        <f t="shared" si="26"/>
        <v>#DIV/0!</v>
      </c>
      <c r="I424" s="24"/>
    </row>
    <row r="425" spans="1:9" ht="22.5" hidden="1">
      <c r="A425" s="18"/>
      <c r="B425" s="35"/>
      <c r="C425" s="191" t="s">
        <v>27</v>
      </c>
      <c r="D425" s="11" t="s">
        <v>218</v>
      </c>
      <c r="E425" s="24"/>
      <c r="F425" s="24"/>
      <c r="G425" s="132" t="e">
        <f t="shared" si="27"/>
        <v>#DIV/0!</v>
      </c>
      <c r="H425" s="132" t="e">
        <f t="shared" si="26"/>
        <v>#DIV/0!</v>
      </c>
      <c r="I425" s="24"/>
    </row>
    <row r="426" spans="1:9" ht="22.5" hidden="1">
      <c r="A426" s="18"/>
      <c r="B426" s="35"/>
      <c r="C426" s="187" t="s">
        <v>70</v>
      </c>
      <c r="D426" s="11" t="s">
        <v>213</v>
      </c>
      <c r="E426" s="156"/>
      <c r="F426" s="24"/>
      <c r="G426" s="132" t="e">
        <f t="shared" si="27"/>
        <v>#DIV/0!</v>
      </c>
      <c r="H426" s="132" t="e">
        <f t="shared" si="26"/>
        <v>#DIV/0!</v>
      </c>
      <c r="I426" s="24"/>
    </row>
    <row r="427" spans="1:9" ht="22.5">
      <c r="A427" s="18"/>
      <c r="B427" s="35"/>
      <c r="C427" s="225" t="s">
        <v>259</v>
      </c>
      <c r="D427" s="11" t="s">
        <v>266</v>
      </c>
      <c r="E427" s="156">
        <v>19000</v>
      </c>
      <c r="F427" s="24">
        <v>3601.7</v>
      </c>
      <c r="G427" s="132">
        <f t="shared" si="27"/>
        <v>18.956315789473685</v>
      </c>
      <c r="H427" s="132">
        <f t="shared" si="26"/>
        <v>56.916697481992784</v>
      </c>
      <c r="I427" s="24">
        <v>6328.02</v>
      </c>
    </row>
    <row r="428" spans="1:9" ht="12.75" hidden="1">
      <c r="A428" s="18"/>
      <c r="B428" s="35"/>
      <c r="C428" s="192" t="s">
        <v>17</v>
      </c>
      <c r="D428" s="11" t="s">
        <v>18</v>
      </c>
      <c r="E428" s="156"/>
      <c r="F428" s="24"/>
      <c r="G428" s="132" t="e">
        <f aca="true" t="shared" si="28" ref="G428:G439">F428*100/E428</f>
        <v>#DIV/0!</v>
      </c>
      <c r="H428" s="132" t="e">
        <f t="shared" si="26"/>
        <v>#DIV/0!</v>
      </c>
      <c r="I428" s="24"/>
    </row>
    <row r="429" spans="1:9" ht="22.5">
      <c r="A429" s="18"/>
      <c r="B429" s="35"/>
      <c r="C429" s="192" t="s">
        <v>20</v>
      </c>
      <c r="D429" s="11" t="s">
        <v>234</v>
      </c>
      <c r="E429" s="156">
        <v>15000</v>
      </c>
      <c r="F429" s="24">
        <v>6777.05</v>
      </c>
      <c r="G429" s="132">
        <f t="shared" si="28"/>
        <v>45.18033333333333</v>
      </c>
      <c r="H429" s="132">
        <f t="shared" si="26"/>
        <v>129.58278360962927</v>
      </c>
      <c r="I429" s="24">
        <v>5229.9</v>
      </c>
    </row>
    <row r="430" spans="1:9" ht="33.75">
      <c r="A430" s="18"/>
      <c r="B430" s="18"/>
      <c r="C430" s="29" t="s">
        <v>126</v>
      </c>
      <c r="D430" s="85" t="s">
        <v>153</v>
      </c>
      <c r="E430" s="42">
        <v>100000</v>
      </c>
      <c r="F430" s="42">
        <v>0</v>
      </c>
      <c r="G430" s="132">
        <f t="shared" si="28"/>
        <v>0</v>
      </c>
      <c r="H430" s="144" t="s">
        <v>122</v>
      </c>
      <c r="I430" s="42">
        <v>0</v>
      </c>
    </row>
    <row r="431" spans="1:9" ht="12.75" hidden="1">
      <c r="A431" s="18"/>
      <c r="B431" s="188">
        <v>90003</v>
      </c>
      <c r="C431" s="43"/>
      <c r="D431" s="88" t="s">
        <v>198</v>
      </c>
      <c r="E431" s="39">
        <f>SUM(E432:E432)</f>
        <v>0</v>
      </c>
      <c r="F431" s="39">
        <f>SUM(F432:F432)</f>
        <v>0</v>
      </c>
      <c r="G431" s="131" t="e">
        <f t="shared" si="28"/>
        <v>#DIV/0!</v>
      </c>
      <c r="H431" s="137" t="e">
        <f t="shared" si="26"/>
        <v>#DIV/0!</v>
      </c>
      <c r="I431" s="39">
        <f>SUM(I432:I432)</f>
        <v>0</v>
      </c>
    </row>
    <row r="432" spans="1:9" ht="12.75" hidden="1">
      <c r="A432" s="18"/>
      <c r="B432" s="189"/>
      <c r="C432" s="29" t="s">
        <v>11</v>
      </c>
      <c r="D432" s="10" t="s">
        <v>12</v>
      </c>
      <c r="E432" s="42"/>
      <c r="F432" s="42"/>
      <c r="G432" s="132" t="e">
        <f t="shared" si="28"/>
        <v>#DIV/0!</v>
      </c>
      <c r="H432" s="144" t="e">
        <f t="shared" si="26"/>
        <v>#DIV/0!</v>
      </c>
      <c r="I432" s="42"/>
    </row>
    <row r="433" spans="1:9" ht="12.75">
      <c r="A433" s="18"/>
      <c r="B433" s="26">
        <v>90004</v>
      </c>
      <c r="C433" s="19"/>
      <c r="D433" s="71" t="s">
        <v>74</v>
      </c>
      <c r="E433" s="20">
        <f>SUM(E434:E437)</f>
        <v>2200000</v>
      </c>
      <c r="F433" s="20">
        <f>SUM(F434:F437)</f>
        <v>154782.45</v>
      </c>
      <c r="G433" s="131">
        <f t="shared" si="28"/>
        <v>7.03556590909091</v>
      </c>
      <c r="H433" s="137" t="s">
        <v>122</v>
      </c>
      <c r="I433" s="20">
        <f>SUM(I434:I437)</f>
        <v>0</v>
      </c>
    </row>
    <row r="434" spans="1:9" ht="22.5" hidden="1">
      <c r="A434" s="18"/>
      <c r="B434" s="35"/>
      <c r="C434" s="29" t="s">
        <v>70</v>
      </c>
      <c r="D434" s="11" t="s">
        <v>213</v>
      </c>
      <c r="E434" s="24"/>
      <c r="F434" s="24"/>
      <c r="G434" s="132" t="e">
        <f t="shared" si="28"/>
        <v>#DIV/0!</v>
      </c>
      <c r="H434" s="144" t="e">
        <f t="shared" si="26"/>
        <v>#DIV/0!</v>
      </c>
      <c r="I434" s="42"/>
    </row>
    <row r="435" spans="1:9" ht="12.75" hidden="1">
      <c r="A435" s="18"/>
      <c r="B435" s="35"/>
      <c r="C435" s="29" t="s">
        <v>25</v>
      </c>
      <c r="D435" s="9" t="s">
        <v>212</v>
      </c>
      <c r="E435" s="24"/>
      <c r="F435" s="24"/>
      <c r="G435" s="132" t="e">
        <f t="shared" si="28"/>
        <v>#DIV/0!</v>
      </c>
      <c r="H435" s="144" t="e">
        <f t="shared" si="26"/>
        <v>#DIV/0!</v>
      </c>
      <c r="I435" s="42"/>
    </row>
    <row r="436" spans="1:9" ht="33.75">
      <c r="A436" s="18"/>
      <c r="B436" s="35"/>
      <c r="C436" s="29" t="s">
        <v>126</v>
      </c>
      <c r="D436" s="85" t="s">
        <v>153</v>
      </c>
      <c r="E436" s="24">
        <v>160000</v>
      </c>
      <c r="F436" s="24">
        <v>0</v>
      </c>
      <c r="G436" s="132">
        <f t="shared" si="28"/>
        <v>0</v>
      </c>
      <c r="H436" s="144" t="s">
        <v>122</v>
      </c>
      <c r="I436" s="42">
        <v>0</v>
      </c>
    </row>
    <row r="437" spans="1:9" ht="45">
      <c r="A437" s="21"/>
      <c r="B437" s="22"/>
      <c r="C437" s="29" t="s">
        <v>107</v>
      </c>
      <c r="D437" s="85" t="s">
        <v>236</v>
      </c>
      <c r="E437" s="24">
        <v>2040000</v>
      </c>
      <c r="F437" s="24">
        <v>154782.45</v>
      </c>
      <c r="G437" s="132">
        <f t="shared" si="28"/>
        <v>7.587375000000001</v>
      </c>
      <c r="H437" s="144" t="s">
        <v>122</v>
      </c>
      <c r="I437" s="24">
        <v>0</v>
      </c>
    </row>
    <row r="438" spans="1:9" ht="12.75" hidden="1">
      <c r="A438" s="21"/>
      <c r="B438" s="26">
        <v>90005</v>
      </c>
      <c r="C438" s="43"/>
      <c r="D438" s="88" t="s">
        <v>185</v>
      </c>
      <c r="E438" s="20">
        <f>SUM(E439:E439)</f>
        <v>0</v>
      </c>
      <c r="F438" s="20">
        <f>SUM(F439:F439)</f>
        <v>0</v>
      </c>
      <c r="G438" s="131" t="e">
        <f t="shared" si="28"/>
        <v>#DIV/0!</v>
      </c>
      <c r="H438" s="131" t="e">
        <f>(F438/I438)*100</f>
        <v>#DIV/0!</v>
      </c>
      <c r="I438" s="20">
        <v>0</v>
      </c>
    </row>
    <row r="439" spans="1:9" ht="33.75" hidden="1">
      <c r="A439" s="21"/>
      <c r="B439" s="107"/>
      <c r="C439" s="29" t="s">
        <v>126</v>
      </c>
      <c r="D439" s="85" t="s">
        <v>153</v>
      </c>
      <c r="E439" s="24"/>
      <c r="F439" s="24"/>
      <c r="G439" s="132" t="e">
        <f t="shared" si="28"/>
        <v>#DIV/0!</v>
      </c>
      <c r="H439" s="132" t="e">
        <f t="shared" si="26"/>
        <v>#DIV/0!</v>
      </c>
      <c r="I439" s="24"/>
    </row>
    <row r="440" spans="1:9" ht="12.75">
      <c r="A440" s="21"/>
      <c r="B440" s="26">
        <v>90015</v>
      </c>
      <c r="C440" s="43"/>
      <c r="D440" s="13" t="s">
        <v>146</v>
      </c>
      <c r="E440" s="20">
        <f>SUM(E441:E443)</f>
        <v>2559000</v>
      </c>
      <c r="F440" s="20">
        <f>SUM(F441:F443)</f>
        <v>0</v>
      </c>
      <c r="G440" s="131">
        <f>SUM(F440*100/E440)</f>
        <v>0</v>
      </c>
      <c r="H440" s="131">
        <f>(F440/I440)*100</f>
        <v>0</v>
      </c>
      <c r="I440" s="20">
        <f>SUM(I441:I443)</f>
        <v>9176.62</v>
      </c>
    </row>
    <row r="441" spans="1:9" ht="22.5" hidden="1">
      <c r="A441" s="21"/>
      <c r="B441" s="22"/>
      <c r="C441" s="51" t="s">
        <v>70</v>
      </c>
      <c r="D441" s="11" t="s">
        <v>213</v>
      </c>
      <c r="E441" s="24"/>
      <c r="F441" s="24"/>
      <c r="G441" s="144" t="e">
        <f aca="true" t="shared" si="29" ref="G441:G463">F441*100/E441</f>
        <v>#DIV/0!</v>
      </c>
      <c r="H441" s="132" t="e">
        <f aca="true" t="shared" si="30" ref="H441:H461">(F441/I441)*100</f>
        <v>#DIV/0!</v>
      </c>
      <c r="I441" s="42"/>
    </row>
    <row r="442" spans="1:9" ht="12.75">
      <c r="A442" s="21"/>
      <c r="B442" s="22"/>
      <c r="C442" s="51" t="s">
        <v>11</v>
      </c>
      <c r="D442" s="10" t="s">
        <v>12</v>
      </c>
      <c r="E442" s="24">
        <v>9000</v>
      </c>
      <c r="F442" s="24">
        <v>0</v>
      </c>
      <c r="G442" s="144">
        <f t="shared" si="29"/>
        <v>0</v>
      </c>
      <c r="H442" s="132">
        <f t="shared" si="30"/>
        <v>0</v>
      </c>
      <c r="I442" s="42">
        <v>9176.62</v>
      </c>
    </row>
    <row r="443" spans="1:9" ht="45">
      <c r="A443" s="21"/>
      <c r="B443" s="22"/>
      <c r="C443" s="51" t="s">
        <v>107</v>
      </c>
      <c r="D443" s="85" t="s">
        <v>236</v>
      </c>
      <c r="E443" s="24">
        <v>2550000</v>
      </c>
      <c r="F443" s="24">
        <v>0</v>
      </c>
      <c r="G443" s="132">
        <f t="shared" si="29"/>
        <v>0</v>
      </c>
      <c r="H443" s="144" t="s">
        <v>122</v>
      </c>
      <c r="I443" s="42"/>
    </row>
    <row r="444" spans="1:9" ht="12.75">
      <c r="A444" s="45"/>
      <c r="B444" s="26">
        <v>90017</v>
      </c>
      <c r="C444" s="59"/>
      <c r="D444" s="13" t="s">
        <v>66</v>
      </c>
      <c r="E444" s="20">
        <f>SUM(E445:E450)</f>
        <v>320000</v>
      </c>
      <c r="F444" s="20">
        <f>SUM(F445:F450)</f>
        <v>138242.15</v>
      </c>
      <c r="G444" s="131">
        <f t="shared" si="29"/>
        <v>43.200671875</v>
      </c>
      <c r="H444" s="131">
        <f t="shared" si="30"/>
        <v>87.87010909923924</v>
      </c>
      <c r="I444" s="20">
        <f>SUM(I445:I450)</f>
        <v>157325.56999999998</v>
      </c>
    </row>
    <row r="445" spans="1:9" ht="12.75" hidden="1">
      <c r="A445" s="45"/>
      <c r="B445" s="35"/>
      <c r="C445" s="34" t="s">
        <v>17</v>
      </c>
      <c r="D445" s="11" t="s">
        <v>18</v>
      </c>
      <c r="E445" s="24"/>
      <c r="F445" s="24"/>
      <c r="G445" s="144" t="e">
        <f t="shared" si="29"/>
        <v>#DIV/0!</v>
      </c>
      <c r="H445" s="132" t="e">
        <f t="shared" si="30"/>
        <v>#DIV/0!</v>
      </c>
      <c r="I445" s="24"/>
    </row>
    <row r="446" spans="1:9" ht="45">
      <c r="A446" s="60"/>
      <c r="B446" s="22"/>
      <c r="C446" s="33" t="s">
        <v>10</v>
      </c>
      <c r="D446" s="85" t="s">
        <v>211</v>
      </c>
      <c r="E446" s="24">
        <v>300000</v>
      </c>
      <c r="F446" s="24">
        <v>120264.9</v>
      </c>
      <c r="G446" s="132">
        <f t="shared" si="29"/>
        <v>40.0883</v>
      </c>
      <c r="H446" s="132">
        <f t="shared" si="30"/>
        <v>85.5893686763787</v>
      </c>
      <c r="I446" s="24">
        <v>140513.83</v>
      </c>
    </row>
    <row r="447" spans="1:9" ht="12.75" hidden="1">
      <c r="A447" s="21"/>
      <c r="B447" s="22"/>
      <c r="C447" s="29" t="s">
        <v>25</v>
      </c>
      <c r="D447" s="9" t="s">
        <v>212</v>
      </c>
      <c r="E447" s="24"/>
      <c r="F447" s="24"/>
      <c r="G447" s="132" t="e">
        <f t="shared" si="29"/>
        <v>#DIV/0!</v>
      </c>
      <c r="H447" s="132" t="e">
        <f t="shared" si="30"/>
        <v>#DIV/0!</v>
      </c>
      <c r="I447" s="24"/>
    </row>
    <row r="448" spans="1:9" ht="12.75">
      <c r="A448" s="21"/>
      <c r="B448" s="22"/>
      <c r="C448" s="27" t="s">
        <v>11</v>
      </c>
      <c r="D448" s="10" t="s">
        <v>12</v>
      </c>
      <c r="E448" s="24">
        <v>20000</v>
      </c>
      <c r="F448" s="24">
        <v>17977.25</v>
      </c>
      <c r="G448" s="132">
        <f t="shared" si="29"/>
        <v>89.88625</v>
      </c>
      <c r="H448" s="132">
        <f t="shared" si="30"/>
        <v>106.93271487662787</v>
      </c>
      <c r="I448" s="24">
        <v>16811.74</v>
      </c>
    </row>
    <row r="449" spans="1:9" ht="12.75" hidden="1">
      <c r="A449" s="21"/>
      <c r="B449" s="22"/>
      <c r="C449" s="27" t="s">
        <v>157</v>
      </c>
      <c r="D449" s="153" t="s">
        <v>158</v>
      </c>
      <c r="E449" s="24"/>
      <c r="F449" s="24"/>
      <c r="G449" s="132" t="e">
        <f t="shared" si="29"/>
        <v>#DIV/0!</v>
      </c>
      <c r="H449" s="144" t="e">
        <f t="shared" si="30"/>
        <v>#DIV/0!</v>
      </c>
      <c r="I449" s="24">
        <v>0</v>
      </c>
    </row>
    <row r="450" spans="1:9" ht="33.75" hidden="1">
      <c r="A450" s="21"/>
      <c r="B450" s="22"/>
      <c r="C450" s="29" t="s">
        <v>126</v>
      </c>
      <c r="D450" s="85" t="s">
        <v>153</v>
      </c>
      <c r="E450" s="24"/>
      <c r="F450" s="24"/>
      <c r="G450" s="132" t="e">
        <f t="shared" si="29"/>
        <v>#DIV/0!</v>
      </c>
      <c r="H450" s="132" t="e">
        <f t="shared" si="30"/>
        <v>#DIV/0!</v>
      </c>
      <c r="I450" s="42"/>
    </row>
    <row r="451" spans="1:9" ht="24" customHeight="1">
      <c r="A451" s="45"/>
      <c r="B451" s="26">
        <v>90019</v>
      </c>
      <c r="C451" s="59"/>
      <c r="D451" s="12" t="s">
        <v>109</v>
      </c>
      <c r="E451" s="20">
        <f>SUM(E452:E454)</f>
        <v>1570000</v>
      </c>
      <c r="F451" s="20">
        <f>SUM(F452:F454)</f>
        <v>1590941.65</v>
      </c>
      <c r="G451" s="131">
        <f t="shared" si="29"/>
        <v>101.33386305732483</v>
      </c>
      <c r="H451" s="131">
        <f t="shared" si="30"/>
        <v>100.59816433295762</v>
      </c>
      <c r="I451" s="20">
        <f>SUM(I452:I454)</f>
        <v>1581481.79</v>
      </c>
    </row>
    <row r="452" spans="1:9" ht="12.75">
      <c r="A452" s="60"/>
      <c r="B452" s="22"/>
      <c r="C452" s="33" t="s">
        <v>17</v>
      </c>
      <c r="D452" s="9" t="s">
        <v>18</v>
      </c>
      <c r="E452" s="24">
        <v>1570000</v>
      </c>
      <c r="F452" s="24">
        <v>1590941.65</v>
      </c>
      <c r="G452" s="132">
        <f t="shared" si="29"/>
        <v>101.33386305732483</v>
      </c>
      <c r="H452" s="132">
        <f t="shared" si="30"/>
        <v>100.59816433295762</v>
      </c>
      <c r="I452" s="24">
        <v>1581481.79</v>
      </c>
    </row>
    <row r="453" spans="1:9" ht="12.75" hidden="1">
      <c r="A453" s="21"/>
      <c r="B453" s="22"/>
      <c r="C453" s="29" t="s">
        <v>11</v>
      </c>
      <c r="D453" s="9" t="s">
        <v>12</v>
      </c>
      <c r="E453" s="24"/>
      <c r="F453" s="24"/>
      <c r="G453" s="132" t="e">
        <f t="shared" si="29"/>
        <v>#DIV/0!</v>
      </c>
      <c r="H453" s="132" t="e">
        <f t="shared" si="30"/>
        <v>#DIV/0!</v>
      </c>
      <c r="I453" s="24">
        <v>0</v>
      </c>
    </row>
    <row r="454" spans="1:9" ht="22.5" hidden="1">
      <c r="A454" s="21"/>
      <c r="B454" s="22"/>
      <c r="C454" s="29" t="s">
        <v>67</v>
      </c>
      <c r="D454" s="85" t="s">
        <v>136</v>
      </c>
      <c r="E454" s="80"/>
      <c r="F454" s="80"/>
      <c r="G454" s="132" t="e">
        <f t="shared" si="29"/>
        <v>#DIV/0!</v>
      </c>
      <c r="H454" s="132" t="e">
        <f t="shared" si="30"/>
        <v>#DIV/0!</v>
      </c>
      <c r="I454" s="24">
        <v>0</v>
      </c>
    </row>
    <row r="455" spans="1:9" ht="22.5" hidden="1">
      <c r="A455" s="18"/>
      <c r="B455" s="26">
        <v>90020</v>
      </c>
      <c r="C455" s="19"/>
      <c r="D455" s="88" t="s">
        <v>104</v>
      </c>
      <c r="E455" s="83">
        <f>SUM(E456)</f>
        <v>0</v>
      </c>
      <c r="F455" s="83">
        <f>SUM(F456)</f>
        <v>0</v>
      </c>
      <c r="G455" s="133" t="e">
        <f t="shared" si="29"/>
        <v>#DIV/0!</v>
      </c>
      <c r="H455" s="131" t="e">
        <f t="shared" si="30"/>
        <v>#DIV/0!</v>
      </c>
      <c r="I455" s="83">
        <f>SUM(I456)</f>
        <v>0</v>
      </c>
    </row>
    <row r="456" spans="1:9" ht="12.75" hidden="1">
      <c r="A456" s="21"/>
      <c r="B456" s="28"/>
      <c r="C456" s="34" t="s">
        <v>68</v>
      </c>
      <c r="D456" s="9" t="s">
        <v>69</v>
      </c>
      <c r="E456" s="24"/>
      <c r="F456" s="24"/>
      <c r="G456" s="132" t="e">
        <f t="shared" si="29"/>
        <v>#DIV/0!</v>
      </c>
      <c r="H456" s="132" t="e">
        <f t="shared" si="30"/>
        <v>#DIV/0!</v>
      </c>
      <c r="I456" s="24"/>
    </row>
    <row r="457" spans="1:9" ht="12.75">
      <c r="A457" s="18"/>
      <c r="B457" s="26">
        <v>90095</v>
      </c>
      <c r="C457" s="59"/>
      <c r="D457" s="13" t="s">
        <v>5</v>
      </c>
      <c r="E457" s="20">
        <f>SUM(E458:E461)</f>
        <v>4000</v>
      </c>
      <c r="F457" s="20">
        <f>SUM(F458:F461)</f>
        <v>0</v>
      </c>
      <c r="G457" s="131">
        <f t="shared" si="29"/>
        <v>0</v>
      </c>
      <c r="H457" s="131">
        <f t="shared" si="30"/>
        <v>0</v>
      </c>
      <c r="I457" s="20">
        <f>SUM(I458:I461)</f>
        <v>1034.4</v>
      </c>
    </row>
    <row r="458" spans="1:9" ht="22.5" hidden="1">
      <c r="A458" s="18"/>
      <c r="B458" s="35"/>
      <c r="C458" s="29" t="s">
        <v>70</v>
      </c>
      <c r="D458" s="11" t="s">
        <v>213</v>
      </c>
      <c r="E458" s="24"/>
      <c r="F458" s="24"/>
      <c r="G458" s="132" t="e">
        <f t="shared" si="29"/>
        <v>#DIV/0!</v>
      </c>
      <c r="H458" s="132" t="e">
        <f t="shared" si="30"/>
        <v>#DIV/0!</v>
      </c>
      <c r="I458" s="42"/>
    </row>
    <row r="459" spans="1:9" ht="12.75">
      <c r="A459" s="18"/>
      <c r="B459" s="35"/>
      <c r="C459" s="29" t="s">
        <v>11</v>
      </c>
      <c r="D459" s="9" t="s">
        <v>12</v>
      </c>
      <c r="E459" s="24">
        <v>1000</v>
      </c>
      <c r="F459" s="24">
        <v>0</v>
      </c>
      <c r="G459" s="132">
        <f t="shared" si="29"/>
        <v>0</v>
      </c>
      <c r="H459" s="132">
        <f t="shared" si="30"/>
        <v>0</v>
      </c>
      <c r="I459" s="42">
        <v>1034.4</v>
      </c>
    </row>
    <row r="460" spans="1:9" ht="33.75">
      <c r="A460" s="18"/>
      <c r="B460" s="35"/>
      <c r="C460" s="29" t="s">
        <v>126</v>
      </c>
      <c r="D460" s="85" t="s">
        <v>153</v>
      </c>
      <c r="E460" s="24">
        <v>3000</v>
      </c>
      <c r="F460" s="24">
        <v>0</v>
      </c>
      <c r="G460" s="132">
        <f t="shared" si="29"/>
        <v>0</v>
      </c>
      <c r="H460" s="144" t="s">
        <v>122</v>
      </c>
      <c r="I460" s="42"/>
    </row>
    <row r="461" spans="1:9" ht="45.75" customHeight="1" hidden="1">
      <c r="A461" s="18"/>
      <c r="B461" s="35"/>
      <c r="C461" s="29">
        <v>6298</v>
      </c>
      <c r="D461" s="85" t="s">
        <v>236</v>
      </c>
      <c r="E461" s="24"/>
      <c r="F461" s="24"/>
      <c r="G461" s="132" t="e">
        <f t="shared" si="29"/>
        <v>#DIV/0!</v>
      </c>
      <c r="H461" s="144" t="e">
        <f t="shared" si="30"/>
        <v>#DIV/0!</v>
      </c>
      <c r="I461" s="24"/>
    </row>
    <row r="462" spans="1:9" ht="20.25" customHeight="1">
      <c r="A462" s="25">
        <v>921</v>
      </c>
      <c r="B462" s="36"/>
      <c r="C462" s="37"/>
      <c r="D462" s="72" t="s">
        <v>91</v>
      </c>
      <c r="E462" s="17">
        <f>E463+E465+E467</f>
        <v>867000</v>
      </c>
      <c r="F462" s="17">
        <f>F463+F465+F467+F471</f>
        <v>0</v>
      </c>
      <c r="G462" s="130">
        <f t="shared" si="29"/>
        <v>0</v>
      </c>
      <c r="H462" s="136" t="s">
        <v>122</v>
      </c>
      <c r="I462" s="17">
        <f>I465+I467+I471</f>
        <v>0</v>
      </c>
    </row>
    <row r="463" spans="1:9" ht="13.5" customHeight="1" hidden="1">
      <c r="A463" s="46"/>
      <c r="B463" s="47">
        <v>92109</v>
      </c>
      <c r="C463" s="165"/>
      <c r="D463" s="166" t="s">
        <v>181</v>
      </c>
      <c r="E463" s="49">
        <f>SUM(E464:E464)</f>
        <v>0</v>
      </c>
      <c r="F463" s="49">
        <f>SUM(F464:F464)</f>
        <v>0</v>
      </c>
      <c r="G463" s="139" t="e">
        <f t="shared" si="29"/>
        <v>#DIV/0!</v>
      </c>
      <c r="H463" s="238"/>
      <c r="I463" s="49"/>
    </row>
    <row r="464" spans="1:9" ht="35.25" customHeight="1" hidden="1">
      <c r="A464" s="46"/>
      <c r="B464" s="109"/>
      <c r="C464" s="51" t="s">
        <v>182</v>
      </c>
      <c r="D464" s="211" t="s">
        <v>247</v>
      </c>
      <c r="E464" s="116"/>
      <c r="F464" s="52"/>
      <c r="G464" s="139"/>
      <c r="H464" s="238"/>
      <c r="I464" s="49"/>
    </row>
    <row r="465" spans="1:9" ht="12.75" hidden="1">
      <c r="A465" s="18"/>
      <c r="B465" s="61">
        <v>92116</v>
      </c>
      <c r="C465" s="62"/>
      <c r="D465" s="12" t="s">
        <v>71</v>
      </c>
      <c r="E465" s="20">
        <f>SUM(E466)</f>
        <v>0</v>
      </c>
      <c r="F465" s="20">
        <f>SUM(F466)</f>
        <v>0</v>
      </c>
      <c r="G465" s="131" t="e">
        <f>F465*100/E465</f>
        <v>#DIV/0!</v>
      </c>
      <c r="H465" s="137" t="e">
        <f aca="true" t="shared" si="31" ref="H465:H475">(F465/I465)*100</f>
        <v>#DIV/0!</v>
      </c>
      <c r="I465" s="20">
        <f>SUM(I466)</f>
        <v>0</v>
      </c>
    </row>
    <row r="466" spans="1:9" ht="39" customHeight="1" hidden="1">
      <c r="A466" s="21"/>
      <c r="B466" s="28"/>
      <c r="C466" s="29">
        <v>2320</v>
      </c>
      <c r="D466" s="11" t="s">
        <v>187</v>
      </c>
      <c r="E466" s="24"/>
      <c r="F466" s="24"/>
      <c r="G466" s="132" t="e">
        <f>F466*100/E466</f>
        <v>#DIV/0!</v>
      </c>
      <c r="H466" s="144" t="e">
        <f t="shared" si="31"/>
        <v>#DIV/0!</v>
      </c>
      <c r="I466" s="24"/>
    </row>
    <row r="467" spans="1:9" ht="12.75">
      <c r="A467" s="18"/>
      <c r="B467" s="26">
        <v>92120</v>
      </c>
      <c r="C467" s="19"/>
      <c r="D467" s="13" t="s">
        <v>87</v>
      </c>
      <c r="E467" s="20">
        <f>SUM(E468:E470)</f>
        <v>867000</v>
      </c>
      <c r="F467" s="20">
        <f>SUM(F468:F470)</f>
        <v>0</v>
      </c>
      <c r="G467" s="131">
        <f>F467*100/E467</f>
        <v>0</v>
      </c>
      <c r="H467" s="137" t="s">
        <v>122</v>
      </c>
      <c r="I467" s="20">
        <f>SUM(I468:I470)</f>
        <v>0</v>
      </c>
    </row>
    <row r="468" spans="1:9" ht="22.5" customHeight="1" hidden="1">
      <c r="A468" s="18"/>
      <c r="B468" s="103"/>
      <c r="C468" s="43" t="s">
        <v>70</v>
      </c>
      <c r="D468" s="11" t="s">
        <v>84</v>
      </c>
      <c r="E468" s="24"/>
      <c r="F468" s="24"/>
      <c r="G468" s="144" t="s">
        <v>122</v>
      </c>
      <c r="H468" s="144" t="e">
        <f t="shared" si="31"/>
        <v>#DIV/0!</v>
      </c>
      <c r="I468" s="24">
        <v>0</v>
      </c>
    </row>
    <row r="469" spans="1:9" ht="36.75" customHeight="1" hidden="1">
      <c r="A469" s="18"/>
      <c r="B469" s="35"/>
      <c r="C469" s="29" t="s">
        <v>129</v>
      </c>
      <c r="D469" s="85" t="s">
        <v>208</v>
      </c>
      <c r="E469" s="24"/>
      <c r="F469" s="24"/>
      <c r="G469" s="132" t="e">
        <f>F469*100/E469</f>
        <v>#DIV/0!</v>
      </c>
      <c r="H469" s="144" t="e">
        <f t="shared" si="31"/>
        <v>#DIV/0!</v>
      </c>
      <c r="I469" s="42"/>
    </row>
    <row r="470" spans="1:9" ht="45" customHeight="1">
      <c r="A470" s="21"/>
      <c r="B470" s="22"/>
      <c r="C470" s="29" t="s">
        <v>107</v>
      </c>
      <c r="D470" s="85" t="s">
        <v>236</v>
      </c>
      <c r="E470" s="24">
        <v>867000</v>
      </c>
      <c r="F470" s="24">
        <v>0</v>
      </c>
      <c r="G470" s="132">
        <f aca="true" t="shared" si="32" ref="G470:G488">F470*100/E470</f>
        <v>0</v>
      </c>
      <c r="H470" s="144" t="s">
        <v>122</v>
      </c>
      <c r="I470" s="42">
        <v>0</v>
      </c>
    </row>
    <row r="471" spans="1:9" ht="12.75" hidden="1">
      <c r="A471" s="21"/>
      <c r="B471" s="26">
        <v>92195</v>
      </c>
      <c r="C471" s="96"/>
      <c r="D471" s="88" t="s">
        <v>5</v>
      </c>
      <c r="E471" s="20">
        <f>SUM(E472)</f>
        <v>0</v>
      </c>
      <c r="F471" s="20">
        <f>SUM(F472)</f>
        <v>0</v>
      </c>
      <c r="G471" s="131" t="e">
        <f t="shared" si="32"/>
        <v>#DIV/0!</v>
      </c>
      <c r="H471" s="137" t="e">
        <f t="shared" si="31"/>
        <v>#DIV/0!</v>
      </c>
      <c r="I471" s="20"/>
    </row>
    <row r="472" spans="1:9" ht="12.75" hidden="1">
      <c r="A472" s="21"/>
      <c r="B472" s="120"/>
      <c r="C472" s="29" t="s">
        <v>11</v>
      </c>
      <c r="D472" s="85" t="s">
        <v>12</v>
      </c>
      <c r="E472" s="24"/>
      <c r="F472" s="24"/>
      <c r="G472" s="132" t="e">
        <f t="shared" si="32"/>
        <v>#DIV/0!</v>
      </c>
      <c r="H472" s="144" t="e">
        <f t="shared" si="31"/>
        <v>#DIV/0!</v>
      </c>
      <c r="I472" s="24"/>
    </row>
    <row r="473" spans="1:9" ht="12.75" hidden="1">
      <c r="A473" s="21"/>
      <c r="B473" s="22"/>
      <c r="C473" s="29" t="s">
        <v>129</v>
      </c>
      <c r="D473" s="85" t="s">
        <v>105</v>
      </c>
      <c r="E473" s="24">
        <v>0</v>
      </c>
      <c r="F473" s="24">
        <v>0</v>
      </c>
      <c r="G473" s="132" t="e">
        <f t="shared" si="32"/>
        <v>#DIV/0!</v>
      </c>
      <c r="H473" s="144" t="e">
        <f t="shared" si="31"/>
        <v>#DIV/0!</v>
      </c>
      <c r="I473" s="42"/>
    </row>
    <row r="474" spans="1:9" ht="12.75">
      <c r="A474" s="25">
        <v>926</v>
      </c>
      <c r="B474" s="15"/>
      <c r="C474" s="31"/>
      <c r="D474" s="65" t="s">
        <v>163</v>
      </c>
      <c r="E474" s="17">
        <f>SUM(E475,E482)</f>
        <v>2160605</v>
      </c>
      <c r="F474" s="17">
        <f>SUM(F475,F482)</f>
        <v>0</v>
      </c>
      <c r="G474" s="130">
        <f t="shared" si="32"/>
        <v>0</v>
      </c>
      <c r="H474" s="136" t="s">
        <v>122</v>
      </c>
      <c r="I474" s="17">
        <f>I475+I482+I486</f>
        <v>0</v>
      </c>
    </row>
    <row r="475" spans="1:9" ht="12.75" hidden="1">
      <c r="A475" s="46"/>
      <c r="B475" s="47">
        <v>92601</v>
      </c>
      <c r="C475" s="48"/>
      <c r="D475" s="69" t="s">
        <v>80</v>
      </c>
      <c r="E475" s="49">
        <f>SUM(E476:E481)</f>
        <v>0</v>
      </c>
      <c r="F475" s="49">
        <f>SUM(F476:F481)</f>
        <v>0</v>
      </c>
      <c r="G475" s="139" t="e">
        <f t="shared" si="32"/>
        <v>#DIV/0!</v>
      </c>
      <c r="H475" s="137" t="e">
        <f t="shared" si="31"/>
        <v>#DIV/0!</v>
      </c>
      <c r="I475" s="49">
        <f>SUM(I476:I481)</f>
        <v>0</v>
      </c>
    </row>
    <row r="476" spans="1:9" ht="36.75" customHeight="1" hidden="1">
      <c r="A476" s="46"/>
      <c r="B476" s="50"/>
      <c r="C476" s="51" t="s">
        <v>70</v>
      </c>
      <c r="D476" s="123" t="s">
        <v>213</v>
      </c>
      <c r="E476" s="52"/>
      <c r="F476" s="52"/>
      <c r="G476" s="135" t="e">
        <f t="shared" si="32"/>
        <v>#DIV/0!</v>
      </c>
      <c r="H476" s="146" t="s">
        <v>122</v>
      </c>
      <c r="I476" s="42"/>
    </row>
    <row r="477" spans="1:9" ht="12.75" hidden="1">
      <c r="A477" s="46"/>
      <c r="B477" s="50"/>
      <c r="C477" s="51" t="s">
        <v>11</v>
      </c>
      <c r="D477" s="123" t="s">
        <v>12</v>
      </c>
      <c r="E477" s="52"/>
      <c r="F477" s="52"/>
      <c r="G477" s="135" t="e">
        <f t="shared" si="32"/>
        <v>#DIV/0!</v>
      </c>
      <c r="H477" s="146" t="e">
        <f aca="true" t="shared" si="33" ref="H477:H488">(F477/I477)*100</f>
        <v>#DIV/0!</v>
      </c>
      <c r="I477" s="42"/>
    </row>
    <row r="478" spans="1:9" ht="33.75" hidden="1">
      <c r="A478" s="46"/>
      <c r="B478" s="50"/>
      <c r="C478" s="51" t="s">
        <v>126</v>
      </c>
      <c r="D478" s="85" t="s">
        <v>153</v>
      </c>
      <c r="E478" s="52"/>
      <c r="F478" s="52"/>
      <c r="G478" s="135" t="e">
        <f t="shared" si="32"/>
        <v>#DIV/0!</v>
      </c>
      <c r="H478" s="146" t="e">
        <f t="shared" si="33"/>
        <v>#DIV/0!</v>
      </c>
      <c r="I478" s="52"/>
    </row>
    <row r="479" spans="1:9" ht="45" hidden="1">
      <c r="A479" s="46"/>
      <c r="B479" s="50"/>
      <c r="C479" s="63" t="s">
        <v>190</v>
      </c>
      <c r="D479" s="123" t="s">
        <v>250</v>
      </c>
      <c r="E479" s="52"/>
      <c r="F479" s="52"/>
      <c r="G479" s="135" t="e">
        <f t="shared" si="32"/>
        <v>#DIV/0!</v>
      </c>
      <c r="H479" s="146" t="e">
        <f t="shared" si="33"/>
        <v>#DIV/0!</v>
      </c>
      <c r="I479" s="52"/>
    </row>
    <row r="480" spans="1:9" ht="33.75" hidden="1">
      <c r="A480" s="46"/>
      <c r="B480" s="50"/>
      <c r="C480" s="63" t="s">
        <v>83</v>
      </c>
      <c r="D480" s="11" t="s">
        <v>248</v>
      </c>
      <c r="E480" s="52"/>
      <c r="F480" s="52"/>
      <c r="G480" s="135" t="e">
        <f t="shared" si="32"/>
        <v>#DIV/0!</v>
      </c>
      <c r="H480" s="144" t="e">
        <f t="shared" si="33"/>
        <v>#DIV/0!</v>
      </c>
      <c r="I480" s="149"/>
    </row>
    <row r="481" spans="1:9" ht="33.75" hidden="1">
      <c r="A481" s="53"/>
      <c r="B481" s="58"/>
      <c r="C481" s="63" t="s">
        <v>79</v>
      </c>
      <c r="D481" s="11" t="s">
        <v>215</v>
      </c>
      <c r="E481" s="52"/>
      <c r="F481" s="52"/>
      <c r="G481" s="135" t="e">
        <f t="shared" si="32"/>
        <v>#DIV/0!</v>
      </c>
      <c r="H481" s="144" t="e">
        <f t="shared" si="33"/>
        <v>#DIV/0!</v>
      </c>
      <c r="I481" s="52"/>
    </row>
    <row r="482" spans="1:9" ht="12.75">
      <c r="A482" s="46"/>
      <c r="B482" s="47">
        <v>92604</v>
      </c>
      <c r="C482" s="19"/>
      <c r="D482" s="13" t="s">
        <v>72</v>
      </c>
      <c r="E482" s="20">
        <f>SUM(E483:E487)</f>
        <v>2160605</v>
      </c>
      <c r="F482" s="20">
        <f>SUM(F483:F487)</f>
        <v>0</v>
      </c>
      <c r="G482" s="131">
        <f t="shared" si="32"/>
        <v>0</v>
      </c>
      <c r="H482" s="137" t="s">
        <v>122</v>
      </c>
      <c r="I482" s="20">
        <f>SUM(I483:I485)</f>
        <v>0</v>
      </c>
    </row>
    <row r="483" spans="1:9" ht="12.75" hidden="1">
      <c r="A483" s="46"/>
      <c r="B483" s="50"/>
      <c r="C483" s="29" t="s">
        <v>11</v>
      </c>
      <c r="D483" s="9" t="s">
        <v>12</v>
      </c>
      <c r="E483" s="24"/>
      <c r="F483" s="24"/>
      <c r="G483" s="135" t="e">
        <f t="shared" si="32"/>
        <v>#DIV/0!</v>
      </c>
      <c r="H483" s="144" t="e">
        <f t="shared" si="33"/>
        <v>#DIV/0!</v>
      </c>
      <c r="I483" s="24"/>
    </row>
    <row r="484" spans="1:9" ht="45">
      <c r="A484" s="46"/>
      <c r="B484" s="50"/>
      <c r="C484" s="29" t="s">
        <v>107</v>
      </c>
      <c r="D484" s="85" t="s">
        <v>236</v>
      </c>
      <c r="E484" s="64">
        <v>2160605</v>
      </c>
      <c r="F484" s="24">
        <v>0</v>
      </c>
      <c r="G484" s="135">
        <f t="shared" si="32"/>
        <v>0</v>
      </c>
      <c r="H484" s="144" t="s">
        <v>122</v>
      </c>
      <c r="I484" s="24">
        <v>0</v>
      </c>
    </row>
    <row r="485" spans="1:9" ht="33.75" hidden="1">
      <c r="A485" s="46"/>
      <c r="B485" s="50"/>
      <c r="C485" s="29" t="s">
        <v>83</v>
      </c>
      <c r="D485" s="11" t="s">
        <v>249</v>
      </c>
      <c r="E485" s="64"/>
      <c r="F485" s="24"/>
      <c r="G485" s="135" t="e">
        <f t="shared" si="32"/>
        <v>#DIV/0!</v>
      </c>
      <c r="H485" s="132" t="e">
        <f t="shared" si="33"/>
        <v>#DIV/0!</v>
      </c>
      <c r="I485" s="24"/>
    </row>
    <row r="486" spans="1:9" ht="12.75" hidden="1">
      <c r="A486" s="46"/>
      <c r="B486" s="47">
        <v>92695</v>
      </c>
      <c r="C486" s="19"/>
      <c r="D486" s="13" t="s">
        <v>5</v>
      </c>
      <c r="E486" s="20">
        <f>SUM(E487)</f>
        <v>0</v>
      </c>
      <c r="F486" s="20">
        <f>SUM(F487)</f>
        <v>0</v>
      </c>
      <c r="G486" s="131" t="e">
        <f t="shared" si="32"/>
        <v>#DIV/0!</v>
      </c>
      <c r="H486" s="131" t="e">
        <f t="shared" si="33"/>
        <v>#DIV/0!</v>
      </c>
      <c r="I486" s="20">
        <f>SUM(I487)</f>
        <v>0</v>
      </c>
    </row>
    <row r="487" spans="1:9" ht="33.75" hidden="1">
      <c r="A487" s="46"/>
      <c r="B487" s="50"/>
      <c r="C487" s="29" t="s">
        <v>129</v>
      </c>
      <c r="D487" s="11" t="s">
        <v>208</v>
      </c>
      <c r="E487" s="64"/>
      <c r="F487" s="24"/>
      <c r="G487" s="132" t="e">
        <f t="shared" si="32"/>
        <v>#DIV/0!</v>
      </c>
      <c r="H487" s="132" t="e">
        <f t="shared" si="33"/>
        <v>#DIV/0!</v>
      </c>
      <c r="I487" s="42"/>
    </row>
    <row r="488" spans="1:9" ht="15.75" customHeight="1">
      <c r="A488" s="45"/>
      <c r="B488" s="35"/>
      <c r="C488" s="248" t="s">
        <v>73</v>
      </c>
      <c r="D488" s="249"/>
      <c r="E488" s="17">
        <f>SUM(E474,E462,E418,E395,E388,E373,E291,E271,E199,E180,E127,E118,E101,E67,E61,E39,E9,E4)</f>
        <v>335217918.73</v>
      </c>
      <c r="F488" s="17">
        <f>SUM(F474,F462,F418,F395,F388,F373,F291,F271,F199,F180,F127,F118,F101,F67,F61,F39,F9,F4)</f>
        <v>137887176.26000002</v>
      </c>
      <c r="G488" s="130">
        <f t="shared" si="32"/>
        <v>41.13359356874378</v>
      </c>
      <c r="H488" s="130">
        <f t="shared" si="33"/>
        <v>105.38555248135364</v>
      </c>
      <c r="I488" s="17">
        <f>SUM(I474,I462,I418,I395,I388,I373,I291,I271,I199,I180,I127,I118,I101,I67,I61,I39,I9,I4)</f>
        <v>130840682.63000001</v>
      </c>
    </row>
    <row r="489" spans="2:7" s="92" customFormat="1" ht="11.25" hidden="1">
      <c r="B489" s="90"/>
      <c r="C489" s="90"/>
      <c r="D489" s="90"/>
      <c r="E489" s="91"/>
      <c r="F489" s="91"/>
      <c r="G489" s="125"/>
    </row>
    <row r="490" spans="4:7" ht="12.75">
      <c r="D490" s="8"/>
      <c r="E490" s="89"/>
      <c r="F490" s="89"/>
      <c r="G490" s="126"/>
    </row>
    <row r="491" spans="1:7" ht="12.75">
      <c r="A491" s="2"/>
      <c r="D491" s="8"/>
      <c r="E491" s="7"/>
      <c r="F491" s="7"/>
      <c r="G491" s="127"/>
    </row>
    <row r="492" spans="3:7" ht="12.75">
      <c r="C492" s="4"/>
      <c r="D492" s="14"/>
      <c r="E492" s="5"/>
      <c r="F492" s="76"/>
      <c r="G492" s="128"/>
    </row>
    <row r="493" spans="4:7" ht="12.75">
      <c r="D493" s="8"/>
      <c r="E493" s="5"/>
      <c r="F493" s="5"/>
      <c r="G493" s="128"/>
    </row>
    <row r="494" spans="4:7" ht="12.75">
      <c r="D494" s="8"/>
      <c r="E494" s="5"/>
      <c r="F494" s="5"/>
      <c r="G494" s="128"/>
    </row>
    <row r="495" spans="4:7" ht="12.75">
      <c r="D495" s="8"/>
      <c r="E495" s="5"/>
      <c r="F495" s="5"/>
      <c r="G495" s="128"/>
    </row>
    <row r="496" spans="4:7" ht="12.75">
      <c r="D496" s="8"/>
      <c r="E496" s="5"/>
      <c r="F496" s="5"/>
      <c r="G496" s="128"/>
    </row>
    <row r="497" spans="4:7" ht="12.75">
      <c r="D497" s="8"/>
      <c r="E497" s="5"/>
      <c r="F497" s="5"/>
      <c r="G497" s="128"/>
    </row>
    <row r="498" spans="4:7" ht="12.75">
      <c r="D498" s="8"/>
      <c r="E498" s="5"/>
      <c r="F498" s="5"/>
      <c r="G498" s="128"/>
    </row>
  </sheetData>
  <sheetProtection/>
  <mergeCells count="8">
    <mergeCell ref="I1:I2"/>
    <mergeCell ref="E1:E2"/>
    <mergeCell ref="F1:F2"/>
    <mergeCell ref="G1:G2"/>
    <mergeCell ref="C488:D488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styczeń-maj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2018-06-14T12:55:15Z</cp:lastPrinted>
  <dcterms:created xsi:type="dcterms:W3CDTF">1997-02-26T13:46:56Z</dcterms:created>
  <dcterms:modified xsi:type="dcterms:W3CDTF">2018-06-15T07:39:42Z</dcterms:modified>
  <cp:category/>
  <cp:version/>
  <cp:contentType/>
  <cp:contentStatus/>
</cp:coreProperties>
</file>