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<sst xmlns="http://schemas.openxmlformats.org/spreadsheetml/2006/main" count="955" uniqueCount="286">
  <si>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</si>
  <si>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</si>
  <si>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</si>
  <si>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</si>
  <si>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</si>
  <si>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</si>
  <si>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</si>
  <si>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</si>
  <si>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</si>
  <si>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</si>
  <si>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</si>
  <si>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</si>
  <si>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</si>
  <si>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</si>
  <si>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</si>
  <si>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</si>
  <si>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</si>
  <si>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</si>
  <si>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</si>
  <si>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</si>
  <si>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</si>
  <si>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</si>
  <si>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</si>
  <si>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</si>
  <si>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</si>
  <si>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</si>
  <si>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</si>
  <si>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</si>
  <si>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</si>
  <si>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</si>
  <si>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</si>
  <si>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</si>
  <si>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</si>
  <si>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</si>
  <si>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</si>
  <si>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</si>
  <si>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</si>
  <si>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</si>
  <si>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</si>
  <si>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</si>
  <si>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</si>
  <si>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</si>
  <si>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</si>
  <si>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</si>
  <si>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</si>
  <si>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</si>
  <si>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</si>
  <si>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</si>
  <si>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</si>
  <si>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</si>
  <si>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</si>
  <si>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</si>
  <si>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</si>
  <si>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</si>
  <si>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</si>
  <si>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</si>
  <si>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</si>
  <si>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</si>
  <si>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</si>
  <si>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</si>
  <si>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</si>
  <si>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</si>
  <si>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</si>
  <si>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</si>
  <si>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</si>
  <si>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</si>
  <si>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</si>
  <si>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</si>
  <si>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</si>
  <si>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</si>
  <si>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</si>
  <si>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</si>
  <si>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</si>
  <si>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</si>
  <si>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</si>
  <si>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</si>
  <si>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</si>
  <si>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</si>
  <si>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</si>
  <si>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</si>
  <si>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</si>
  <si>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</si>
  <si>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</si>
  <si>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</si>
  <si>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</si>
  <si>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</si>
  <si>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</si>
  <si>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</si>
  <si>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</si>
  <si>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</si>
  <si>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</si>
  <si>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</si>
  <si>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</si>
  <si>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</si>
  <si>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</si>
  <si>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</si>
  <si>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</si>
  <si>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</si>
  <si>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</si>
  <si>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</si>
  <si>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</si>
  <si>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</si>
  <si>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</si>
  <si>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</si>
  <si>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</si>
  <si>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</si>
  <si>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</si>
  <si>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</si>
  <si>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</si>
  <si>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</si>
  <si>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</si>
  <si>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</si>
  <si>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</si>
  <si>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</si>
  <si>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</si>
  <si>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</si>
  <si>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</si>
  <si>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</si>
  <si>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</si>
  <si>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</si>
  <si>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</si>
  <si>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</si>
  <si>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</si>
  <si>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</si>
  <si>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</si>
  <si>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</si>
  <si>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</si>
  <si>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</si>
  <si>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</si>
  <si>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</si>
  <si>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</si>
  <si>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</si>
  <si>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</si>
  <si>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</si>
  <si>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</si>
  <si>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</si>
  <si>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</si>
  <si>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</si>
  <si>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</si>
  <si>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</si>
  <si>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</si>
  <si>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</si>
  <si>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</si>
  <si>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</si>
  <si>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</si>
  <si>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</si>
  <si>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</si>
  <si>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</si>
  <si>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</si>
  <si>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</si>
  <si>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</si>
  <si>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</si>
  <si>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</si>
  <si>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</si>
  <si>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</si>
  <si>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</si>
  <si>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</si>
  <si>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</si>
  <si>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</si>
  <si>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</si>
  <si>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</si>
  <si>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</si>
  <si>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</si>
  <si>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</si>
  <si>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</si>
  <si>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</si>
  <si>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</si>
  <si>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</si>
  <si>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</si>
  <si>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</si>
  <si>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</si>
  <si>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</si>
  <si>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</si>
  <si>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</si>
  <si>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</si>
  <si>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</si>
  <si>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</si>
  <si>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</si>
  <si>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</si>
  <si>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</si>
  <si>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</si>
  <si>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</si>
  <si>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</si>
  <si>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</si>
  <si>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</si>
  <si>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</si>
  <si>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</si>
  <si>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</si>
  <si>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</si>
  <si>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</si>
  <si>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</si>
  <si>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</si>
  <si>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</si>
  <si>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</si>
  <si>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</si>
  <si>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</si>
  <si>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</si>
  <si>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</si>
  <si>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</si>
  <si>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</si>
  <si>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</si>
  <si>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</si>
  <si>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</si>
  <si>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</si>
  <si>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</si>
  <si>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</si>
  <si>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</si>
  <si>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</si>
  <si>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</si>
  <si>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</si>
  <si>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</si>
  <si>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</si>
  <si>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</si>
  <si>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</si>
  <si>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</si>
  <si>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</si>
  <si>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</si>
  <si>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</si>
  <si>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</si>
  <si>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</si>
  <si>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</si>
  <si>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</si>
  <si>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</si>
  <si>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</si>
  <si>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</si>
  <si>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</si>
  <si>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</si>
  <si>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</si>
  <si>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</si>
  <si>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</si>
  <si>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</si>
  <si>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</si>
  <si>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</si>
  <si>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</si>
  <si>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</si>
  <si>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</si>
  <si>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</si>
  <si>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</si>
  <si>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</si>
  <si>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</si>
  <si>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</si>
  <si>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</si>
  <si>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</si>
  <si>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</si>
  <si>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</si>
  <si>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</si>
  <si>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</si>
  <si>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</si>
  <si>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</si>
  <si>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</si>
  <si>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</si>
  <si>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</si>
  <si>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</si>
  <si>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</si>
  <si>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</si>
  <si>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</si>
  <si>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</si>
  <si>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</si>
  <si>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</si>
  <si>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</si>
  <si>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</si>
  <si>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</si>
  <si>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</si>
  <si>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</si>
  <si>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</si>
  <si>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</si>
  <si>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</si>
  <si>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</si>
  <si>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</si>
  <si>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</si>
  <si>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</si>
  <si>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</si>
  <si>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</si>
  <si>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Dotacje celowe w ramach programów finansowanych z udziałem środków europejskich oraz środków, o których mowa w art. 5 ust.3 pkt 5 lit. a i b ustawy, lub płatności w ramach budżetu środków europejskich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</si>
  <si>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</si>
  <si>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</si>
  <si>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</si>
  <si>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</si>
  <si>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</si>
  <si>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</si>
  <si>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Wykonanie 2017 r.</t>
  </si>
  <si>
    <t>Wskaźnik dynamiki 2018/2017</t>
  </si>
  <si>
    <t>0780</t>
  </si>
  <si>
    <t>Dochody ze zbycia praw majątkowych</t>
  </si>
  <si>
    <t>Pomoc materialna dla uczniów o charakterze socjalnym</t>
  </si>
  <si>
    <t>Wykonanie               za 02 m-ce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</si>
</sst>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7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10" xfId="0" applyFont="1" applyBorder="1" applyAlignment="1">
      <alignment vertical="center" wrapText="1"/>
    </xf>
    <xf numFmtId="0" fontId="55" fillId="34" borderId="10" xfId="0" applyFont="1" applyFill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4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6" fillId="35" borderId="15" xfId="0" applyFont="1" applyFill="1" applyBorder="1" applyAlignment="1">
      <alignment horizontal="center"/>
    </xf>
    <xf numFmtId="0" fontId="56" fillId="35" borderId="19" xfId="0" applyFont="1" applyFill="1" applyBorder="1" applyAlignment="1">
      <alignment horizontal="center" vertical="center"/>
    </xf>
    <xf numFmtId="49" fontId="54" fillId="35" borderId="13" xfId="0" applyNumberFormat="1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 wrapText="1"/>
    </xf>
    <xf numFmtId="4" fontId="56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4" fillId="34" borderId="10" xfId="0" applyNumberFormat="1" applyFont="1" applyFill="1" applyBorder="1" applyAlignment="1">
      <alignment horizontal="center" vertical="center"/>
    </xf>
    <xf numFmtId="49" fontId="54" fillId="34" borderId="10" xfId="0" applyNumberFormat="1" applyFont="1" applyFill="1" applyBorder="1" applyAlignment="1" quotePrefix="1">
      <alignment horizontal="center" vertical="center" wrapText="1"/>
    </xf>
    <xf numFmtId="49" fontId="54" fillId="33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Border="1" applyAlignment="1" quotePrefix="1">
      <alignment horizontal="center" vertical="center"/>
    </xf>
    <xf numFmtId="49" fontId="54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9" fillId="32" borderId="18" xfId="0" applyNumberFormat="1" applyFont="1" applyFill="1" applyBorder="1" applyAlignment="1">
      <alignment horizontal="right" vertical="center"/>
    </xf>
    <xf numFmtId="173" fontId="9" fillId="33" borderId="1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88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46208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3"/>
  <sheetViews>
    <sheetView tabSelected="1" zoomScale="110" zoomScaleNormal="110" workbookViewId="0" topLeftCell="A1">
      <pane ySplit="3" topLeftCell="A464" activePane="bottomLeft" state="frozen"/>
      <selection pane="topLeft" activeCell="A1" sqref="A1"/>
      <selection pane="bottomLeft" activeCell="D496" sqref="D496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0" customWidth="1"/>
    <col min="8" max="8" width="14.375" style="0" customWidth="1"/>
    <col min="9" max="9" width="11.875" style="0" hidden="1" customWidth="1"/>
  </cols>
  <sheetData>
    <row r="1" spans="1:9" ht="19.5" customHeight="1">
      <c r="A1" s="250" t="s">
        <v>93</v>
      </c>
      <c r="B1" s="251"/>
      <c r="C1" s="252"/>
      <c r="D1" s="244" t="s">
        <v>0</v>
      </c>
      <c r="E1" s="244" t="s">
        <v>106</v>
      </c>
      <c r="F1" s="244" t="s">
        <v>285</v>
      </c>
      <c r="G1" s="246" t="s">
        <v>155</v>
      </c>
      <c r="H1" s="244" t="s">
        <v>281</v>
      </c>
      <c r="I1" s="244" t="s">
        <v>280</v>
      </c>
    </row>
    <row r="2" spans="1:9" ht="14.25" customHeight="1">
      <c r="A2" s="76" t="s">
        <v>1</v>
      </c>
      <c r="B2" s="74" t="s">
        <v>92</v>
      </c>
      <c r="C2" s="75" t="s">
        <v>2</v>
      </c>
      <c r="D2" s="245"/>
      <c r="E2" s="245"/>
      <c r="F2" s="245"/>
      <c r="G2" s="247"/>
      <c r="H2" s="245"/>
      <c r="I2" s="245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40900</v>
      </c>
      <c r="F4" s="18">
        <f>F5</f>
        <v>0</v>
      </c>
      <c r="G4" s="131">
        <f aca="true" t="shared" si="0" ref="G4:G10">F4*100/E4</f>
        <v>0</v>
      </c>
      <c r="H4" s="137" t="s">
        <v>122</v>
      </c>
      <c r="I4" s="18">
        <f>SUM(I5)</f>
        <v>0</v>
      </c>
    </row>
    <row r="5" spans="1:9" ht="12.75">
      <c r="A5" s="119"/>
      <c r="B5" s="198" t="s">
        <v>156</v>
      </c>
      <c r="C5" s="105"/>
      <c r="D5" s="207" t="s">
        <v>5</v>
      </c>
      <c r="E5" s="21">
        <f>SUM(E6:E8)</f>
        <v>40900</v>
      </c>
      <c r="F5" s="21">
        <f>SUM(F6:F8)</f>
        <v>0</v>
      </c>
      <c r="G5" s="132">
        <f t="shared" si="0"/>
        <v>0</v>
      </c>
      <c r="H5" s="138" t="s">
        <v>122</v>
      </c>
      <c r="I5" s="21">
        <f>SUM(I6:I8)</f>
        <v>0</v>
      </c>
    </row>
    <row r="6" spans="1:9" ht="45">
      <c r="A6" s="197"/>
      <c r="B6" s="200"/>
      <c r="C6" s="30" t="s">
        <v>10</v>
      </c>
      <c r="D6" s="86" t="s">
        <v>211</v>
      </c>
      <c r="E6" s="25">
        <v>100</v>
      </c>
      <c r="F6" s="25">
        <v>0</v>
      </c>
      <c r="G6" s="135">
        <f t="shared" si="0"/>
        <v>0</v>
      </c>
      <c r="H6" s="145" t="s">
        <v>122</v>
      </c>
      <c r="I6" s="25">
        <v>0</v>
      </c>
    </row>
    <row r="7" spans="1:9" ht="12.75">
      <c r="A7" s="197"/>
      <c r="B7" s="239"/>
      <c r="C7" s="30" t="s">
        <v>11</v>
      </c>
      <c r="D7" s="10" t="s">
        <v>12</v>
      </c>
      <c r="E7" s="25">
        <v>40800</v>
      </c>
      <c r="F7" s="25">
        <v>0</v>
      </c>
      <c r="G7" s="133">
        <f t="shared" si="0"/>
        <v>0</v>
      </c>
      <c r="H7" s="145" t="s">
        <v>122</v>
      </c>
      <c r="I7" s="25">
        <v>0</v>
      </c>
    </row>
    <row r="8" spans="1:9" ht="45" hidden="1">
      <c r="A8" s="120"/>
      <c r="B8" s="199"/>
      <c r="C8" s="79">
        <v>2010</v>
      </c>
      <c r="D8" s="12" t="s">
        <v>242</v>
      </c>
      <c r="E8" s="25"/>
      <c r="F8" s="25"/>
      <c r="G8" s="133" t="e">
        <f t="shared" si="0"/>
        <v>#DIV/0!</v>
      </c>
      <c r="H8" s="133" t="e">
        <f>(F8/I8)*100</f>
        <v>#DIV/0!</v>
      </c>
      <c r="I8" s="43"/>
    </row>
    <row r="9" spans="1:9" ht="12.75">
      <c r="A9" s="26">
        <v>600</v>
      </c>
      <c r="B9" s="16"/>
      <c r="C9" s="17"/>
      <c r="D9" s="66" t="s">
        <v>6</v>
      </c>
      <c r="E9" s="18">
        <f>E10+E16+E29+E36</f>
        <v>60264886</v>
      </c>
      <c r="F9" s="18">
        <f>F10+F16+F29+F36</f>
        <v>199618.93</v>
      </c>
      <c r="G9" s="131">
        <f t="shared" si="0"/>
        <v>0.3312358875116764</v>
      </c>
      <c r="H9" s="131">
        <f>(F9/I9)*100</f>
        <v>99.12060652086197</v>
      </c>
      <c r="I9" s="18">
        <f>SUM(I10,I16,I29,I36)</f>
        <v>201389.94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SUM(E12:E15)</f>
        <v>44689227</v>
      </c>
      <c r="F10" s="21">
        <f>SUM(F12:F15)</f>
        <v>197900</v>
      </c>
      <c r="G10" s="132">
        <f t="shared" si="0"/>
        <v>0.4428360329436891</v>
      </c>
      <c r="H10" s="132">
        <f>(F10/I10)*100</f>
        <v>100</v>
      </c>
      <c r="I10" s="21">
        <f>SUM(I11:I15)</f>
        <v>197900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5" t="s">
        <v>122</v>
      </c>
      <c r="H11" s="145" t="s">
        <v>122</v>
      </c>
      <c r="I11" s="25">
        <v>0</v>
      </c>
    </row>
    <row r="12" spans="1:9" ht="45">
      <c r="A12" s="19"/>
      <c r="B12" s="36"/>
      <c r="C12" s="30" t="s">
        <v>10</v>
      </c>
      <c r="D12" s="86" t="s">
        <v>211</v>
      </c>
      <c r="E12" s="25">
        <v>1186800</v>
      </c>
      <c r="F12" s="25">
        <v>197800</v>
      </c>
      <c r="G12" s="135">
        <f>F12*100/E12</f>
        <v>16.666666666666668</v>
      </c>
      <c r="H12" s="133">
        <f aca="true" t="shared" si="1" ref="H12:H18">(F12/I12)*100</f>
        <v>100</v>
      </c>
      <c r="I12" s="25">
        <v>197800</v>
      </c>
    </row>
    <row r="13" spans="1:9" ht="12.75">
      <c r="A13" s="22"/>
      <c r="B13" s="23"/>
      <c r="C13" s="30" t="s">
        <v>25</v>
      </c>
      <c r="D13" s="10" t="s">
        <v>212</v>
      </c>
      <c r="E13" s="25">
        <v>384</v>
      </c>
      <c r="F13" s="25">
        <v>64</v>
      </c>
      <c r="G13" s="133">
        <f aca="true" t="shared" si="2" ref="G13:G18">F13*100/E13</f>
        <v>16.666666666666668</v>
      </c>
      <c r="H13" s="133">
        <f t="shared" si="1"/>
        <v>100</v>
      </c>
      <c r="I13" s="43">
        <v>64</v>
      </c>
    </row>
    <row r="14" spans="1:9" ht="12.75">
      <c r="A14" s="22"/>
      <c r="B14" s="23"/>
      <c r="C14" s="30" t="s">
        <v>11</v>
      </c>
      <c r="D14" s="10" t="s">
        <v>12</v>
      </c>
      <c r="E14" s="25">
        <v>13502043</v>
      </c>
      <c r="F14" s="25">
        <v>36</v>
      </c>
      <c r="G14" s="133">
        <f t="shared" si="2"/>
        <v>0.00026662631721732777</v>
      </c>
      <c r="H14" s="133">
        <f t="shared" si="1"/>
        <v>100</v>
      </c>
      <c r="I14" s="43">
        <v>36</v>
      </c>
    </row>
    <row r="15" spans="1:9" ht="45">
      <c r="A15" s="22"/>
      <c r="B15" s="23"/>
      <c r="C15" s="30" t="s">
        <v>107</v>
      </c>
      <c r="D15" s="86" t="s">
        <v>236</v>
      </c>
      <c r="E15" s="25">
        <v>30000000</v>
      </c>
      <c r="F15" s="25">
        <v>0</v>
      </c>
      <c r="G15" s="133">
        <f t="shared" si="2"/>
        <v>0</v>
      </c>
      <c r="H15" s="145" t="s">
        <v>122</v>
      </c>
      <c r="I15" s="43"/>
    </row>
    <row r="16" spans="1:9" s="85" customFormat="1" ht="12.75">
      <c r="A16" s="19"/>
      <c r="B16" s="27">
        <v>60016</v>
      </c>
      <c r="C16" s="20"/>
      <c r="D16" s="14" t="s">
        <v>13</v>
      </c>
      <c r="E16" s="21">
        <f>SUM(E17:E28)</f>
        <v>15566609</v>
      </c>
      <c r="F16" s="21">
        <f>SUM(F17:F28)</f>
        <v>295.59</v>
      </c>
      <c r="G16" s="132">
        <f t="shared" si="2"/>
        <v>0.001898872130725452</v>
      </c>
      <c r="H16" s="132">
        <f t="shared" si="1"/>
        <v>55.03239499553172</v>
      </c>
      <c r="I16" s="21">
        <f>SUM(I17:I28)</f>
        <v>537.12</v>
      </c>
    </row>
    <row r="17" spans="1:9" s="85" customFormat="1" ht="22.5" hidden="1">
      <c r="A17" s="19"/>
      <c r="B17" s="36"/>
      <c r="C17" s="30" t="s">
        <v>70</v>
      </c>
      <c r="D17" s="12" t="s">
        <v>213</v>
      </c>
      <c r="E17" s="25"/>
      <c r="F17" s="25"/>
      <c r="G17" s="133" t="e">
        <f t="shared" si="2"/>
        <v>#DIV/0!</v>
      </c>
      <c r="H17" s="133" t="e">
        <f t="shared" si="1"/>
        <v>#DIV/0!</v>
      </c>
      <c r="I17" s="43"/>
    </row>
    <row r="18" spans="1:9" ht="12.75">
      <c r="A18" s="22"/>
      <c r="B18" s="23"/>
      <c r="C18" s="30" t="s">
        <v>17</v>
      </c>
      <c r="D18" s="10" t="s">
        <v>18</v>
      </c>
      <c r="E18" s="25">
        <v>20000</v>
      </c>
      <c r="F18" s="25">
        <v>295.59</v>
      </c>
      <c r="G18" s="133">
        <f t="shared" si="2"/>
        <v>1.4779499999999999</v>
      </c>
      <c r="H18" s="133">
        <f t="shared" si="1"/>
        <v>55.114483890214785</v>
      </c>
      <c r="I18" s="25">
        <v>536.32</v>
      </c>
    </row>
    <row r="19" spans="1:9" ht="33.75" hidden="1">
      <c r="A19" s="22"/>
      <c r="B19" s="23"/>
      <c r="C19" s="30" t="s">
        <v>126</v>
      </c>
      <c r="D19" s="86" t="s">
        <v>153</v>
      </c>
      <c r="E19" s="81"/>
      <c r="F19" s="81"/>
      <c r="G19" s="133" t="e">
        <f>F19*100/E19</f>
        <v>#DIV/0!</v>
      </c>
      <c r="H19" s="133" t="e">
        <f aca="true" t="shared" si="3" ref="H19:H24">(F19/I19)*100</f>
        <v>#DIV/0!</v>
      </c>
      <c r="I19" s="145"/>
    </row>
    <row r="20" spans="1:9" ht="22.5" hidden="1">
      <c r="A20" s="22"/>
      <c r="B20" s="23"/>
      <c r="C20" s="30" t="s">
        <v>20</v>
      </c>
      <c r="D20" s="86" t="s">
        <v>214</v>
      </c>
      <c r="E20" s="81"/>
      <c r="F20" s="81"/>
      <c r="G20" s="133" t="e">
        <f>F20*100/E20</f>
        <v>#DIV/0!</v>
      </c>
      <c r="H20" s="133" t="e">
        <f t="shared" si="3"/>
        <v>#DIV/0!</v>
      </c>
      <c r="I20" s="25"/>
    </row>
    <row r="21" spans="1:9" ht="12.75">
      <c r="A21" s="22"/>
      <c r="B21" s="23"/>
      <c r="C21" s="30" t="s">
        <v>25</v>
      </c>
      <c r="D21" s="12" t="s">
        <v>212</v>
      </c>
      <c r="E21" s="81">
        <v>100</v>
      </c>
      <c r="F21" s="81">
        <v>0</v>
      </c>
      <c r="G21" s="133">
        <f aca="true" t="shared" si="4" ref="G21:G36">F21*100/E21</f>
        <v>0</v>
      </c>
      <c r="H21" s="133">
        <f t="shared" si="3"/>
        <v>0</v>
      </c>
      <c r="I21" s="43">
        <v>0.8</v>
      </c>
    </row>
    <row r="22" spans="1:9" ht="12.75" hidden="1">
      <c r="A22" s="22"/>
      <c r="B22" s="23"/>
      <c r="C22" s="30" t="s">
        <v>11</v>
      </c>
      <c r="D22" s="12" t="s">
        <v>12</v>
      </c>
      <c r="E22" s="81"/>
      <c r="F22" s="81"/>
      <c r="G22" s="133" t="e">
        <f t="shared" si="4"/>
        <v>#DIV/0!</v>
      </c>
      <c r="H22" s="133" t="e">
        <f t="shared" si="3"/>
        <v>#DIV/0!</v>
      </c>
      <c r="I22" s="43"/>
    </row>
    <row r="23" spans="1:9" ht="33.75" hidden="1">
      <c r="A23" s="22"/>
      <c r="B23" s="23"/>
      <c r="C23" s="30" t="s">
        <v>126</v>
      </c>
      <c r="D23" s="86" t="s">
        <v>153</v>
      </c>
      <c r="E23" s="81"/>
      <c r="F23" s="81"/>
      <c r="G23" s="133" t="e">
        <f>F23*100/E23</f>
        <v>#DIV/0!</v>
      </c>
      <c r="H23" s="133" t="e">
        <f t="shared" si="3"/>
        <v>#DIV/0!</v>
      </c>
      <c r="I23" s="43"/>
    </row>
    <row r="24" spans="1:9" ht="45" hidden="1">
      <c r="A24" s="22"/>
      <c r="B24" s="23"/>
      <c r="C24" s="30" t="s">
        <v>190</v>
      </c>
      <c r="D24" s="124" t="s">
        <v>250</v>
      </c>
      <c r="E24" s="81"/>
      <c r="F24" s="81"/>
      <c r="G24" s="133" t="e">
        <f>F24*100/E24</f>
        <v>#DIV/0!</v>
      </c>
      <c r="H24" s="133" t="e">
        <f t="shared" si="3"/>
        <v>#DIV/0!</v>
      </c>
      <c r="I24" s="43"/>
    </row>
    <row r="25" spans="1:9" ht="45">
      <c r="A25" s="22"/>
      <c r="B25" s="96"/>
      <c r="C25" s="30" t="s">
        <v>107</v>
      </c>
      <c r="D25" s="86" t="s">
        <v>236</v>
      </c>
      <c r="E25" s="81">
        <v>14903619</v>
      </c>
      <c r="F25" s="81">
        <v>0</v>
      </c>
      <c r="G25" s="133">
        <f t="shared" si="4"/>
        <v>0</v>
      </c>
      <c r="H25" s="145" t="s">
        <v>122</v>
      </c>
      <c r="I25" s="25">
        <v>0</v>
      </c>
    </row>
    <row r="26" spans="1:9" ht="33.75">
      <c r="A26" s="22"/>
      <c r="B26" s="23"/>
      <c r="C26" s="28" t="s">
        <v>83</v>
      </c>
      <c r="D26" s="210" t="s">
        <v>251</v>
      </c>
      <c r="E26" s="81">
        <v>642890</v>
      </c>
      <c r="F26" s="81">
        <v>0</v>
      </c>
      <c r="G26" s="133">
        <f t="shared" si="4"/>
        <v>0</v>
      </c>
      <c r="H26" s="145" t="s">
        <v>122</v>
      </c>
      <c r="I26" s="43"/>
    </row>
    <row r="27" spans="1:9" ht="38.25" customHeight="1" hidden="1">
      <c r="A27" s="22"/>
      <c r="B27" s="23"/>
      <c r="C27" s="30" t="s">
        <v>79</v>
      </c>
      <c r="D27" s="12" t="s">
        <v>215</v>
      </c>
      <c r="E27" s="81"/>
      <c r="F27" s="81"/>
      <c r="G27" s="133" t="e">
        <f t="shared" si="4"/>
        <v>#DIV/0!</v>
      </c>
      <c r="H27" s="145" t="e">
        <v>#DIV/0!</v>
      </c>
      <c r="I27" s="25"/>
    </row>
    <row r="28" spans="1:9" ht="33.75" hidden="1">
      <c r="A28" s="22"/>
      <c r="B28" s="23"/>
      <c r="C28" s="30" t="s">
        <v>111</v>
      </c>
      <c r="D28" s="212" t="s">
        <v>112</v>
      </c>
      <c r="E28" s="81"/>
      <c r="F28" s="81"/>
      <c r="G28" s="133" t="e">
        <f t="shared" si="4"/>
        <v>#DIV/0!</v>
      </c>
      <c r="H28" s="133" t="e">
        <f aca="true" t="shared" si="5" ref="H28:H34">(F28/I28)*100</f>
        <v>#DIV/0!</v>
      </c>
      <c r="I28" s="25"/>
    </row>
    <row r="29" spans="1:9" s="85" customFormat="1" ht="12.75">
      <c r="A29" s="82"/>
      <c r="B29" s="27">
        <v>60017</v>
      </c>
      <c r="C29" s="20"/>
      <c r="D29" s="83" t="s">
        <v>108</v>
      </c>
      <c r="E29" s="84">
        <f>SUM(E30:E35)</f>
        <v>9050</v>
      </c>
      <c r="F29" s="84">
        <f>SUM(F30:F35)</f>
        <v>1423.34</v>
      </c>
      <c r="G29" s="134">
        <f t="shared" si="4"/>
        <v>15.727513812154696</v>
      </c>
      <c r="H29" s="132">
        <f t="shared" si="5"/>
        <v>48.20273501263199</v>
      </c>
      <c r="I29" s="84">
        <f>SUM(I32:I35)</f>
        <v>2952.8199999999997</v>
      </c>
    </row>
    <row r="30" spans="1:9" s="85" customFormat="1" ht="22.5" hidden="1">
      <c r="A30" s="46"/>
      <c r="B30" s="104"/>
      <c r="C30" s="30" t="s">
        <v>70</v>
      </c>
      <c r="D30" s="12" t="s">
        <v>213</v>
      </c>
      <c r="E30" s="81"/>
      <c r="F30" s="81"/>
      <c r="G30" s="133" t="e">
        <f t="shared" si="4"/>
        <v>#DIV/0!</v>
      </c>
      <c r="H30" s="133" t="e">
        <f t="shared" si="5"/>
        <v>#DIV/0!</v>
      </c>
      <c r="I30" s="81"/>
    </row>
    <row r="31" spans="1:9" s="85" customFormat="1" ht="12.75" hidden="1">
      <c r="A31" s="46"/>
      <c r="B31" s="196"/>
      <c r="C31" s="30" t="s">
        <v>17</v>
      </c>
      <c r="D31" s="10" t="s">
        <v>18</v>
      </c>
      <c r="E31" s="81"/>
      <c r="F31" s="81"/>
      <c r="G31" s="133" t="e">
        <f t="shared" si="4"/>
        <v>#DIV/0!</v>
      </c>
      <c r="H31" s="133" t="e">
        <f t="shared" si="5"/>
        <v>#DIV/0!</v>
      </c>
      <c r="I31" s="81"/>
    </row>
    <row r="32" spans="1:9" ht="45">
      <c r="A32" s="22"/>
      <c r="B32" s="96"/>
      <c r="C32" s="30" t="s">
        <v>10</v>
      </c>
      <c r="D32" s="86" t="s">
        <v>211</v>
      </c>
      <c r="E32" s="81">
        <v>3000</v>
      </c>
      <c r="F32" s="81">
        <v>1423.25</v>
      </c>
      <c r="G32" s="135">
        <f t="shared" si="4"/>
        <v>47.44166666666667</v>
      </c>
      <c r="H32" s="133">
        <f t="shared" si="5"/>
        <v>48.2393853016042</v>
      </c>
      <c r="I32" s="81">
        <v>2950.39</v>
      </c>
    </row>
    <row r="33" spans="1:9" ht="12.75">
      <c r="A33" s="22"/>
      <c r="B33" s="96"/>
      <c r="C33" s="30" t="s">
        <v>282</v>
      </c>
      <c r="D33" s="86" t="s">
        <v>283</v>
      </c>
      <c r="E33" s="81">
        <v>6000</v>
      </c>
      <c r="F33" s="81">
        <v>0</v>
      </c>
      <c r="G33" s="133">
        <f t="shared" si="4"/>
        <v>0</v>
      </c>
      <c r="H33" s="145" t="s">
        <v>122</v>
      </c>
      <c r="I33" s="81"/>
    </row>
    <row r="34" spans="1:9" ht="12.75">
      <c r="A34" s="22"/>
      <c r="B34" s="96"/>
      <c r="C34" s="30" t="s">
        <v>25</v>
      </c>
      <c r="D34" s="12" t="s">
        <v>212</v>
      </c>
      <c r="E34" s="81">
        <v>50</v>
      </c>
      <c r="F34" s="81">
        <v>0.09</v>
      </c>
      <c r="G34" s="133">
        <f t="shared" si="4"/>
        <v>0.18</v>
      </c>
      <c r="H34" s="133">
        <f t="shared" si="5"/>
        <v>3.7037037037037033</v>
      </c>
      <c r="I34" s="156">
        <v>2.43</v>
      </c>
    </row>
    <row r="35" spans="1:9" ht="22.5" hidden="1">
      <c r="A35" s="22"/>
      <c r="B35" s="31"/>
      <c r="C35" s="30" t="s">
        <v>11</v>
      </c>
      <c r="D35" s="86" t="s">
        <v>142</v>
      </c>
      <c r="E35" s="81"/>
      <c r="F35" s="81"/>
      <c r="G35" s="135" t="e">
        <f t="shared" si="4"/>
        <v>#DIV/0!</v>
      </c>
      <c r="H35" s="146" t="s">
        <v>122</v>
      </c>
      <c r="I35" s="43"/>
    </row>
    <row r="36" spans="1:9" ht="12.75" hidden="1">
      <c r="A36" s="19"/>
      <c r="B36" s="27">
        <v>60095</v>
      </c>
      <c r="C36" s="63"/>
      <c r="D36" s="14" t="s">
        <v>5</v>
      </c>
      <c r="E36" s="21">
        <f>SUM(E37:E39)</f>
        <v>0</v>
      </c>
      <c r="F36" s="21">
        <f>SUM(F37:F39)</f>
        <v>0</v>
      </c>
      <c r="G36" s="132" t="e">
        <f t="shared" si="4"/>
        <v>#DIV/0!</v>
      </c>
      <c r="H36" s="132" t="e">
        <f>(F36/I36)*100</f>
        <v>#DIV/0!</v>
      </c>
      <c r="I36" s="21">
        <f>SUM(I37:I39)</f>
        <v>0</v>
      </c>
    </row>
    <row r="37" spans="1:9" ht="45" hidden="1">
      <c r="A37" s="22"/>
      <c r="B37" s="29"/>
      <c r="C37" s="30" t="s">
        <v>10</v>
      </c>
      <c r="D37" s="86" t="s">
        <v>211</v>
      </c>
      <c r="E37" s="25"/>
      <c r="F37" s="43"/>
      <c r="G37" s="133" t="e">
        <f aca="true" t="shared" si="6" ref="G37:G53">F37*100/E37</f>
        <v>#DIV/0!</v>
      </c>
      <c r="H37" s="133" t="e">
        <f>(F37/I37)*100</f>
        <v>#DIV/0!</v>
      </c>
      <c r="I37" s="25"/>
    </row>
    <row r="38" spans="1:9" ht="12.75" hidden="1">
      <c r="A38" s="22"/>
      <c r="B38" s="29"/>
      <c r="C38" s="34" t="s">
        <v>11</v>
      </c>
      <c r="D38" s="12" t="s">
        <v>12</v>
      </c>
      <c r="E38" s="25"/>
      <c r="F38" s="25"/>
      <c r="G38" s="133" t="e">
        <f t="shared" si="6"/>
        <v>#DIV/0!</v>
      </c>
      <c r="H38" s="145" t="s">
        <v>122</v>
      </c>
      <c r="I38" s="43"/>
    </row>
    <row r="39" spans="1:9" ht="45" hidden="1">
      <c r="A39" s="22"/>
      <c r="B39" s="29"/>
      <c r="C39" s="30" t="s">
        <v>107</v>
      </c>
      <c r="D39" s="86" t="s">
        <v>236</v>
      </c>
      <c r="E39" s="25"/>
      <c r="F39" s="25"/>
      <c r="G39" s="133" t="e">
        <f t="shared" si="6"/>
        <v>#DIV/0!</v>
      </c>
      <c r="H39" s="133" t="e">
        <f aca="true" t="shared" si="7" ref="H39:H78">(F39/I39)*100</f>
        <v>#DIV/0!</v>
      </c>
      <c r="I39" s="43"/>
    </row>
    <row r="40" spans="1:9" ht="12.75">
      <c r="A40" s="26">
        <v>700</v>
      </c>
      <c r="B40" s="37"/>
      <c r="C40" s="38"/>
      <c r="D40" s="66" t="s">
        <v>14</v>
      </c>
      <c r="E40" s="18">
        <f>E41+E44+E57</f>
        <v>20338412</v>
      </c>
      <c r="F40" s="18">
        <f>F41+F44+F57</f>
        <v>3314729.62</v>
      </c>
      <c r="G40" s="131">
        <f t="shared" si="6"/>
        <v>16.29787822176087</v>
      </c>
      <c r="H40" s="131">
        <f t="shared" si="7"/>
        <v>98.2803313490858</v>
      </c>
      <c r="I40" s="18">
        <f>I41+I44+I57</f>
        <v>3372729.3899999997</v>
      </c>
    </row>
    <row r="41" spans="1:9" ht="22.5">
      <c r="A41" s="47"/>
      <c r="B41" s="48">
        <v>70004</v>
      </c>
      <c r="C41" s="109"/>
      <c r="D41" s="111" t="s">
        <v>135</v>
      </c>
      <c r="E41" s="21">
        <f>SUM(E42:E43)</f>
        <v>3610</v>
      </c>
      <c r="F41" s="21">
        <f>SUM(F42:F43)</f>
        <v>500</v>
      </c>
      <c r="G41" s="132">
        <f t="shared" si="6"/>
        <v>13.850415512465373</v>
      </c>
      <c r="H41" s="132">
        <f t="shared" si="7"/>
        <v>100</v>
      </c>
      <c r="I41" s="21">
        <f>SUM(I42:I43)</f>
        <v>500</v>
      </c>
    </row>
    <row r="42" spans="1:9" ht="12.75">
      <c r="A42" s="47"/>
      <c r="B42" s="164"/>
      <c r="C42" s="52" t="s">
        <v>25</v>
      </c>
      <c r="D42" s="12" t="s">
        <v>212</v>
      </c>
      <c r="E42" s="25">
        <v>10</v>
      </c>
      <c r="F42" s="25">
        <v>0</v>
      </c>
      <c r="G42" s="133">
        <f t="shared" si="6"/>
        <v>0</v>
      </c>
      <c r="H42" s="145" t="s">
        <v>122</v>
      </c>
      <c r="I42" s="25">
        <v>0</v>
      </c>
    </row>
    <row r="43" spans="1:9" ht="12.75">
      <c r="A43" s="47"/>
      <c r="B43" s="162"/>
      <c r="C43" s="30" t="s">
        <v>11</v>
      </c>
      <c r="D43" s="12" t="s">
        <v>12</v>
      </c>
      <c r="E43" s="53">
        <v>3600</v>
      </c>
      <c r="F43" s="53">
        <v>500</v>
      </c>
      <c r="G43" s="136">
        <f t="shared" si="6"/>
        <v>13.88888888888889</v>
      </c>
      <c r="H43" s="133">
        <f t="shared" si="7"/>
        <v>100</v>
      </c>
      <c r="I43" s="150">
        <v>500</v>
      </c>
    </row>
    <row r="44" spans="1:9" ht="12.75">
      <c r="A44" s="19"/>
      <c r="B44" s="27">
        <v>70005</v>
      </c>
      <c r="C44" s="20"/>
      <c r="D44" s="14" t="s">
        <v>15</v>
      </c>
      <c r="E44" s="21">
        <f>SUM(E45:E56)</f>
        <v>20124802</v>
      </c>
      <c r="F44" s="21">
        <f>SUM(F45:F56)</f>
        <v>3314229.62</v>
      </c>
      <c r="G44" s="132">
        <f t="shared" si="6"/>
        <v>16.46838373863256</v>
      </c>
      <c r="H44" s="132">
        <f t="shared" si="7"/>
        <v>98.28007637404525</v>
      </c>
      <c r="I44" s="21">
        <f>SUM(I45:I56)</f>
        <v>3372229.3899999997</v>
      </c>
    </row>
    <row r="45" spans="1:9" ht="22.5">
      <c r="A45" s="22"/>
      <c r="B45" s="29"/>
      <c r="C45" s="34" t="s">
        <v>16</v>
      </c>
      <c r="D45" s="12" t="s">
        <v>243</v>
      </c>
      <c r="E45" s="25">
        <v>500</v>
      </c>
      <c r="F45" s="25">
        <v>49.43</v>
      </c>
      <c r="G45" s="133">
        <f t="shared" si="6"/>
        <v>9.886</v>
      </c>
      <c r="H45" s="133">
        <f t="shared" si="7"/>
        <v>261.11991547807713</v>
      </c>
      <c r="I45" s="25">
        <v>18.93</v>
      </c>
    </row>
    <row r="46" spans="1:9" ht="22.5">
      <c r="A46" s="22"/>
      <c r="B46" s="29"/>
      <c r="C46" s="34" t="s">
        <v>209</v>
      </c>
      <c r="D46" s="12" t="s">
        <v>210</v>
      </c>
      <c r="E46" s="25">
        <v>1100000</v>
      </c>
      <c r="F46" s="25">
        <v>52433.53</v>
      </c>
      <c r="G46" s="133">
        <f t="shared" si="6"/>
        <v>4.766684545454545</v>
      </c>
      <c r="H46" s="133">
        <f t="shared" si="7"/>
        <v>98.38332350754683</v>
      </c>
      <c r="I46" s="25">
        <v>53295.14</v>
      </c>
    </row>
    <row r="47" spans="1:9" ht="24" customHeight="1" hidden="1">
      <c r="A47" s="22"/>
      <c r="B47" s="29"/>
      <c r="C47" s="34" t="s">
        <v>70</v>
      </c>
      <c r="D47" s="12" t="s">
        <v>213</v>
      </c>
      <c r="E47" s="25"/>
      <c r="F47" s="25"/>
      <c r="G47" s="133" t="e">
        <f t="shared" si="6"/>
        <v>#DIV/0!</v>
      </c>
      <c r="H47" s="133" t="e">
        <f t="shared" si="7"/>
        <v>#DIV/0!</v>
      </c>
      <c r="I47" s="43"/>
    </row>
    <row r="48" spans="1:9" ht="24" customHeight="1">
      <c r="A48" s="22"/>
      <c r="B48" s="29"/>
      <c r="C48" s="34" t="s">
        <v>259</v>
      </c>
      <c r="D48" s="12" t="s">
        <v>266</v>
      </c>
      <c r="E48" s="25">
        <v>12</v>
      </c>
      <c r="F48" s="25">
        <v>0</v>
      </c>
      <c r="G48" s="133">
        <f t="shared" si="6"/>
        <v>0</v>
      </c>
      <c r="H48" s="145" t="s">
        <v>122</v>
      </c>
      <c r="I48" s="43"/>
    </row>
    <row r="49" spans="1:9" ht="12.75" hidden="1">
      <c r="A49" s="22"/>
      <c r="B49" s="29"/>
      <c r="C49" s="35" t="s">
        <v>17</v>
      </c>
      <c r="D49" s="10" t="s">
        <v>18</v>
      </c>
      <c r="E49" s="25"/>
      <c r="F49" s="25"/>
      <c r="G49" s="133" t="e">
        <f t="shared" si="6"/>
        <v>#DIV/0!</v>
      </c>
      <c r="H49" s="133" t="e">
        <f t="shared" si="7"/>
        <v>#DIV/0!</v>
      </c>
      <c r="I49" s="25"/>
    </row>
    <row r="50" spans="1:9" ht="45">
      <c r="A50" s="95"/>
      <c r="B50" s="96"/>
      <c r="C50" s="30" t="s">
        <v>10</v>
      </c>
      <c r="D50" s="86" t="s">
        <v>216</v>
      </c>
      <c r="E50" s="53">
        <v>15102800</v>
      </c>
      <c r="F50" s="192">
        <v>2572937.64</v>
      </c>
      <c r="G50" s="133">
        <f t="shared" si="6"/>
        <v>17.036163095584925</v>
      </c>
      <c r="H50" s="133">
        <f t="shared" si="7"/>
        <v>100.83326783714864</v>
      </c>
      <c r="I50" s="25">
        <v>2551675.35</v>
      </c>
    </row>
    <row r="51" spans="1:9" ht="45">
      <c r="A51" s="174"/>
      <c r="B51" s="175"/>
      <c r="C51" s="52" t="s">
        <v>10</v>
      </c>
      <c r="D51" s="173" t="s">
        <v>216</v>
      </c>
      <c r="E51" s="53">
        <v>276784</v>
      </c>
      <c r="F51" s="53">
        <v>28984.02</v>
      </c>
      <c r="G51" s="136">
        <f t="shared" si="6"/>
        <v>10.47171079253136</v>
      </c>
      <c r="H51" s="136">
        <f t="shared" si="7"/>
        <v>113.80309141816758</v>
      </c>
      <c r="I51" s="53">
        <v>25468.57</v>
      </c>
    </row>
    <row r="52" spans="1:9" ht="35.25" customHeight="1">
      <c r="A52" s="22"/>
      <c r="B52" s="175"/>
      <c r="C52" s="35" t="s">
        <v>75</v>
      </c>
      <c r="D52" s="12" t="s">
        <v>167</v>
      </c>
      <c r="E52" s="25">
        <v>1000</v>
      </c>
      <c r="F52" s="25">
        <v>19138.28</v>
      </c>
      <c r="G52" s="133">
        <f t="shared" si="6"/>
        <v>1913.828</v>
      </c>
      <c r="H52" s="133">
        <f t="shared" si="7"/>
        <v>61.70288839962046</v>
      </c>
      <c r="I52" s="25">
        <v>31016.83</v>
      </c>
    </row>
    <row r="53" spans="1:9" ht="24.75" customHeight="1">
      <c r="A53" s="22"/>
      <c r="B53" s="29"/>
      <c r="C53" s="35" t="s">
        <v>19</v>
      </c>
      <c r="D53" s="12" t="s">
        <v>168</v>
      </c>
      <c r="E53" s="25">
        <v>3202000</v>
      </c>
      <c r="F53" s="25">
        <v>523398.26</v>
      </c>
      <c r="G53" s="133">
        <f t="shared" si="6"/>
        <v>16.345979387882572</v>
      </c>
      <c r="H53" s="133">
        <f t="shared" si="7"/>
        <v>86.88010737713164</v>
      </c>
      <c r="I53" s="25">
        <v>602437.4</v>
      </c>
    </row>
    <row r="54" spans="1:9" ht="21.75" customHeight="1" hidden="1">
      <c r="A54" s="22"/>
      <c r="B54" s="29"/>
      <c r="C54" s="30" t="s">
        <v>20</v>
      </c>
      <c r="D54" s="12" t="s">
        <v>214</v>
      </c>
      <c r="E54" s="25"/>
      <c r="F54" s="25"/>
      <c r="G54" s="133" t="e">
        <f aca="true" t="shared" si="8" ref="G54:G84">F54*100/E54</f>
        <v>#DIV/0!</v>
      </c>
      <c r="H54" s="133" t="e">
        <f t="shared" si="7"/>
        <v>#DIV/0!</v>
      </c>
      <c r="I54" s="25"/>
    </row>
    <row r="55" spans="1:9" ht="12" customHeight="1">
      <c r="A55" s="22"/>
      <c r="B55" s="29"/>
      <c r="C55" s="30" t="s">
        <v>25</v>
      </c>
      <c r="D55" s="12" t="s">
        <v>212</v>
      </c>
      <c r="E55" s="25">
        <v>256706</v>
      </c>
      <c r="F55" s="25">
        <v>43282.02</v>
      </c>
      <c r="G55" s="133">
        <f t="shared" si="8"/>
        <v>16.860540852181096</v>
      </c>
      <c r="H55" s="133">
        <f t="shared" si="7"/>
        <v>70.3623949409068</v>
      </c>
      <c r="I55" s="43">
        <v>61513</v>
      </c>
    </row>
    <row r="56" spans="1:9" ht="13.5" customHeight="1">
      <c r="A56" s="22"/>
      <c r="B56" s="29"/>
      <c r="C56" s="30" t="s">
        <v>11</v>
      </c>
      <c r="D56" s="12" t="s">
        <v>12</v>
      </c>
      <c r="E56" s="25">
        <v>185000</v>
      </c>
      <c r="F56" s="25">
        <v>74006.44</v>
      </c>
      <c r="G56" s="133">
        <f t="shared" si="8"/>
        <v>40.003481081081084</v>
      </c>
      <c r="H56" s="133">
        <f t="shared" si="7"/>
        <v>158.1193299656847</v>
      </c>
      <c r="I56" s="43">
        <v>46804.17</v>
      </c>
    </row>
    <row r="57" spans="1:9" ht="12.75">
      <c r="A57" s="19"/>
      <c r="B57" s="27">
        <v>70095</v>
      </c>
      <c r="C57" s="20"/>
      <c r="D57" s="14" t="s">
        <v>5</v>
      </c>
      <c r="E57" s="21">
        <f>SUM(E58:E61)</f>
        <v>210000</v>
      </c>
      <c r="F57" s="21">
        <f>SUM(F58:F61)</f>
        <v>0</v>
      </c>
      <c r="G57" s="132">
        <f t="shared" si="8"/>
        <v>0</v>
      </c>
      <c r="H57" s="138" t="s">
        <v>122</v>
      </c>
      <c r="I57" s="21">
        <f>SUM(I58:I61)</f>
        <v>0</v>
      </c>
    </row>
    <row r="58" spans="1:9" ht="22.5" hidden="1">
      <c r="A58" s="19"/>
      <c r="B58" s="36"/>
      <c r="C58" s="28" t="s">
        <v>70</v>
      </c>
      <c r="D58" s="12" t="s">
        <v>213</v>
      </c>
      <c r="E58" s="25"/>
      <c r="F58" s="25"/>
      <c r="G58" s="133" t="e">
        <f t="shared" si="8"/>
        <v>#DIV/0!</v>
      </c>
      <c r="H58" s="145" t="e">
        <f t="shared" si="7"/>
        <v>#DIV/0!</v>
      </c>
      <c r="I58" s="43"/>
    </row>
    <row r="59" spans="1:9" ht="12.75" hidden="1">
      <c r="A59" s="19"/>
      <c r="B59" s="36"/>
      <c r="C59" s="28" t="s">
        <v>11</v>
      </c>
      <c r="D59" s="12" t="s">
        <v>12</v>
      </c>
      <c r="E59" s="25"/>
      <c r="F59" s="25"/>
      <c r="G59" s="133" t="e">
        <f t="shared" si="8"/>
        <v>#DIV/0!</v>
      </c>
      <c r="H59" s="145" t="e">
        <f t="shared" si="7"/>
        <v>#DIV/0!</v>
      </c>
      <c r="I59" s="43"/>
    </row>
    <row r="60" spans="1:9" ht="45" hidden="1">
      <c r="A60" s="22"/>
      <c r="B60" s="23"/>
      <c r="C60" s="30" t="s">
        <v>107</v>
      </c>
      <c r="D60" s="86" t="s">
        <v>236</v>
      </c>
      <c r="E60" s="25"/>
      <c r="F60" s="25"/>
      <c r="G60" s="133" t="e">
        <f t="shared" si="8"/>
        <v>#DIV/0!</v>
      </c>
      <c r="H60" s="145" t="e">
        <f t="shared" si="7"/>
        <v>#DIV/0!</v>
      </c>
      <c r="I60" s="43"/>
    </row>
    <row r="61" spans="1:9" ht="39" customHeight="1">
      <c r="A61" s="19"/>
      <c r="B61" s="36"/>
      <c r="C61" s="30">
        <v>6330</v>
      </c>
      <c r="D61" s="12" t="s">
        <v>215</v>
      </c>
      <c r="E61" s="25">
        <v>210000</v>
      </c>
      <c r="F61" s="25">
        <v>0</v>
      </c>
      <c r="G61" s="133">
        <f t="shared" si="8"/>
        <v>0</v>
      </c>
      <c r="H61" s="145" t="s">
        <v>122</v>
      </c>
      <c r="I61" s="25">
        <v>0</v>
      </c>
    </row>
    <row r="62" spans="1:9" ht="12.75">
      <c r="A62" s="26">
        <v>710</v>
      </c>
      <c r="B62" s="37"/>
      <c r="C62" s="38"/>
      <c r="D62" s="66" t="s">
        <v>21</v>
      </c>
      <c r="E62" s="18">
        <f>E63+E66</f>
        <v>32000</v>
      </c>
      <c r="F62" s="18">
        <f>F63+F66</f>
        <v>5215</v>
      </c>
      <c r="G62" s="131">
        <f t="shared" si="8"/>
        <v>16.296875</v>
      </c>
      <c r="H62" s="131">
        <f t="shared" si="7"/>
        <v>95.2076677316294</v>
      </c>
      <c r="I62" s="18">
        <f>I63+I66</f>
        <v>5477.5</v>
      </c>
    </row>
    <row r="63" spans="1:9" ht="12.75">
      <c r="A63" s="19"/>
      <c r="B63" s="27">
        <v>71035</v>
      </c>
      <c r="C63" s="20"/>
      <c r="D63" s="14" t="s">
        <v>207</v>
      </c>
      <c r="E63" s="21">
        <f>SUM(E65:E65)</f>
        <v>6000</v>
      </c>
      <c r="F63" s="21">
        <f>SUM(F64:F65)</f>
        <v>0</v>
      </c>
      <c r="G63" s="132">
        <f t="shared" si="8"/>
        <v>0</v>
      </c>
      <c r="H63" s="138" t="s">
        <v>122</v>
      </c>
      <c r="I63" s="21">
        <f>SUM(I64:I65)</f>
        <v>0</v>
      </c>
    </row>
    <row r="64" spans="1:11" ht="33.75" hidden="1">
      <c r="A64" s="19"/>
      <c r="B64" s="36"/>
      <c r="C64" s="30" t="s">
        <v>41</v>
      </c>
      <c r="D64" s="12" t="s">
        <v>169</v>
      </c>
      <c r="E64" s="25"/>
      <c r="F64" s="25"/>
      <c r="G64" s="133" t="e">
        <f t="shared" si="8"/>
        <v>#DIV/0!</v>
      </c>
      <c r="H64" s="145" t="e">
        <f t="shared" si="7"/>
        <v>#DIV/0!</v>
      </c>
      <c r="I64" s="43"/>
      <c r="J64" s="114"/>
      <c r="K64" s="114"/>
    </row>
    <row r="65" spans="1:9" ht="33.75">
      <c r="A65" s="22"/>
      <c r="B65" s="23"/>
      <c r="C65" s="24">
        <v>2020</v>
      </c>
      <c r="D65" s="12" t="s">
        <v>244</v>
      </c>
      <c r="E65" s="25">
        <v>6000</v>
      </c>
      <c r="F65" s="25">
        <v>0</v>
      </c>
      <c r="G65" s="133">
        <f t="shared" si="8"/>
        <v>0</v>
      </c>
      <c r="H65" s="145" t="s">
        <v>122</v>
      </c>
      <c r="I65" s="25">
        <v>0</v>
      </c>
    </row>
    <row r="66" spans="1:9" ht="12.75">
      <c r="A66" s="22"/>
      <c r="B66" s="27">
        <v>71095</v>
      </c>
      <c r="C66" s="20"/>
      <c r="D66" s="13" t="s">
        <v>5</v>
      </c>
      <c r="E66" s="21">
        <f>SUM(E67:E67)</f>
        <v>26000</v>
      </c>
      <c r="F66" s="21">
        <f>SUM(F67:F67)</f>
        <v>5215</v>
      </c>
      <c r="G66" s="132">
        <f t="shared" si="8"/>
        <v>20.057692307692307</v>
      </c>
      <c r="H66" s="138">
        <f t="shared" si="7"/>
        <v>95.2076677316294</v>
      </c>
      <c r="I66" s="21">
        <f>SUM(I67:I67)</f>
        <v>5477.5</v>
      </c>
    </row>
    <row r="67" spans="1:9" ht="12.75">
      <c r="A67" s="22"/>
      <c r="B67" s="23"/>
      <c r="C67" s="30" t="s">
        <v>56</v>
      </c>
      <c r="D67" s="10" t="s">
        <v>57</v>
      </c>
      <c r="E67" s="25">
        <v>26000</v>
      </c>
      <c r="F67" s="25">
        <v>5215</v>
      </c>
      <c r="G67" s="133">
        <f t="shared" si="8"/>
        <v>20.057692307692307</v>
      </c>
      <c r="H67" s="145">
        <f t="shared" si="7"/>
        <v>95.2076677316294</v>
      </c>
      <c r="I67" s="25">
        <v>5477.5</v>
      </c>
    </row>
    <row r="68" spans="1:9" ht="12.75">
      <c r="A68" s="26">
        <v>750</v>
      </c>
      <c r="B68" s="16"/>
      <c r="C68" s="32"/>
      <c r="D68" s="66" t="s">
        <v>22</v>
      </c>
      <c r="E68" s="39">
        <f>E69+E72+E74+E76+E88+E90+E95+E97</f>
        <v>2103132</v>
      </c>
      <c r="F68" s="39">
        <f>F69+F72+F74+F76+F88+F90+F95+F97</f>
        <v>1105849.4900000002</v>
      </c>
      <c r="G68" s="137">
        <f t="shared" si="8"/>
        <v>52.58107860086767</v>
      </c>
      <c r="H68" s="137">
        <f t="shared" si="7"/>
        <v>204.24571791641094</v>
      </c>
      <c r="I68" s="39">
        <f>I69+I72+I74+I76+I88+I90+I95+I97</f>
        <v>541430.9299999999</v>
      </c>
    </row>
    <row r="69" spans="1:9" ht="12.75">
      <c r="A69" s="19"/>
      <c r="B69" s="27">
        <v>75011</v>
      </c>
      <c r="C69" s="20"/>
      <c r="D69" s="14" t="s">
        <v>23</v>
      </c>
      <c r="E69" s="40">
        <f>SUM(E70:E71)</f>
        <v>1021000</v>
      </c>
      <c r="F69" s="40">
        <f>SUM(F70:F71)</f>
        <v>232204.75</v>
      </c>
      <c r="G69" s="138">
        <f t="shared" si="8"/>
        <v>22.742874632713026</v>
      </c>
      <c r="H69" s="138">
        <f t="shared" si="7"/>
        <v>103.87245778813896</v>
      </c>
      <c r="I69" s="21">
        <f>SUM(I70:I71)</f>
        <v>223547.95</v>
      </c>
    </row>
    <row r="70" spans="1:9" ht="45">
      <c r="A70" s="22"/>
      <c r="B70" s="29"/>
      <c r="C70" s="30">
        <v>2010</v>
      </c>
      <c r="D70" s="12" t="s">
        <v>242</v>
      </c>
      <c r="E70" s="25">
        <v>1021000</v>
      </c>
      <c r="F70" s="25">
        <v>232197</v>
      </c>
      <c r="G70" s="133">
        <f t="shared" si="8"/>
        <v>22.74211557296768</v>
      </c>
      <c r="H70" s="133">
        <f t="shared" si="7"/>
        <v>103.87547308239462</v>
      </c>
      <c r="I70" s="25">
        <v>223534</v>
      </c>
    </row>
    <row r="71" spans="1:9" ht="33.75">
      <c r="A71" s="19"/>
      <c r="B71" s="36"/>
      <c r="C71" s="180" t="s">
        <v>76</v>
      </c>
      <c r="D71" s="12" t="s">
        <v>173</v>
      </c>
      <c r="E71" s="25">
        <v>0</v>
      </c>
      <c r="F71" s="25">
        <v>7.75</v>
      </c>
      <c r="G71" s="145" t="s">
        <v>122</v>
      </c>
      <c r="H71" s="133">
        <f t="shared" si="7"/>
        <v>55.55555555555556</v>
      </c>
      <c r="I71" s="25">
        <v>13.95</v>
      </c>
    </row>
    <row r="72" spans="1:9" ht="12.75" hidden="1">
      <c r="A72" s="19"/>
      <c r="B72" s="188">
        <v>75014</v>
      </c>
      <c r="C72" s="44"/>
      <c r="D72" s="13" t="s">
        <v>191</v>
      </c>
      <c r="E72" s="21">
        <f>SUM(E73:E73)</f>
        <v>0</v>
      </c>
      <c r="F72" s="40">
        <f>SUM(F73:F73)</f>
        <v>0</v>
      </c>
      <c r="G72" s="132" t="e">
        <f t="shared" si="8"/>
        <v>#DIV/0!</v>
      </c>
      <c r="H72" s="132" t="e">
        <f t="shared" si="7"/>
        <v>#DIV/0!</v>
      </c>
      <c r="I72" s="21">
        <f>SUM(I73)</f>
        <v>0</v>
      </c>
    </row>
    <row r="73" spans="1:9" ht="12.75" hidden="1">
      <c r="A73" s="19"/>
      <c r="B73" s="104"/>
      <c r="C73" s="44" t="s">
        <v>17</v>
      </c>
      <c r="D73" s="10" t="s">
        <v>18</v>
      </c>
      <c r="E73" s="43"/>
      <c r="F73" s="25"/>
      <c r="G73" s="133" t="e">
        <f t="shared" si="8"/>
        <v>#DIV/0!</v>
      </c>
      <c r="H73" s="133" t="e">
        <f t="shared" si="7"/>
        <v>#DIV/0!</v>
      </c>
      <c r="I73" s="25">
        <v>0</v>
      </c>
    </row>
    <row r="74" spans="1:9" ht="12.75" hidden="1">
      <c r="A74" s="19"/>
      <c r="B74" s="27">
        <v>75022</v>
      </c>
      <c r="C74" s="44"/>
      <c r="D74" s="14" t="s">
        <v>203</v>
      </c>
      <c r="E74" s="40">
        <f>SUM(E75:E75)</f>
        <v>0</v>
      </c>
      <c r="F74" s="21">
        <f>SUM(F75:F75)</f>
        <v>0</v>
      </c>
      <c r="G74" s="132" t="e">
        <f t="shared" si="8"/>
        <v>#DIV/0!</v>
      </c>
      <c r="H74" s="132" t="e">
        <f t="shared" si="7"/>
        <v>#DIV/0!</v>
      </c>
      <c r="I74" s="21">
        <f>SUM(I75)</f>
        <v>0</v>
      </c>
    </row>
    <row r="75" spans="1:9" ht="12.75" hidden="1">
      <c r="A75" s="19"/>
      <c r="B75" s="169"/>
      <c r="C75" s="30" t="s">
        <v>11</v>
      </c>
      <c r="D75" s="11" t="s">
        <v>12</v>
      </c>
      <c r="E75" s="43"/>
      <c r="F75" s="25"/>
      <c r="G75" s="133" t="e">
        <f t="shared" si="8"/>
        <v>#DIV/0!</v>
      </c>
      <c r="H75" s="133" t="e">
        <f t="shared" si="7"/>
        <v>#DIV/0!</v>
      </c>
      <c r="I75" s="25"/>
    </row>
    <row r="76" spans="1:9" ht="12.75">
      <c r="A76" s="19"/>
      <c r="B76" s="27">
        <v>75023</v>
      </c>
      <c r="C76" s="20"/>
      <c r="D76" s="14" t="s">
        <v>24</v>
      </c>
      <c r="E76" s="21">
        <f>SUM(E77:E87)</f>
        <v>1081962</v>
      </c>
      <c r="F76" s="21">
        <f>SUM(F77:F87)</f>
        <v>872437.6300000001</v>
      </c>
      <c r="G76" s="132">
        <f t="shared" si="8"/>
        <v>80.63477552816089</v>
      </c>
      <c r="H76" s="132">
        <f t="shared" si="7"/>
        <v>274.4524510245878</v>
      </c>
      <c r="I76" s="21">
        <f>SUM(I77:I87)</f>
        <v>317882.98</v>
      </c>
    </row>
    <row r="77" spans="1:9" ht="22.5" hidden="1">
      <c r="A77" s="19"/>
      <c r="B77" s="36"/>
      <c r="C77" s="30" t="s">
        <v>70</v>
      </c>
      <c r="D77" s="12" t="s">
        <v>213</v>
      </c>
      <c r="E77" s="25"/>
      <c r="F77" s="25"/>
      <c r="G77" s="133" t="e">
        <f t="shared" si="8"/>
        <v>#DIV/0!</v>
      </c>
      <c r="H77" s="133" t="e">
        <f t="shared" si="7"/>
        <v>#DIV/0!</v>
      </c>
      <c r="I77" s="43"/>
    </row>
    <row r="78" spans="1:9" ht="12.75">
      <c r="A78" s="22"/>
      <c r="B78" s="29"/>
      <c r="C78" s="34" t="s">
        <v>17</v>
      </c>
      <c r="D78" s="10" t="s">
        <v>18</v>
      </c>
      <c r="E78" s="25">
        <v>44244</v>
      </c>
      <c r="F78" s="25">
        <v>14454</v>
      </c>
      <c r="G78" s="133">
        <f t="shared" si="8"/>
        <v>32.66883645240033</v>
      </c>
      <c r="H78" s="133">
        <f t="shared" si="7"/>
        <v>124.29271648465044</v>
      </c>
      <c r="I78" s="25">
        <v>11629</v>
      </c>
    </row>
    <row r="79" spans="1:9" ht="33.75" hidden="1">
      <c r="A79" s="22"/>
      <c r="B79" s="29"/>
      <c r="C79" s="30" t="s">
        <v>133</v>
      </c>
      <c r="D79" s="12" t="s">
        <v>140</v>
      </c>
      <c r="E79" s="25"/>
      <c r="F79" s="25"/>
      <c r="G79" s="133" t="e">
        <f t="shared" si="8"/>
        <v>#DIV/0!</v>
      </c>
      <c r="H79" s="145" t="s">
        <v>122</v>
      </c>
      <c r="I79" s="43"/>
    </row>
    <row r="80" spans="1:9" ht="12.75">
      <c r="A80" s="22"/>
      <c r="B80" s="29"/>
      <c r="C80" s="30" t="s">
        <v>56</v>
      </c>
      <c r="D80" s="10" t="s">
        <v>57</v>
      </c>
      <c r="E80" s="25">
        <v>0</v>
      </c>
      <c r="F80" s="25">
        <v>72.2</v>
      </c>
      <c r="G80" s="145" t="s">
        <v>122</v>
      </c>
      <c r="H80" s="133">
        <f aca="true" t="shared" si="9" ref="H80:H93">(F80/I80)*100</f>
        <v>586.9918699186992</v>
      </c>
      <c r="I80" s="43">
        <v>12.3</v>
      </c>
    </row>
    <row r="81" spans="1:9" ht="12.75">
      <c r="A81" s="22"/>
      <c r="B81" s="29"/>
      <c r="C81" s="30" t="s">
        <v>25</v>
      </c>
      <c r="D81" s="10" t="s">
        <v>212</v>
      </c>
      <c r="E81" s="25">
        <v>219399</v>
      </c>
      <c r="F81" s="25">
        <v>52301.15</v>
      </c>
      <c r="G81" s="133">
        <f t="shared" si="8"/>
        <v>23.838372098323145</v>
      </c>
      <c r="H81" s="133">
        <f t="shared" si="9"/>
        <v>163.21295264463143</v>
      </c>
      <c r="I81" s="25">
        <v>32044.73</v>
      </c>
    </row>
    <row r="82" spans="1:9" ht="12.75">
      <c r="A82" s="22"/>
      <c r="B82" s="29"/>
      <c r="C82" s="215" t="s">
        <v>258</v>
      </c>
      <c r="D82" s="209" t="s">
        <v>267</v>
      </c>
      <c r="E82" s="25">
        <v>20000</v>
      </c>
      <c r="F82" s="25">
        <v>0</v>
      </c>
      <c r="G82" s="203">
        <f t="shared" si="8"/>
        <v>0</v>
      </c>
      <c r="H82" s="141" t="s">
        <v>122</v>
      </c>
      <c r="I82" s="25"/>
    </row>
    <row r="83" spans="1:9" s="114" customFormat="1" ht="22.5" hidden="1">
      <c r="A83" s="201"/>
      <c r="B83" s="202"/>
      <c r="C83" s="100" t="s">
        <v>148</v>
      </c>
      <c r="D83" s="211" t="s">
        <v>217</v>
      </c>
      <c r="E83" s="157"/>
      <c r="F83" s="157"/>
      <c r="G83" s="203" t="e">
        <f t="shared" si="8"/>
        <v>#DIV/0!</v>
      </c>
      <c r="H83" s="203" t="e">
        <f t="shared" si="9"/>
        <v>#DIV/0!</v>
      </c>
      <c r="I83" s="103"/>
    </row>
    <row r="84" spans="1:9" ht="12.75">
      <c r="A84" s="22"/>
      <c r="B84" s="29"/>
      <c r="C84" s="28" t="s">
        <v>11</v>
      </c>
      <c r="D84" s="11" t="s">
        <v>12</v>
      </c>
      <c r="E84" s="25">
        <v>1250</v>
      </c>
      <c r="F84" s="25">
        <v>8541.97</v>
      </c>
      <c r="G84" s="133">
        <f t="shared" si="8"/>
        <v>683.3575999999999</v>
      </c>
      <c r="H84" s="133">
        <f t="shared" si="9"/>
        <v>3.1152680582333243</v>
      </c>
      <c r="I84" s="25">
        <v>274196.95</v>
      </c>
    </row>
    <row r="85" spans="1:9" ht="45">
      <c r="A85" s="22"/>
      <c r="B85" s="29"/>
      <c r="C85" s="30" t="s">
        <v>255</v>
      </c>
      <c r="D85" s="214" t="s">
        <v>256</v>
      </c>
      <c r="E85" s="25">
        <v>797069</v>
      </c>
      <c r="F85" s="25">
        <v>797068.31</v>
      </c>
      <c r="G85" s="133">
        <f>F85*100/E85</f>
        <v>99.99991343283956</v>
      </c>
      <c r="H85" s="141" t="s">
        <v>122</v>
      </c>
      <c r="I85" s="25">
        <v>0</v>
      </c>
    </row>
    <row r="86" spans="1:9" ht="36.75" customHeight="1" hidden="1">
      <c r="A86" s="22"/>
      <c r="B86" s="29"/>
      <c r="C86" s="30" t="s">
        <v>275</v>
      </c>
      <c r="D86" s="234" t="s">
        <v>276</v>
      </c>
      <c r="E86" s="25"/>
      <c r="F86" s="25"/>
      <c r="G86" s="178" t="e">
        <f>F86*100/E86</f>
        <v>#DIV/0!</v>
      </c>
      <c r="H86" s="141" t="e">
        <f t="shared" si="9"/>
        <v>#DIV/0!</v>
      </c>
      <c r="I86" s="25"/>
    </row>
    <row r="87" spans="1:9" ht="45" hidden="1">
      <c r="A87" s="22"/>
      <c r="B87" s="29"/>
      <c r="C87" s="30" t="s">
        <v>107</v>
      </c>
      <c r="D87" s="86" t="s">
        <v>236</v>
      </c>
      <c r="E87" s="25"/>
      <c r="F87" s="25"/>
      <c r="G87" s="178" t="e">
        <f>F87*100/E87</f>
        <v>#DIV/0!</v>
      </c>
      <c r="H87" s="141" t="e">
        <f t="shared" si="9"/>
        <v>#DIV/0!</v>
      </c>
      <c r="I87" s="25">
        <v>0</v>
      </c>
    </row>
    <row r="88" spans="1:9" ht="12.75" customHeight="1" hidden="1">
      <c r="A88" s="22"/>
      <c r="B88" s="27">
        <v>75056</v>
      </c>
      <c r="C88" s="42"/>
      <c r="D88" s="14" t="s">
        <v>120</v>
      </c>
      <c r="E88" s="21">
        <f>SUM(E89)</f>
        <v>0</v>
      </c>
      <c r="F88" s="21">
        <f>SUM(F89)</f>
        <v>0</v>
      </c>
      <c r="G88" s="138" t="s">
        <v>122</v>
      </c>
      <c r="H88" s="138" t="e">
        <f t="shared" si="9"/>
        <v>#DIV/0!</v>
      </c>
      <c r="I88" s="21">
        <f>SUM(I89)</f>
        <v>0</v>
      </c>
    </row>
    <row r="89" spans="1:9" ht="12.75" customHeight="1" hidden="1">
      <c r="A89" s="22"/>
      <c r="B89" s="29"/>
      <c r="C89" s="30" t="s">
        <v>119</v>
      </c>
      <c r="D89" s="10" t="s">
        <v>105</v>
      </c>
      <c r="E89" s="25"/>
      <c r="F89" s="25"/>
      <c r="G89" s="145" t="s">
        <v>122</v>
      </c>
      <c r="H89" s="145" t="e">
        <f t="shared" si="9"/>
        <v>#DIV/0!</v>
      </c>
      <c r="I89" s="25"/>
    </row>
    <row r="90" spans="1:9" s="186" customFormat="1" ht="17.25" customHeight="1" hidden="1">
      <c r="A90" s="95"/>
      <c r="B90" s="181">
        <v>75075</v>
      </c>
      <c r="C90" s="182"/>
      <c r="D90" s="183" t="s">
        <v>195</v>
      </c>
      <c r="E90" s="184">
        <f>SUM(E92:E94)</f>
        <v>0</v>
      </c>
      <c r="F90" s="184">
        <f>SUM(F92:F94)</f>
        <v>0</v>
      </c>
      <c r="G90" s="185" t="e">
        <f>F90*100/E90</f>
        <v>#DIV/0!</v>
      </c>
      <c r="H90" s="241" t="e">
        <f t="shared" si="9"/>
        <v>#DIV/0!</v>
      </c>
      <c r="I90" s="184">
        <f>SUM(I92:I94)</f>
        <v>0</v>
      </c>
    </row>
    <row r="91" spans="1:9" ht="33.75" customHeight="1" hidden="1">
      <c r="A91" s="22"/>
      <c r="B91" s="36"/>
      <c r="C91" s="30" t="s">
        <v>117</v>
      </c>
      <c r="D91" s="12" t="s">
        <v>118</v>
      </c>
      <c r="E91" s="21"/>
      <c r="F91" s="21"/>
      <c r="G91" s="133" t="e">
        <f>F91*100/E91</f>
        <v>#DIV/0!</v>
      </c>
      <c r="H91" s="145" t="e">
        <f t="shared" si="9"/>
        <v>#DIV/0!</v>
      </c>
      <c r="I91" s="25"/>
    </row>
    <row r="92" spans="1:9" ht="45" customHeight="1" hidden="1">
      <c r="A92" s="22"/>
      <c r="B92" s="36"/>
      <c r="C92" s="30" t="s">
        <v>124</v>
      </c>
      <c r="D92" s="86" t="s">
        <v>172</v>
      </c>
      <c r="E92" s="25"/>
      <c r="F92" s="25"/>
      <c r="G92" s="133" t="e">
        <f>F92*100/E92</f>
        <v>#DIV/0!</v>
      </c>
      <c r="H92" s="145" t="e">
        <f t="shared" si="9"/>
        <v>#DIV/0!</v>
      </c>
      <c r="I92" s="25"/>
    </row>
    <row r="93" spans="1:9" ht="13.5" customHeight="1" hidden="1">
      <c r="A93" s="22"/>
      <c r="B93" s="36"/>
      <c r="C93" s="30" t="s">
        <v>11</v>
      </c>
      <c r="D93" s="11" t="s">
        <v>12</v>
      </c>
      <c r="E93" s="25"/>
      <c r="F93" s="25"/>
      <c r="G93" s="133" t="e">
        <f>F93*100/E93</f>
        <v>#DIV/0!</v>
      </c>
      <c r="H93" s="145" t="e">
        <f t="shared" si="9"/>
        <v>#DIV/0!</v>
      </c>
      <c r="I93" s="43"/>
    </row>
    <row r="94" spans="1:9" ht="33.75" hidden="1">
      <c r="A94" s="22"/>
      <c r="B94" s="29"/>
      <c r="C94" s="30" t="s">
        <v>117</v>
      </c>
      <c r="D94" s="86" t="s">
        <v>118</v>
      </c>
      <c r="E94" s="25"/>
      <c r="F94" s="25"/>
      <c r="G94" s="145" t="s">
        <v>122</v>
      </c>
      <c r="H94" s="145" t="s">
        <v>122</v>
      </c>
      <c r="I94" s="43"/>
    </row>
    <row r="95" spans="1:9" ht="16.5" customHeight="1">
      <c r="A95" s="22"/>
      <c r="B95" s="27">
        <v>75085</v>
      </c>
      <c r="C95" s="97"/>
      <c r="D95" s="89" t="s">
        <v>277</v>
      </c>
      <c r="E95" s="21">
        <f>SUM(E96:E96)</f>
        <v>170</v>
      </c>
      <c r="F95" s="21">
        <f>SUM(F96:F96)</f>
        <v>0</v>
      </c>
      <c r="G95" s="138">
        <f>F95*100/E95</f>
        <v>0</v>
      </c>
      <c r="H95" s="138" t="s">
        <v>122</v>
      </c>
      <c r="I95" s="43"/>
    </row>
    <row r="96" spans="1:9" ht="12.75">
      <c r="A96" s="22"/>
      <c r="B96" s="29"/>
      <c r="C96" s="30" t="s">
        <v>11</v>
      </c>
      <c r="D96" s="11" t="s">
        <v>12</v>
      </c>
      <c r="E96" s="25">
        <v>170</v>
      </c>
      <c r="F96" s="25">
        <v>0</v>
      </c>
      <c r="G96" s="133">
        <f>F96*100/E96</f>
        <v>0</v>
      </c>
      <c r="H96" s="145" t="s">
        <v>122</v>
      </c>
      <c r="I96" s="43"/>
    </row>
    <row r="97" spans="1:9" ht="12.75">
      <c r="A97" s="22"/>
      <c r="B97" s="27">
        <v>75095</v>
      </c>
      <c r="C97" s="97"/>
      <c r="D97" s="14" t="s">
        <v>5</v>
      </c>
      <c r="E97" s="21">
        <f>SUM(E98:E101)</f>
        <v>0</v>
      </c>
      <c r="F97" s="21">
        <f>SUM(F98:F101)</f>
        <v>1207.11</v>
      </c>
      <c r="G97" s="138" t="s">
        <v>122</v>
      </c>
      <c r="H97" s="138" t="s">
        <v>122</v>
      </c>
      <c r="I97" s="21">
        <f>SUM(I98:I101)</f>
        <v>0</v>
      </c>
    </row>
    <row r="98" spans="1:9" ht="12.75">
      <c r="A98" s="22"/>
      <c r="B98" s="36"/>
      <c r="C98" s="30" t="s">
        <v>11</v>
      </c>
      <c r="D98" s="11" t="s">
        <v>12</v>
      </c>
      <c r="E98" s="25">
        <v>0</v>
      </c>
      <c r="F98" s="25">
        <v>1207.11</v>
      </c>
      <c r="G98" s="145" t="s">
        <v>122</v>
      </c>
      <c r="H98" s="145" t="s">
        <v>122</v>
      </c>
      <c r="I98" s="25"/>
    </row>
    <row r="99" spans="1:9" ht="22.5" hidden="1">
      <c r="A99" s="22"/>
      <c r="B99" s="23"/>
      <c r="C99" s="30" t="s">
        <v>113</v>
      </c>
      <c r="D99" s="212" t="s">
        <v>114</v>
      </c>
      <c r="E99" s="25"/>
      <c r="F99" s="25"/>
      <c r="G99" s="133" t="e">
        <f>F99*100/E99</f>
        <v>#DIV/0!</v>
      </c>
      <c r="H99" s="133" t="e">
        <f aca="true" t="shared" si="10" ref="H99:H107">(F99/I99)*100</f>
        <v>#DIV/0!</v>
      </c>
      <c r="I99" s="43"/>
    </row>
    <row r="100" spans="1:9" ht="12.75" hidden="1">
      <c r="A100" s="22"/>
      <c r="B100" s="23"/>
      <c r="C100" s="30" t="s">
        <v>141</v>
      </c>
      <c r="D100" s="212" t="s">
        <v>105</v>
      </c>
      <c r="E100" s="25"/>
      <c r="F100" s="25"/>
      <c r="G100" s="145">
        <v>0</v>
      </c>
      <c r="H100" s="168" t="e">
        <f t="shared" si="10"/>
        <v>#DIV/0!</v>
      </c>
      <c r="I100" s="25"/>
    </row>
    <row r="101" spans="1:9" ht="22.5" hidden="1">
      <c r="A101" s="22"/>
      <c r="B101" s="29"/>
      <c r="C101" s="30" t="s">
        <v>88</v>
      </c>
      <c r="D101" s="212" t="s">
        <v>114</v>
      </c>
      <c r="E101" s="25"/>
      <c r="F101" s="25"/>
      <c r="G101" s="133" t="e">
        <f>F101*100/E101</f>
        <v>#DIV/0!</v>
      </c>
      <c r="H101" s="133" t="e">
        <f t="shared" si="10"/>
        <v>#DIV/0!</v>
      </c>
      <c r="I101" s="25"/>
    </row>
    <row r="102" spans="1:9" ht="33.75">
      <c r="A102" s="41">
        <v>751</v>
      </c>
      <c r="B102" s="37"/>
      <c r="C102" s="38"/>
      <c r="D102" s="67" t="s">
        <v>188</v>
      </c>
      <c r="E102" s="18">
        <f>E103+E105+E108+E111+E114+E116</f>
        <v>140890</v>
      </c>
      <c r="F102" s="18">
        <f>F103+F105+F108+F111+F114+F116</f>
        <v>1820</v>
      </c>
      <c r="G102" s="131">
        <f>F102*100/E102</f>
        <v>1.2917879196536306</v>
      </c>
      <c r="H102" s="131">
        <f t="shared" si="10"/>
        <v>95.18828451882845</v>
      </c>
      <c r="I102" s="18">
        <f>I103+I105+I108+I111+I114+I116</f>
        <v>1912</v>
      </c>
    </row>
    <row r="103" spans="1:9" ht="22.5">
      <c r="A103" s="19"/>
      <c r="B103" s="27">
        <v>75101</v>
      </c>
      <c r="C103" s="20"/>
      <c r="D103" s="13" t="s">
        <v>192</v>
      </c>
      <c r="E103" s="21">
        <f>SUM(E104)</f>
        <v>10890</v>
      </c>
      <c r="F103" s="21">
        <f>SUM(F104)</f>
        <v>1820</v>
      </c>
      <c r="G103" s="132">
        <f>F103*100/E103</f>
        <v>16.712580348943984</v>
      </c>
      <c r="H103" s="132">
        <f t="shared" si="10"/>
        <v>95.18828451882845</v>
      </c>
      <c r="I103" s="21">
        <f>SUM(I104)</f>
        <v>1912</v>
      </c>
    </row>
    <row r="104" spans="1:9" ht="45">
      <c r="A104" s="22"/>
      <c r="B104" s="23"/>
      <c r="C104" s="30">
        <v>2010</v>
      </c>
      <c r="D104" s="12" t="s">
        <v>242</v>
      </c>
      <c r="E104" s="25">
        <v>10890</v>
      </c>
      <c r="F104" s="25">
        <v>1820</v>
      </c>
      <c r="G104" s="133">
        <f aca="true" t="shared" si="11" ref="G104:G198">F104*100/E104</f>
        <v>16.712580348943984</v>
      </c>
      <c r="H104" s="133">
        <f t="shared" si="10"/>
        <v>95.18828451882845</v>
      </c>
      <c r="I104" s="25">
        <v>1912</v>
      </c>
    </row>
    <row r="105" spans="1:9" ht="12.75" hidden="1">
      <c r="A105" s="22"/>
      <c r="B105" s="27">
        <v>75107</v>
      </c>
      <c r="C105" s="97"/>
      <c r="D105" s="14" t="s">
        <v>193</v>
      </c>
      <c r="E105" s="21">
        <f>SUM(E106:E107)</f>
        <v>0</v>
      </c>
      <c r="F105" s="21">
        <f>SUM(F106:F107)</f>
        <v>0</v>
      </c>
      <c r="G105" s="132" t="e">
        <f t="shared" si="11"/>
        <v>#DIV/0!</v>
      </c>
      <c r="H105" s="132" t="e">
        <f t="shared" si="10"/>
        <v>#DIV/0!</v>
      </c>
      <c r="I105" s="21">
        <f>SUM(I107:I107)</f>
        <v>0</v>
      </c>
    </row>
    <row r="106" spans="1:9" ht="12.75" hidden="1">
      <c r="A106" s="22"/>
      <c r="B106" s="36"/>
      <c r="C106" s="30" t="s">
        <v>11</v>
      </c>
      <c r="D106" s="10" t="s">
        <v>12</v>
      </c>
      <c r="E106" s="25"/>
      <c r="F106" s="25"/>
      <c r="G106" s="133" t="e">
        <f t="shared" si="11"/>
        <v>#DIV/0!</v>
      </c>
      <c r="H106" s="133" t="e">
        <f t="shared" si="10"/>
        <v>#DIV/0!</v>
      </c>
      <c r="I106" s="25"/>
    </row>
    <row r="107" spans="1:9" ht="46.5" customHeight="1" hidden="1">
      <c r="A107" s="22"/>
      <c r="B107" s="106"/>
      <c r="C107" s="28">
        <v>2010</v>
      </c>
      <c r="D107" s="12" t="s">
        <v>242</v>
      </c>
      <c r="E107" s="25"/>
      <c r="F107" s="25"/>
      <c r="G107" s="133" t="e">
        <f t="shared" si="11"/>
        <v>#DIV/0!</v>
      </c>
      <c r="H107" s="133" t="e">
        <f t="shared" si="10"/>
        <v>#DIV/0!</v>
      </c>
      <c r="I107" s="43"/>
    </row>
    <row r="108" spans="1:9" s="85" customFormat="1" ht="12.75" hidden="1">
      <c r="A108" s="19"/>
      <c r="B108" s="27">
        <v>75108</v>
      </c>
      <c r="C108" s="20"/>
      <c r="D108" s="14" t="s">
        <v>86</v>
      </c>
      <c r="E108" s="21">
        <f>SUM(E109:E110)</f>
        <v>0</v>
      </c>
      <c r="F108" s="21">
        <f>SUM(F109:F110)</f>
        <v>0</v>
      </c>
      <c r="G108" s="132" t="e">
        <f t="shared" si="11"/>
        <v>#DIV/0!</v>
      </c>
      <c r="H108" s="138" t="s">
        <v>122</v>
      </c>
      <c r="I108" s="21">
        <f>SUM(I109:I110)</f>
        <v>0</v>
      </c>
    </row>
    <row r="109" spans="1:9" ht="12.75" hidden="1">
      <c r="A109" s="22"/>
      <c r="B109" s="29"/>
      <c r="C109" s="30" t="s">
        <v>11</v>
      </c>
      <c r="D109" s="10" t="s">
        <v>12</v>
      </c>
      <c r="E109" s="25"/>
      <c r="F109" s="25"/>
      <c r="G109" s="133" t="e">
        <f t="shared" si="11"/>
        <v>#DIV/0!</v>
      </c>
      <c r="H109" s="145" t="s">
        <v>122</v>
      </c>
      <c r="I109" s="158"/>
    </row>
    <row r="110" spans="1:9" ht="45" hidden="1">
      <c r="A110" s="22"/>
      <c r="B110" s="29"/>
      <c r="C110" s="30" t="s">
        <v>119</v>
      </c>
      <c r="D110" s="12" t="s">
        <v>242</v>
      </c>
      <c r="E110" s="25"/>
      <c r="F110" s="25"/>
      <c r="G110" s="133" t="e">
        <f t="shared" si="11"/>
        <v>#DIV/0!</v>
      </c>
      <c r="H110" s="145" t="s">
        <v>122</v>
      </c>
      <c r="I110" s="43"/>
    </row>
    <row r="111" spans="1:9" ht="45">
      <c r="A111" s="22"/>
      <c r="B111" s="27">
        <v>75109</v>
      </c>
      <c r="C111" s="97"/>
      <c r="D111" s="13" t="s">
        <v>139</v>
      </c>
      <c r="E111" s="21">
        <f>SUM(E112:E113)</f>
        <v>130000</v>
      </c>
      <c r="F111" s="21">
        <f>SUM(F113)</f>
        <v>0</v>
      </c>
      <c r="G111" s="132">
        <f t="shared" si="11"/>
        <v>0</v>
      </c>
      <c r="H111" s="138" t="s">
        <v>122</v>
      </c>
      <c r="I111" s="21">
        <f>SUM(I113)</f>
        <v>0</v>
      </c>
    </row>
    <row r="112" spans="1:9" ht="12.75">
      <c r="A112" s="22"/>
      <c r="B112" s="104"/>
      <c r="C112" s="30" t="s">
        <v>11</v>
      </c>
      <c r="D112" s="11" t="s">
        <v>12</v>
      </c>
      <c r="E112" s="25">
        <v>130000</v>
      </c>
      <c r="F112" s="25">
        <v>0</v>
      </c>
      <c r="G112" s="133">
        <f t="shared" si="11"/>
        <v>0</v>
      </c>
      <c r="H112" s="145" t="s">
        <v>122</v>
      </c>
      <c r="I112" s="25"/>
    </row>
    <row r="113" spans="1:9" ht="45" hidden="1">
      <c r="A113" s="22"/>
      <c r="B113" s="36"/>
      <c r="C113" s="30" t="s">
        <v>119</v>
      </c>
      <c r="D113" s="12" t="s">
        <v>242</v>
      </c>
      <c r="E113" s="25"/>
      <c r="F113" s="25"/>
      <c r="G113" s="133" t="e">
        <f t="shared" si="11"/>
        <v>#DIV/0!</v>
      </c>
      <c r="H113" s="133" t="e">
        <f aca="true" t="shared" si="12" ref="H113:H144">(F113/I113)*100</f>
        <v>#DIV/0!</v>
      </c>
      <c r="I113" s="25"/>
    </row>
    <row r="114" spans="1:9" ht="12.75" hidden="1">
      <c r="A114" s="22"/>
      <c r="B114" s="27">
        <v>75110</v>
      </c>
      <c r="C114" s="97"/>
      <c r="D114" s="14" t="s">
        <v>202</v>
      </c>
      <c r="E114" s="21">
        <f>SUM(E115)</f>
        <v>0</v>
      </c>
      <c r="F114" s="21">
        <f>SUM(F115)</f>
        <v>0</v>
      </c>
      <c r="G114" s="132" t="e">
        <f t="shared" si="11"/>
        <v>#DIV/0!</v>
      </c>
      <c r="H114" s="132" t="e">
        <f t="shared" si="12"/>
        <v>#DIV/0!</v>
      </c>
      <c r="I114" s="21">
        <f>SUM(I115)</f>
        <v>0</v>
      </c>
    </row>
    <row r="115" spans="1:9" ht="45" hidden="1">
      <c r="A115" s="22"/>
      <c r="B115" s="155"/>
      <c r="C115" s="30" t="s">
        <v>119</v>
      </c>
      <c r="D115" s="12" t="s">
        <v>242</v>
      </c>
      <c r="E115" s="25"/>
      <c r="F115" s="25"/>
      <c r="G115" s="133" t="e">
        <f t="shared" si="11"/>
        <v>#DIV/0!</v>
      </c>
      <c r="H115" s="133" t="e">
        <f t="shared" si="12"/>
        <v>#DIV/0!</v>
      </c>
      <c r="I115" s="25"/>
    </row>
    <row r="116" spans="1:9" ht="12.75" hidden="1">
      <c r="A116" s="22"/>
      <c r="B116" s="27">
        <v>75113</v>
      </c>
      <c r="C116" s="97"/>
      <c r="D116" s="14" t="s">
        <v>183</v>
      </c>
      <c r="E116" s="21">
        <f>SUM(E117:E118)</f>
        <v>0</v>
      </c>
      <c r="F116" s="21">
        <f>SUM(F117:F118)</f>
        <v>0</v>
      </c>
      <c r="G116" s="132" t="e">
        <f>F116*100/E116</f>
        <v>#DIV/0!</v>
      </c>
      <c r="H116" s="132" t="e">
        <f t="shared" si="12"/>
        <v>#DIV/0!</v>
      </c>
      <c r="I116" s="21">
        <f>SUM(I117:I118)</f>
        <v>0</v>
      </c>
    </row>
    <row r="117" spans="1:9" ht="12.75" hidden="1">
      <c r="A117" s="22"/>
      <c r="B117" s="118"/>
      <c r="C117" s="30" t="s">
        <v>11</v>
      </c>
      <c r="D117" s="11" t="s">
        <v>12</v>
      </c>
      <c r="E117" s="25"/>
      <c r="F117" s="25"/>
      <c r="G117" s="133" t="e">
        <f t="shared" si="11"/>
        <v>#DIV/0!</v>
      </c>
      <c r="H117" s="133" t="e">
        <f t="shared" si="12"/>
        <v>#DIV/0!</v>
      </c>
      <c r="I117" s="25"/>
    </row>
    <row r="118" spans="1:9" ht="45" hidden="1">
      <c r="A118" s="22"/>
      <c r="B118" s="169"/>
      <c r="C118" s="30" t="s">
        <v>119</v>
      </c>
      <c r="D118" s="12" t="s">
        <v>242</v>
      </c>
      <c r="E118" s="25"/>
      <c r="F118" s="25"/>
      <c r="G118" s="133" t="e">
        <f t="shared" si="11"/>
        <v>#DIV/0!</v>
      </c>
      <c r="H118" s="133" t="e">
        <f t="shared" si="12"/>
        <v>#DIV/0!</v>
      </c>
      <c r="I118" s="25"/>
    </row>
    <row r="119" spans="1:9" ht="22.5">
      <c r="A119" s="26">
        <v>754</v>
      </c>
      <c r="B119" s="16"/>
      <c r="C119" s="32"/>
      <c r="D119" s="67" t="s">
        <v>98</v>
      </c>
      <c r="E119" s="18">
        <f>E120</f>
        <v>101000</v>
      </c>
      <c r="F119" s="18">
        <f>F120</f>
        <v>18337</v>
      </c>
      <c r="G119" s="131">
        <f t="shared" si="11"/>
        <v>18.155445544554457</v>
      </c>
      <c r="H119" s="131">
        <f t="shared" si="12"/>
        <v>168.37208789836524</v>
      </c>
      <c r="I119" s="18">
        <f>I120+I125</f>
        <v>10890.759999999998</v>
      </c>
    </row>
    <row r="120" spans="1:9" ht="12.75">
      <c r="A120" s="47"/>
      <c r="B120" s="48">
        <v>75416</v>
      </c>
      <c r="C120" s="109"/>
      <c r="D120" s="159" t="s">
        <v>164</v>
      </c>
      <c r="E120" s="50">
        <f>SUM(E121:E125)</f>
        <v>101000</v>
      </c>
      <c r="F120" s="50">
        <f>SUM(F121:F125)</f>
        <v>18337</v>
      </c>
      <c r="G120" s="132">
        <f t="shared" si="11"/>
        <v>18.155445544554457</v>
      </c>
      <c r="H120" s="133">
        <f t="shared" si="12"/>
        <v>168.37208789836524</v>
      </c>
      <c r="I120" s="21">
        <f>SUM(I121:I124)</f>
        <v>10890.759999999998</v>
      </c>
    </row>
    <row r="121" spans="1:9" ht="26.25" customHeight="1">
      <c r="A121" s="47"/>
      <c r="B121" s="160"/>
      <c r="C121" s="52" t="s">
        <v>27</v>
      </c>
      <c r="D121" s="12" t="s">
        <v>218</v>
      </c>
      <c r="E121" s="53">
        <v>100000</v>
      </c>
      <c r="F121" s="53">
        <v>17409</v>
      </c>
      <c r="G121" s="133">
        <f t="shared" si="11"/>
        <v>17.409</v>
      </c>
      <c r="H121" s="133">
        <f t="shared" si="12"/>
        <v>166.59393911555645</v>
      </c>
      <c r="I121" s="150">
        <v>10449.96</v>
      </c>
    </row>
    <row r="122" spans="1:9" ht="24" customHeight="1">
      <c r="A122" s="47"/>
      <c r="B122" s="58"/>
      <c r="C122" s="230" t="s">
        <v>259</v>
      </c>
      <c r="D122" s="12" t="s">
        <v>266</v>
      </c>
      <c r="E122" s="53">
        <v>1000</v>
      </c>
      <c r="F122" s="53">
        <v>928</v>
      </c>
      <c r="G122" s="133">
        <f t="shared" si="11"/>
        <v>92.8</v>
      </c>
      <c r="H122" s="145" t="s">
        <v>122</v>
      </c>
      <c r="I122" s="150"/>
    </row>
    <row r="123" spans="1:9" ht="12.75" hidden="1">
      <c r="A123" s="47"/>
      <c r="B123" s="58"/>
      <c r="C123" s="52" t="s">
        <v>17</v>
      </c>
      <c r="D123" s="10" t="s">
        <v>18</v>
      </c>
      <c r="E123" s="53"/>
      <c r="F123" s="53"/>
      <c r="G123" s="133" t="e">
        <f t="shared" si="11"/>
        <v>#DIV/0!</v>
      </c>
      <c r="H123" s="133">
        <f t="shared" si="12"/>
        <v>0</v>
      </c>
      <c r="I123" s="150">
        <v>440.8</v>
      </c>
    </row>
    <row r="124" spans="1:9" ht="45" hidden="1">
      <c r="A124" s="47"/>
      <c r="B124" s="162"/>
      <c r="C124" s="52" t="s">
        <v>107</v>
      </c>
      <c r="D124" s="86" t="s">
        <v>236</v>
      </c>
      <c r="E124" s="53"/>
      <c r="F124" s="53"/>
      <c r="G124" s="133" t="e">
        <f t="shared" si="11"/>
        <v>#DIV/0!</v>
      </c>
      <c r="H124" s="133" t="e">
        <f t="shared" si="12"/>
        <v>#DIV/0!</v>
      </c>
      <c r="I124" s="150"/>
    </row>
    <row r="125" spans="1:9" ht="12.75" hidden="1">
      <c r="A125" s="19"/>
      <c r="B125" s="27">
        <v>75495</v>
      </c>
      <c r="C125" s="63"/>
      <c r="D125" s="14" t="s">
        <v>5</v>
      </c>
      <c r="E125" s="21">
        <f>SUM(E126:E127)</f>
        <v>0</v>
      </c>
      <c r="F125" s="21">
        <f>SUM(F126:F127)</f>
        <v>0</v>
      </c>
      <c r="G125" s="132" t="e">
        <f t="shared" si="11"/>
        <v>#DIV/0!</v>
      </c>
      <c r="H125" s="132" t="e">
        <f t="shared" si="12"/>
        <v>#DIV/0!</v>
      </c>
      <c r="I125" s="21">
        <f>SUM(I126:I127)</f>
        <v>0</v>
      </c>
    </row>
    <row r="126" spans="1:9" ht="24" customHeight="1" hidden="1">
      <c r="A126" s="22"/>
      <c r="B126" s="29"/>
      <c r="C126" s="30" t="s">
        <v>27</v>
      </c>
      <c r="D126" s="12" t="s">
        <v>218</v>
      </c>
      <c r="E126" s="25"/>
      <c r="F126" s="25"/>
      <c r="G126" s="133" t="e">
        <f t="shared" si="11"/>
        <v>#DIV/0!</v>
      </c>
      <c r="H126" s="133" t="e">
        <f t="shared" si="12"/>
        <v>#DIV/0!</v>
      </c>
      <c r="I126" s="25"/>
    </row>
    <row r="127" spans="1:9" ht="45" hidden="1">
      <c r="A127" s="22"/>
      <c r="B127" s="29"/>
      <c r="C127" s="30" t="s">
        <v>107</v>
      </c>
      <c r="D127" s="86" t="s">
        <v>236</v>
      </c>
      <c r="E127" s="25"/>
      <c r="F127" s="25"/>
      <c r="G127" s="133" t="e">
        <f t="shared" si="11"/>
        <v>#DIV/0!</v>
      </c>
      <c r="H127" s="133" t="e">
        <f t="shared" si="12"/>
        <v>#DIV/0!</v>
      </c>
      <c r="I127" s="25"/>
    </row>
    <row r="128" spans="1:9" ht="52.5" customHeight="1">
      <c r="A128" s="41">
        <v>756</v>
      </c>
      <c r="B128" s="37"/>
      <c r="C128" s="38"/>
      <c r="D128" s="67" t="s">
        <v>200</v>
      </c>
      <c r="E128" s="18">
        <f>E129+E134+E144+E160+E172+E178</f>
        <v>120799397</v>
      </c>
      <c r="F128" s="18">
        <f>F129+F134+F144+F160+F172+F178</f>
        <v>23273204.29</v>
      </c>
      <c r="G128" s="131">
        <f t="shared" si="11"/>
        <v>19.265993761541708</v>
      </c>
      <c r="H128" s="131">
        <f t="shared" si="12"/>
        <v>103.76023917498452</v>
      </c>
      <c r="I128" s="18">
        <f>SUM(I129,I132,I134,I144,I160,I172,I178)</f>
        <v>22429790.519999996</v>
      </c>
    </row>
    <row r="129" spans="1:9" ht="13.5" customHeight="1">
      <c r="A129" s="19"/>
      <c r="B129" s="27">
        <v>75601</v>
      </c>
      <c r="C129" s="20"/>
      <c r="D129" s="13" t="s">
        <v>28</v>
      </c>
      <c r="E129" s="21">
        <f>SUM(E130:E131)</f>
        <v>87500</v>
      </c>
      <c r="F129" s="21">
        <f>SUM(F130:F131)</f>
        <v>11509.699999999999</v>
      </c>
      <c r="G129" s="132">
        <f t="shared" si="11"/>
        <v>13.153942857142857</v>
      </c>
      <c r="H129" s="132">
        <f t="shared" si="12"/>
        <v>124.54713869567287</v>
      </c>
      <c r="I129" s="21">
        <f>SUM(I130:I131)</f>
        <v>9241.24</v>
      </c>
    </row>
    <row r="130" spans="1:9" ht="22.5">
      <c r="A130" s="22"/>
      <c r="B130" s="96"/>
      <c r="C130" s="34" t="s">
        <v>29</v>
      </c>
      <c r="D130" s="12" t="s">
        <v>219</v>
      </c>
      <c r="E130" s="25">
        <v>85000</v>
      </c>
      <c r="F130" s="25">
        <v>11198.89</v>
      </c>
      <c r="G130" s="133">
        <f t="shared" si="11"/>
        <v>13.175164705882352</v>
      </c>
      <c r="H130" s="133">
        <f t="shared" si="12"/>
        <v>137.3197193495305</v>
      </c>
      <c r="I130" s="25">
        <v>8155.34</v>
      </c>
    </row>
    <row r="131" spans="1:9" ht="23.25" customHeight="1">
      <c r="A131" s="22"/>
      <c r="B131" s="23"/>
      <c r="C131" s="30" t="s">
        <v>20</v>
      </c>
      <c r="D131" s="12" t="s">
        <v>214</v>
      </c>
      <c r="E131" s="25">
        <v>2500</v>
      </c>
      <c r="F131" s="25">
        <v>310.81</v>
      </c>
      <c r="G131" s="133">
        <f t="shared" si="11"/>
        <v>12.4324</v>
      </c>
      <c r="H131" s="133">
        <f t="shared" si="12"/>
        <v>28.622340915369737</v>
      </c>
      <c r="I131" s="25">
        <v>1085.9</v>
      </c>
    </row>
    <row r="132" spans="1:9" ht="12.75" customHeight="1" hidden="1">
      <c r="A132" s="22"/>
      <c r="B132" s="27">
        <v>75605</v>
      </c>
      <c r="C132" s="44"/>
      <c r="D132" s="13" t="s">
        <v>131</v>
      </c>
      <c r="E132" s="21">
        <f>E133</f>
        <v>0</v>
      </c>
      <c r="F132" s="21">
        <f>F133</f>
        <v>0</v>
      </c>
      <c r="G132" s="138" t="s">
        <v>122</v>
      </c>
      <c r="H132" s="132" t="e">
        <f t="shared" si="12"/>
        <v>#DIV/0!</v>
      </c>
      <c r="I132" s="21">
        <v>0</v>
      </c>
    </row>
    <row r="133" spans="1:9" ht="3.75" customHeight="1" hidden="1">
      <c r="A133" s="19"/>
      <c r="B133" s="108"/>
      <c r="C133" s="30" t="s">
        <v>43</v>
      </c>
      <c r="D133" s="12" t="s">
        <v>131</v>
      </c>
      <c r="E133" s="25">
        <v>0</v>
      </c>
      <c r="F133" s="25">
        <v>0</v>
      </c>
      <c r="G133" s="145" t="s">
        <v>122</v>
      </c>
      <c r="H133" s="133" t="e">
        <f t="shared" si="12"/>
        <v>#DIV/0!</v>
      </c>
      <c r="I133" s="25">
        <v>0</v>
      </c>
    </row>
    <row r="134" spans="1:9" ht="35.25" customHeight="1">
      <c r="A134" s="19"/>
      <c r="B134" s="27">
        <v>75615</v>
      </c>
      <c r="C134" s="20"/>
      <c r="D134" s="13" t="s">
        <v>99</v>
      </c>
      <c r="E134" s="21">
        <f>SUM(E135:E142)</f>
        <v>32218153</v>
      </c>
      <c r="F134" s="21">
        <f>SUM(F135:F142)</f>
        <v>6600239.220000001</v>
      </c>
      <c r="G134" s="132">
        <f t="shared" si="11"/>
        <v>20.486088137951302</v>
      </c>
      <c r="H134" s="132">
        <f t="shared" si="12"/>
        <v>84.17923075330303</v>
      </c>
      <c r="I134" s="21">
        <f>SUM(I135:I143)</f>
        <v>7840697.95</v>
      </c>
    </row>
    <row r="135" spans="1:9" ht="12.75">
      <c r="A135" s="22"/>
      <c r="B135" s="29"/>
      <c r="C135" s="30" t="s">
        <v>30</v>
      </c>
      <c r="D135" s="10" t="s">
        <v>220</v>
      </c>
      <c r="E135" s="25">
        <v>31215019</v>
      </c>
      <c r="F135" s="25">
        <v>6333006.99</v>
      </c>
      <c r="G135" s="133">
        <f t="shared" si="11"/>
        <v>20.288332965615044</v>
      </c>
      <c r="H135" s="133">
        <f t="shared" si="12"/>
        <v>104.81124369824542</v>
      </c>
      <c r="I135" s="25">
        <v>6042297.34</v>
      </c>
    </row>
    <row r="136" spans="1:9" ht="12.75">
      <c r="A136" s="22"/>
      <c r="B136" s="29"/>
      <c r="C136" s="30" t="s">
        <v>31</v>
      </c>
      <c r="D136" s="10" t="s">
        <v>221</v>
      </c>
      <c r="E136" s="25">
        <v>2300</v>
      </c>
      <c r="F136" s="25">
        <v>780.4</v>
      </c>
      <c r="G136" s="133">
        <f t="shared" si="11"/>
        <v>33.93043478260869</v>
      </c>
      <c r="H136" s="133">
        <f t="shared" si="12"/>
        <v>287.97047970479707</v>
      </c>
      <c r="I136" s="25">
        <v>271</v>
      </c>
    </row>
    <row r="137" spans="1:9" ht="12.75">
      <c r="A137" s="22"/>
      <c r="B137" s="29"/>
      <c r="C137" s="30" t="s">
        <v>32</v>
      </c>
      <c r="D137" s="10" t="s">
        <v>222</v>
      </c>
      <c r="E137" s="25">
        <v>489660</v>
      </c>
      <c r="F137" s="25">
        <v>250122.05</v>
      </c>
      <c r="G137" s="133">
        <f t="shared" si="11"/>
        <v>51.08076011926643</v>
      </c>
      <c r="H137" s="133">
        <f t="shared" si="12"/>
        <v>103.73214085757061</v>
      </c>
      <c r="I137" s="25">
        <v>241123</v>
      </c>
    </row>
    <row r="138" spans="1:9" ht="33.75" hidden="1">
      <c r="A138" s="22"/>
      <c r="B138" s="29"/>
      <c r="C138" s="30" t="s">
        <v>41</v>
      </c>
      <c r="D138" s="12" t="s">
        <v>169</v>
      </c>
      <c r="E138" s="25"/>
      <c r="F138" s="25"/>
      <c r="G138" s="133" t="e">
        <f t="shared" si="11"/>
        <v>#DIV/0!</v>
      </c>
      <c r="H138" s="133" t="e">
        <f t="shared" si="12"/>
        <v>#DIV/0!</v>
      </c>
      <c r="I138" s="43"/>
    </row>
    <row r="139" spans="1:9" ht="12.75">
      <c r="A139" s="22"/>
      <c r="B139" s="29"/>
      <c r="C139" s="30" t="s">
        <v>33</v>
      </c>
      <c r="D139" s="10" t="s">
        <v>223</v>
      </c>
      <c r="E139" s="25">
        <v>500000</v>
      </c>
      <c r="F139" s="25">
        <v>14341</v>
      </c>
      <c r="G139" s="133">
        <f t="shared" si="11"/>
        <v>2.8682</v>
      </c>
      <c r="H139" s="133">
        <f t="shared" si="12"/>
        <v>0.9229107889371693</v>
      </c>
      <c r="I139" s="25">
        <v>1553888</v>
      </c>
    </row>
    <row r="140" spans="1:9" ht="22.5">
      <c r="A140" s="22"/>
      <c r="B140" s="29"/>
      <c r="C140" s="215" t="s">
        <v>259</v>
      </c>
      <c r="D140" s="12" t="s">
        <v>266</v>
      </c>
      <c r="E140" s="25">
        <v>1024</v>
      </c>
      <c r="F140" s="25">
        <v>227.4</v>
      </c>
      <c r="G140" s="133">
        <f t="shared" si="11"/>
        <v>22.20703125</v>
      </c>
      <c r="H140" s="145" t="s">
        <v>122</v>
      </c>
      <c r="I140" s="25"/>
    </row>
    <row r="141" spans="1:9" ht="12.75" hidden="1">
      <c r="A141" s="22"/>
      <c r="B141" s="29"/>
      <c r="C141" s="30" t="s">
        <v>17</v>
      </c>
      <c r="D141" s="10" t="s">
        <v>18</v>
      </c>
      <c r="E141" s="25"/>
      <c r="F141" s="25"/>
      <c r="G141" s="133" t="e">
        <f t="shared" si="11"/>
        <v>#DIV/0!</v>
      </c>
      <c r="H141" s="133">
        <f t="shared" si="12"/>
        <v>0</v>
      </c>
      <c r="I141" s="25">
        <v>232</v>
      </c>
    </row>
    <row r="142" spans="1:9" ht="27" customHeight="1">
      <c r="A142" s="22"/>
      <c r="B142" s="29"/>
      <c r="C142" s="30" t="s">
        <v>20</v>
      </c>
      <c r="D142" s="12" t="s">
        <v>214</v>
      </c>
      <c r="E142" s="25">
        <v>10150</v>
      </c>
      <c r="F142" s="25">
        <v>1761.38</v>
      </c>
      <c r="G142" s="133">
        <f t="shared" si="11"/>
        <v>17.353497536945813</v>
      </c>
      <c r="H142" s="133">
        <f t="shared" si="12"/>
        <v>61.01898074211619</v>
      </c>
      <c r="I142" s="25">
        <v>2886.61</v>
      </c>
    </row>
    <row r="143" spans="1:9" ht="22.5" hidden="1">
      <c r="A143" s="22"/>
      <c r="B143" s="29"/>
      <c r="C143" s="30">
        <v>2680</v>
      </c>
      <c r="D143" s="12" t="s">
        <v>90</v>
      </c>
      <c r="E143" s="25"/>
      <c r="F143" s="25"/>
      <c r="G143" s="133" t="e">
        <f t="shared" si="11"/>
        <v>#DIV/0!</v>
      </c>
      <c r="H143" s="133" t="e">
        <f t="shared" si="12"/>
        <v>#DIV/0!</v>
      </c>
      <c r="I143" s="25"/>
    </row>
    <row r="144" spans="1:9" ht="45">
      <c r="A144" s="19"/>
      <c r="B144" s="27">
        <v>75616</v>
      </c>
      <c r="C144" s="42"/>
      <c r="D144" s="13" t="s">
        <v>189</v>
      </c>
      <c r="E144" s="21">
        <f>SUM(E145:E159)</f>
        <v>16819276</v>
      </c>
      <c r="F144" s="21">
        <f>SUM(F145:F159)</f>
        <v>2198854.2</v>
      </c>
      <c r="G144" s="132">
        <f t="shared" si="11"/>
        <v>13.073417666729533</v>
      </c>
      <c r="H144" s="132">
        <f t="shared" si="12"/>
        <v>92.92788315576227</v>
      </c>
      <c r="I144" s="21">
        <f>SUM(I145:I159)</f>
        <v>2366194.2199999997</v>
      </c>
    </row>
    <row r="145" spans="1:9" ht="12.75">
      <c r="A145" s="22"/>
      <c r="B145" s="23"/>
      <c r="C145" s="30" t="s">
        <v>30</v>
      </c>
      <c r="D145" s="10" t="s">
        <v>220</v>
      </c>
      <c r="E145" s="25">
        <v>8989380</v>
      </c>
      <c r="F145" s="25">
        <v>1202044.22</v>
      </c>
      <c r="G145" s="133">
        <f t="shared" si="11"/>
        <v>13.371825643147803</v>
      </c>
      <c r="H145" s="133">
        <f aca="true" t="shared" si="13" ref="H145:H164">(F145/I145)*100</f>
        <v>105.79000581550801</v>
      </c>
      <c r="I145" s="25">
        <v>1136254.99</v>
      </c>
    </row>
    <row r="146" spans="1:9" ht="12.75">
      <c r="A146" s="22"/>
      <c r="B146" s="23"/>
      <c r="C146" s="30" t="s">
        <v>31</v>
      </c>
      <c r="D146" s="10" t="s">
        <v>221</v>
      </c>
      <c r="E146" s="25">
        <v>81300</v>
      </c>
      <c r="F146" s="25">
        <v>12615.5</v>
      </c>
      <c r="G146" s="133">
        <f t="shared" si="11"/>
        <v>15.517220172201721</v>
      </c>
      <c r="H146" s="133">
        <f t="shared" si="13"/>
        <v>177.23775752194487</v>
      </c>
      <c r="I146" s="25">
        <v>7117.84</v>
      </c>
    </row>
    <row r="147" spans="1:9" ht="12.75">
      <c r="A147" s="22"/>
      <c r="B147" s="23"/>
      <c r="C147" s="30" t="s">
        <v>32</v>
      </c>
      <c r="D147" s="10" t="s">
        <v>222</v>
      </c>
      <c r="E147" s="25">
        <v>732800</v>
      </c>
      <c r="F147" s="25">
        <v>210897.48</v>
      </c>
      <c r="G147" s="133">
        <f t="shared" si="11"/>
        <v>28.779677947598252</v>
      </c>
      <c r="H147" s="133">
        <f t="shared" si="13"/>
        <v>93.71130946390225</v>
      </c>
      <c r="I147" s="25">
        <v>225050.19</v>
      </c>
    </row>
    <row r="148" spans="1:9" ht="12.75">
      <c r="A148" s="22"/>
      <c r="B148" s="23"/>
      <c r="C148" s="35" t="s">
        <v>34</v>
      </c>
      <c r="D148" s="10" t="s">
        <v>224</v>
      </c>
      <c r="E148" s="25">
        <v>300000</v>
      </c>
      <c r="F148" s="25">
        <v>24334.26</v>
      </c>
      <c r="G148" s="133">
        <f t="shared" si="11"/>
        <v>8.11142</v>
      </c>
      <c r="H148" s="133">
        <f t="shared" si="13"/>
        <v>55.28751974938895</v>
      </c>
      <c r="I148" s="25">
        <v>44014.02</v>
      </c>
    </row>
    <row r="149" spans="1:9" ht="12.75">
      <c r="A149" s="22"/>
      <c r="B149" s="23"/>
      <c r="C149" s="35" t="s">
        <v>35</v>
      </c>
      <c r="D149" s="10" t="s">
        <v>225</v>
      </c>
      <c r="E149" s="25">
        <v>119500</v>
      </c>
      <c r="F149" s="25">
        <v>10710.42</v>
      </c>
      <c r="G149" s="133">
        <f t="shared" si="11"/>
        <v>8.962694560669457</v>
      </c>
      <c r="H149" s="133">
        <f t="shared" si="13"/>
        <v>87.3934755291545</v>
      </c>
      <c r="I149" s="25">
        <v>12255.4</v>
      </c>
    </row>
    <row r="150" spans="1:9" ht="22.5">
      <c r="A150" s="22"/>
      <c r="B150" s="23"/>
      <c r="C150" s="30" t="s">
        <v>36</v>
      </c>
      <c r="D150" s="12" t="s">
        <v>170</v>
      </c>
      <c r="E150" s="25">
        <v>2167830</v>
      </c>
      <c r="F150" s="25">
        <v>215917.8</v>
      </c>
      <c r="G150" s="133">
        <f t="shared" si="11"/>
        <v>9.960089121379443</v>
      </c>
      <c r="H150" s="133">
        <f t="shared" si="13"/>
        <v>102.32275785199634</v>
      </c>
      <c r="I150" s="25">
        <v>211016.4</v>
      </c>
    </row>
    <row r="151" spans="1:9" ht="12.75">
      <c r="A151" s="22"/>
      <c r="B151" s="23"/>
      <c r="C151" s="35" t="s">
        <v>37</v>
      </c>
      <c r="D151" s="10" t="s">
        <v>38</v>
      </c>
      <c r="E151" s="25">
        <v>100000</v>
      </c>
      <c r="F151" s="25">
        <v>6565.5</v>
      </c>
      <c r="G151" s="133">
        <f t="shared" si="11"/>
        <v>6.5655</v>
      </c>
      <c r="H151" s="133">
        <f t="shared" si="13"/>
        <v>96.26127116780295</v>
      </c>
      <c r="I151" s="25">
        <v>6820.5</v>
      </c>
    </row>
    <row r="152" spans="1:9" ht="33.75" hidden="1">
      <c r="A152" s="22"/>
      <c r="B152" s="23"/>
      <c r="C152" s="35" t="s">
        <v>41</v>
      </c>
      <c r="D152" s="12" t="s">
        <v>169</v>
      </c>
      <c r="E152" s="25"/>
      <c r="F152" s="25"/>
      <c r="G152" s="133" t="e">
        <f t="shared" si="11"/>
        <v>#DIV/0!</v>
      </c>
      <c r="H152" s="133" t="e">
        <f t="shared" si="13"/>
        <v>#DIV/0!</v>
      </c>
      <c r="I152" s="25"/>
    </row>
    <row r="153" spans="1:9" ht="12.75">
      <c r="A153" s="22"/>
      <c r="B153" s="23"/>
      <c r="C153" s="30" t="s">
        <v>33</v>
      </c>
      <c r="D153" s="10" t="s">
        <v>223</v>
      </c>
      <c r="E153" s="25">
        <v>4255756</v>
      </c>
      <c r="F153" s="25">
        <v>502676.4</v>
      </c>
      <c r="G153" s="133">
        <f t="shared" si="11"/>
        <v>11.811682812642454</v>
      </c>
      <c r="H153" s="133">
        <f t="shared" si="13"/>
        <v>73.8664595702848</v>
      </c>
      <c r="I153" s="25">
        <v>680520.5</v>
      </c>
    </row>
    <row r="154" spans="1:9" ht="12.75">
      <c r="A154" s="22"/>
      <c r="B154" s="23"/>
      <c r="C154" s="30" t="s">
        <v>121</v>
      </c>
      <c r="D154" s="10" t="s">
        <v>226</v>
      </c>
      <c r="E154" s="25">
        <v>50</v>
      </c>
      <c r="F154" s="25">
        <v>0</v>
      </c>
      <c r="G154" s="133">
        <f t="shared" si="11"/>
        <v>0</v>
      </c>
      <c r="H154" s="145" t="s">
        <v>122</v>
      </c>
      <c r="I154" s="25">
        <v>0</v>
      </c>
    </row>
    <row r="155" spans="1:9" ht="12.75" hidden="1">
      <c r="A155" s="22"/>
      <c r="B155" s="23"/>
      <c r="C155" s="30" t="s">
        <v>27</v>
      </c>
      <c r="D155" s="12" t="s">
        <v>138</v>
      </c>
      <c r="E155" s="25">
        <v>0</v>
      </c>
      <c r="F155" s="25">
        <v>0</v>
      </c>
      <c r="G155" s="145" t="s">
        <v>122</v>
      </c>
      <c r="H155" s="145" t="e">
        <f t="shared" si="13"/>
        <v>#DIV/0!</v>
      </c>
      <c r="I155" s="25">
        <v>0</v>
      </c>
    </row>
    <row r="156" spans="1:9" ht="22.5">
      <c r="A156" s="22"/>
      <c r="B156" s="23"/>
      <c r="C156" s="215" t="s">
        <v>259</v>
      </c>
      <c r="D156" s="12" t="s">
        <v>266</v>
      </c>
      <c r="E156" s="25">
        <v>31510</v>
      </c>
      <c r="F156" s="25">
        <v>4846.29</v>
      </c>
      <c r="G156" s="133">
        <f t="shared" si="11"/>
        <v>15.380165026975563</v>
      </c>
      <c r="H156" s="145" t="s">
        <v>122</v>
      </c>
      <c r="I156" s="25"/>
    </row>
    <row r="157" spans="1:9" ht="12.75" hidden="1">
      <c r="A157" s="22"/>
      <c r="B157" s="23"/>
      <c r="C157" s="30" t="s">
        <v>17</v>
      </c>
      <c r="D157" s="10" t="s">
        <v>18</v>
      </c>
      <c r="E157" s="25"/>
      <c r="F157" s="25"/>
      <c r="G157" s="133" t="e">
        <f t="shared" si="11"/>
        <v>#DIV/0!</v>
      </c>
      <c r="H157" s="133">
        <f t="shared" si="13"/>
        <v>0</v>
      </c>
      <c r="I157" s="25">
        <v>7457.81</v>
      </c>
    </row>
    <row r="158" spans="1:9" ht="23.25" customHeight="1">
      <c r="A158" s="22"/>
      <c r="B158" s="23"/>
      <c r="C158" s="30" t="s">
        <v>20</v>
      </c>
      <c r="D158" s="12" t="s">
        <v>214</v>
      </c>
      <c r="E158" s="25">
        <v>41150</v>
      </c>
      <c r="F158" s="25">
        <v>8246.33</v>
      </c>
      <c r="G158" s="133">
        <f t="shared" si="11"/>
        <v>20.039684082624543</v>
      </c>
      <c r="H158" s="133">
        <f t="shared" si="13"/>
        <v>23.10765646572366</v>
      </c>
      <c r="I158" s="25">
        <v>35686.57</v>
      </c>
    </row>
    <row r="159" spans="1:9" ht="22.5" hidden="1">
      <c r="A159" s="22"/>
      <c r="B159" s="23"/>
      <c r="C159" s="30">
        <v>2680</v>
      </c>
      <c r="D159" s="212" t="s">
        <v>90</v>
      </c>
      <c r="E159" s="25"/>
      <c r="F159" s="25"/>
      <c r="G159" s="133" t="e">
        <f t="shared" si="11"/>
        <v>#DIV/0!</v>
      </c>
      <c r="H159" s="133" t="e">
        <f t="shared" si="13"/>
        <v>#DIV/0!</v>
      </c>
      <c r="I159" s="25"/>
    </row>
    <row r="160" spans="1:9" ht="24.75" customHeight="1">
      <c r="A160" s="19"/>
      <c r="B160" s="27">
        <v>75618</v>
      </c>
      <c r="C160" s="20"/>
      <c r="D160" s="13" t="s">
        <v>100</v>
      </c>
      <c r="E160" s="21">
        <f>SUM(E161:E171)</f>
        <v>3640912</v>
      </c>
      <c r="F160" s="21">
        <f>SUM(F161:F171)</f>
        <v>1553001.99</v>
      </c>
      <c r="G160" s="132">
        <f t="shared" si="11"/>
        <v>42.654202848077624</v>
      </c>
      <c r="H160" s="132">
        <f t="shared" si="13"/>
        <v>100.07168873999571</v>
      </c>
      <c r="I160" s="21">
        <f>SUM(I161:I171)</f>
        <v>1551889.4599999997</v>
      </c>
    </row>
    <row r="161" spans="1:9" ht="12.75">
      <c r="A161" s="22"/>
      <c r="B161" s="29"/>
      <c r="C161" s="34" t="s">
        <v>39</v>
      </c>
      <c r="D161" s="10" t="s">
        <v>95</v>
      </c>
      <c r="E161" s="25">
        <v>800000</v>
      </c>
      <c r="F161" s="25">
        <v>149400.5</v>
      </c>
      <c r="G161" s="133">
        <f t="shared" si="11"/>
        <v>18.6750625</v>
      </c>
      <c r="H161" s="133">
        <f t="shared" si="13"/>
        <v>121.3520391379323</v>
      </c>
      <c r="I161" s="25">
        <v>123113.3</v>
      </c>
    </row>
    <row r="162" spans="1:9" ht="12.75">
      <c r="A162" s="22"/>
      <c r="B162" s="29"/>
      <c r="C162" s="34" t="s">
        <v>175</v>
      </c>
      <c r="D162" s="10" t="s">
        <v>176</v>
      </c>
      <c r="E162" s="25">
        <v>15000</v>
      </c>
      <c r="F162" s="25">
        <v>6235.65</v>
      </c>
      <c r="G162" s="133">
        <f t="shared" si="11"/>
        <v>41.571</v>
      </c>
      <c r="H162" s="133">
        <f t="shared" si="13"/>
        <v>78.77731651915093</v>
      </c>
      <c r="I162" s="53">
        <v>7915.54</v>
      </c>
    </row>
    <row r="163" spans="1:9" ht="24" customHeight="1">
      <c r="A163" s="22"/>
      <c r="B163" s="29"/>
      <c r="C163" s="35" t="s">
        <v>40</v>
      </c>
      <c r="D163" s="12" t="s">
        <v>196</v>
      </c>
      <c r="E163" s="25">
        <v>1630000</v>
      </c>
      <c r="F163" s="25">
        <v>1007858.65</v>
      </c>
      <c r="G163" s="133">
        <f t="shared" si="11"/>
        <v>61.83181901840491</v>
      </c>
      <c r="H163" s="133">
        <f t="shared" si="13"/>
        <v>118.1772608756972</v>
      </c>
      <c r="I163" s="25">
        <v>852836.36</v>
      </c>
    </row>
    <row r="164" spans="1:9" ht="24" customHeight="1">
      <c r="A164" s="22"/>
      <c r="B164" s="29"/>
      <c r="C164" s="35" t="s">
        <v>41</v>
      </c>
      <c r="D164" s="12" t="s">
        <v>169</v>
      </c>
      <c r="E164" s="25">
        <v>1173000</v>
      </c>
      <c r="F164" s="25">
        <v>381881.16</v>
      </c>
      <c r="G164" s="133">
        <f t="shared" si="11"/>
        <v>32.55593861892583</v>
      </c>
      <c r="H164" s="133">
        <f t="shared" si="13"/>
        <v>69.891556408929</v>
      </c>
      <c r="I164" s="25">
        <v>546390.98</v>
      </c>
    </row>
    <row r="165" spans="1:9" ht="22.5" customHeight="1" hidden="1">
      <c r="A165" s="22"/>
      <c r="B165" s="29"/>
      <c r="C165" s="30" t="s">
        <v>70</v>
      </c>
      <c r="D165" s="12" t="s">
        <v>84</v>
      </c>
      <c r="E165" s="43"/>
      <c r="F165" s="43"/>
      <c r="G165" s="145" t="s">
        <v>122</v>
      </c>
      <c r="H165" s="145" t="s">
        <v>122</v>
      </c>
      <c r="I165" s="25">
        <v>0</v>
      </c>
    </row>
    <row r="166" spans="1:9" ht="22.5" customHeight="1">
      <c r="A166" s="22"/>
      <c r="B166" s="29"/>
      <c r="C166" s="30" t="s">
        <v>27</v>
      </c>
      <c r="D166" s="12" t="s">
        <v>227</v>
      </c>
      <c r="E166" s="43">
        <v>1000</v>
      </c>
      <c r="F166" s="43">
        <v>417.6</v>
      </c>
      <c r="G166" s="133">
        <f t="shared" si="11"/>
        <v>41.76</v>
      </c>
      <c r="H166" s="145" t="s">
        <v>122</v>
      </c>
      <c r="I166" s="25">
        <v>-0.1</v>
      </c>
    </row>
    <row r="167" spans="1:9" ht="22.5" customHeight="1">
      <c r="A167" s="22"/>
      <c r="B167" s="29"/>
      <c r="C167" s="30" t="s">
        <v>70</v>
      </c>
      <c r="D167" s="12" t="s">
        <v>213</v>
      </c>
      <c r="E167" s="43">
        <v>1000</v>
      </c>
      <c r="F167" s="43">
        <v>1710</v>
      </c>
      <c r="G167" s="133">
        <f t="shared" si="11"/>
        <v>171</v>
      </c>
      <c r="H167" s="145" t="s">
        <v>122</v>
      </c>
      <c r="I167" s="25">
        <v>0</v>
      </c>
    </row>
    <row r="168" spans="1:9" ht="12.75" customHeight="1">
      <c r="A168" s="22"/>
      <c r="B168" s="29"/>
      <c r="C168" s="30" t="s">
        <v>8</v>
      </c>
      <c r="D168" s="10" t="s">
        <v>9</v>
      </c>
      <c r="E168" s="43">
        <v>5500</v>
      </c>
      <c r="F168" s="43">
        <v>1425</v>
      </c>
      <c r="G168" s="133">
        <f t="shared" si="11"/>
        <v>25.90909090909091</v>
      </c>
      <c r="H168" s="133">
        <f aca="true" t="shared" si="14" ref="H168:H187">(F168/I168)*100</f>
        <v>323.8636363636364</v>
      </c>
      <c r="I168" s="43">
        <v>440</v>
      </c>
    </row>
    <row r="169" spans="1:9" ht="24" customHeight="1">
      <c r="A169" s="22"/>
      <c r="B169" s="29"/>
      <c r="C169" s="215" t="s">
        <v>259</v>
      </c>
      <c r="D169" s="12" t="s">
        <v>266</v>
      </c>
      <c r="E169" s="43">
        <v>15012</v>
      </c>
      <c r="F169" s="43">
        <v>2720.01</v>
      </c>
      <c r="G169" s="133">
        <f t="shared" si="11"/>
        <v>18.11890487609912</v>
      </c>
      <c r="H169" s="145" t="s">
        <v>122</v>
      </c>
      <c r="I169" s="43"/>
    </row>
    <row r="170" spans="1:9" ht="12.75" hidden="1">
      <c r="A170" s="22"/>
      <c r="B170" s="29"/>
      <c r="C170" s="30" t="s">
        <v>17</v>
      </c>
      <c r="D170" s="10" t="s">
        <v>18</v>
      </c>
      <c r="E170" s="25"/>
      <c r="F170" s="25"/>
      <c r="G170" s="133" t="e">
        <f t="shared" si="11"/>
        <v>#DIV/0!</v>
      </c>
      <c r="H170" s="133">
        <f t="shared" si="14"/>
        <v>0</v>
      </c>
      <c r="I170" s="25">
        <v>58</v>
      </c>
    </row>
    <row r="171" spans="1:9" ht="21.75" customHeight="1">
      <c r="A171" s="22"/>
      <c r="B171" s="29"/>
      <c r="C171" s="28" t="s">
        <v>20</v>
      </c>
      <c r="D171" s="12" t="s">
        <v>214</v>
      </c>
      <c r="E171" s="25">
        <v>400</v>
      </c>
      <c r="F171" s="25">
        <v>1353.42</v>
      </c>
      <c r="G171" s="133">
        <f t="shared" si="11"/>
        <v>338.355</v>
      </c>
      <c r="H171" s="133">
        <f t="shared" si="14"/>
        <v>6.40357542660695</v>
      </c>
      <c r="I171" s="25">
        <v>21135.38</v>
      </c>
    </row>
    <row r="172" spans="1:9" ht="12.75">
      <c r="A172" s="19"/>
      <c r="B172" s="27">
        <v>75619</v>
      </c>
      <c r="C172" s="20"/>
      <c r="D172" s="14" t="s">
        <v>42</v>
      </c>
      <c r="E172" s="21">
        <f>SUM(E173:E177)</f>
        <v>2010200</v>
      </c>
      <c r="F172" s="21">
        <f>SUM(F173:F177)</f>
        <v>1502312.93</v>
      </c>
      <c r="G172" s="132">
        <f t="shared" si="11"/>
        <v>74.73450054720924</v>
      </c>
      <c r="H172" s="132">
        <f t="shared" si="14"/>
        <v>496.6873293385552</v>
      </c>
      <c r="I172" s="21">
        <f>SUM(I173:I177)</f>
        <v>302466.53</v>
      </c>
    </row>
    <row r="173" spans="1:9" ht="25.5" customHeight="1">
      <c r="A173" s="19"/>
      <c r="B173" s="36"/>
      <c r="C173" s="30" t="s">
        <v>27</v>
      </c>
      <c r="D173" s="12" t="s">
        <v>227</v>
      </c>
      <c r="E173" s="25">
        <v>100</v>
      </c>
      <c r="F173" s="25">
        <v>0</v>
      </c>
      <c r="G173" s="133">
        <f t="shared" si="11"/>
        <v>0</v>
      </c>
      <c r="H173" s="145" t="s">
        <v>122</v>
      </c>
      <c r="I173" s="25"/>
    </row>
    <row r="174" spans="1:9" ht="22.5">
      <c r="A174" s="19"/>
      <c r="B174" s="36"/>
      <c r="C174" s="30" t="s">
        <v>70</v>
      </c>
      <c r="D174" s="12" t="s">
        <v>213</v>
      </c>
      <c r="E174" s="25">
        <v>10000</v>
      </c>
      <c r="F174" s="25">
        <v>1457</v>
      </c>
      <c r="G174" s="133">
        <f t="shared" si="11"/>
        <v>14.57</v>
      </c>
      <c r="H174" s="133">
        <f t="shared" si="14"/>
        <v>59.07084041142819</v>
      </c>
      <c r="I174" s="43">
        <v>2466.53</v>
      </c>
    </row>
    <row r="175" spans="1:9" ht="22.5">
      <c r="A175" s="22"/>
      <c r="B175" s="29"/>
      <c r="C175" s="35" t="s">
        <v>43</v>
      </c>
      <c r="D175" s="12" t="s">
        <v>197</v>
      </c>
      <c r="E175" s="25">
        <v>2000000</v>
      </c>
      <c r="F175" s="25">
        <v>1500000</v>
      </c>
      <c r="G175" s="133">
        <f t="shared" si="11"/>
        <v>75</v>
      </c>
      <c r="H175" s="133">
        <f t="shared" si="14"/>
        <v>500</v>
      </c>
      <c r="I175" s="25">
        <v>300000</v>
      </c>
    </row>
    <row r="176" spans="1:9" ht="12.75">
      <c r="A176" s="22"/>
      <c r="B176" s="29"/>
      <c r="C176" s="231" t="s">
        <v>258</v>
      </c>
      <c r="D176" s="209" t="s">
        <v>267</v>
      </c>
      <c r="E176" s="25">
        <v>100</v>
      </c>
      <c r="F176" s="25">
        <v>855.93</v>
      </c>
      <c r="G176" s="133">
        <f t="shared" si="11"/>
        <v>855.93</v>
      </c>
      <c r="H176" s="145" t="s">
        <v>122</v>
      </c>
      <c r="I176" s="25"/>
    </row>
    <row r="177" spans="1:9" ht="12.75" hidden="1">
      <c r="A177" s="22"/>
      <c r="B177" s="29"/>
      <c r="C177" s="30" t="s">
        <v>11</v>
      </c>
      <c r="D177" s="11" t="s">
        <v>12</v>
      </c>
      <c r="E177" s="25"/>
      <c r="F177" s="25"/>
      <c r="G177" s="133" t="e">
        <f t="shared" si="11"/>
        <v>#DIV/0!</v>
      </c>
      <c r="H177" s="133" t="e">
        <f t="shared" si="14"/>
        <v>#DIV/0!</v>
      </c>
      <c r="I177" s="25"/>
    </row>
    <row r="178" spans="1:9" ht="22.5">
      <c r="A178" s="19"/>
      <c r="B178" s="27">
        <v>75621</v>
      </c>
      <c r="C178" s="20"/>
      <c r="D178" s="13" t="s">
        <v>96</v>
      </c>
      <c r="E178" s="21">
        <f>SUM(E179:E180)</f>
        <v>66023356</v>
      </c>
      <c r="F178" s="21">
        <f>SUM(F179:F180)</f>
        <v>11407286.25</v>
      </c>
      <c r="G178" s="132">
        <f t="shared" si="11"/>
        <v>17.277652850606383</v>
      </c>
      <c r="H178" s="132">
        <f t="shared" si="14"/>
        <v>110.11636902779789</v>
      </c>
      <c r="I178" s="21">
        <f>SUM(I179:I180)</f>
        <v>10359301.12</v>
      </c>
    </row>
    <row r="179" spans="1:9" ht="12.75">
      <c r="A179" s="22"/>
      <c r="B179" s="29"/>
      <c r="C179" s="34" t="s">
        <v>44</v>
      </c>
      <c r="D179" s="10" t="s">
        <v>228</v>
      </c>
      <c r="E179" s="25">
        <v>63373356</v>
      </c>
      <c r="F179" s="25">
        <v>11095765</v>
      </c>
      <c r="G179" s="133">
        <f t="shared" si="11"/>
        <v>17.508564640319822</v>
      </c>
      <c r="H179" s="133">
        <f t="shared" si="14"/>
        <v>112.53724528223043</v>
      </c>
      <c r="I179" s="25">
        <v>9859638</v>
      </c>
    </row>
    <row r="180" spans="1:9" ht="12.75">
      <c r="A180" s="22"/>
      <c r="B180" s="29"/>
      <c r="C180" s="28" t="s">
        <v>45</v>
      </c>
      <c r="D180" s="10" t="s">
        <v>229</v>
      </c>
      <c r="E180" s="25">
        <v>2650000</v>
      </c>
      <c r="F180" s="25">
        <v>311521.25</v>
      </c>
      <c r="G180" s="133">
        <f t="shared" si="11"/>
        <v>11.755518867924529</v>
      </c>
      <c r="H180" s="133">
        <f t="shared" si="14"/>
        <v>62.34625641372131</v>
      </c>
      <c r="I180" s="25">
        <v>499663.12</v>
      </c>
    </row>
    <row r="181" spans="1:9" ht="12.75">
      <c r="A181" s="26">
        <v>758</v>
      </c>
      <c r="B181" s="16"/>
      <c r="C181" s="32"/>
      <c r="D181" s="66" t="s">
        <v>46</v>
      </c>
      <c r="E181" s="18">
        <f>E182+E184+E186+E188+E190+E198</f>
        <v>60225407</v>
      </c>
      <c r="F181" s="18">
        <f>F182+F184+F186+F188+F190+F198</f>
        <v>16891185.45</v>
      </c>
      <c r="G181" s="131">
        <f t="shared" si="11"/>
        <v>28.046610710326956</v>
      </c>
      <c r="H181" s="131">
        <f t="shared" si="14"/>
        <v>109.48622446886216</v>
      </c>
      <c r="I181" s="18">
        <f>I182+I184+I188+I190+I198</f>
        <v>15427681</v>
      </c>
    </row>
    <row r="182" spans="1:9" ht="22.5">
      <c r="A182" s="19"/>
      <c r="B182" s="27">
        <v>75801</v>
      </c>
      <c r="C182" s="20"/>
      <c r="D182" s="13" t="s">
        <v>274</v>
      </c>
      <c r="E182" s="21">
        <f>SUM(E183)</f>
        <v>46944227</v>
      </c>
      <c r="F182" s="21">
        <f>SUM(F183)</f>
        <v>14783308</v>
      </c>
      <c r="G182" s="132">
        <f t="shared" si="11"/>
        <v>31.49121616168054</v>
      </c>
      <c r="H182" s="132">
        <f t="shared" si="14"/>
        <v>107.16667169275593</v>
      </c>
      <c r="I182" s="21">
        <f>SUM(I183)</f>
        <v>13794688</v>
      </c>
    </row>
    <row r="183" spans="1:9" ht="12.75">
      <c r="A183" s="22"/>
      <c r="B183" s="29"/>
      <c r="C183" s="30">
        <v>2920</v>
      </c>
      <c r="D183" s="10" t="s">
        <v>97</v>
      </c>
      <c r="E183" s="25">
        <v>46944227</v>
      </c>
      <c r="F183" s="25">
        <v>14783308</v>
      </c>
      <c r="G183" s="133">
        <f t="shared" si="11"/>
        <v>31.49121616168054</v>
      </c>
      <c r="H183" s="133">
        <f t="shared" si="14"/>
        <v>107.16667169275593</v>
      </c>
      <c r="I183" s="25">
        <v>13794688</v>
      </c>
    </row>
    <row r="184" spans="1:9" ht="45" customHeight="1" hidden="1">
      <c r="A184" s="22"/>
      <c r="B184" s="27">
        <v>75802</v>
      </c>
      <c r="C184" s="44"/>
      <c r="D184" s="13" t="s">
        <v>179</v>
      </c>
      <c r="E184" s="21">
        <f>SUM(E185)</f>
        <v>0</v>
      </c>
      <c r="F184" s="21">
        <f>SUM(F185)</f>
        <v>0</v>
      </c>
      <c r="G184" s="132" t="e">
        <f t="shared" si="11"/>
        <v>#DIV/0!</v>
      </c>
      <c r="H184" s="132" t="e">
        <f t="shared" si="14"/>
        <v>#DIV/0!</v>
      </c>
      <c r="I184" s="21">
        <f>SUM(I185)</f>
        <v>0</v>
      </c>
    </row>
    <row r="185" spans="1:9" ht="12.75" customHeight="1" hidden="1">
      <c r="A185" s="22"/>
      <c r="B185" s="108"/>
      <c r="C185" s="30" t="s">
        <v>162</v>
      </c>
      <c r="D185" s="212" t="s">
        <v>180</v>
      </c>
      <c r="E185" s="25"/>
      <c r="F185" s="25"/>
      <c r="G185" s="133" t="e">
        <f t="shared" si="11"/>
        <v>#DIV/0!</v>
      </c>
      <c r="H185" s="133" t="e">
        <f t="shared" si="14"/>
        <v>#DIV/0!</v>
      </c>
      <c r="I185" s="25"/>
    </row>
    <row r="186" spans="1:9" ht="12.75" customHeight="1" hidden="1">
      <c r="A186" s="22"/>
      <c r="B186" s="27">
        <v>75805</v>
      </c>
      <c r="C186" s="44"/>
      <c r="D186" s="13" t="s">
        <v>184</v>
      </c>
      <c r="E186" s="21">
        <f>SUM(E187)</f>
        <v>0</v>
      </c>
      <c r="F186" s="21">
        <f>SUM(F187)</f>
        <v>0</v>
      </c>
      <c r="G186" s="132" t="e">
        <f t="shared" si="11"/>
        <v>#DIV/0!</v>
      </c>
      <c r="H186" s="132" t="e">
        <f t="shared" si="14"/>
        <v>#DIV/0!</v>
      </c>
      <c r="I186" s="25"/>
    </row>
    <row r="187" spans="1:9" ht="12.75" customHeight="1" hidden="1">
      <c r="A187" s="22"/>
      <c r="B187" s="155"/>
      <c r="C187" s="30" t="s">
        <v>77</v>
      </c>
      <c r="D187" s="10" t="s">
        <v>97</v>
      </c>
      <c r="E187" s="25"/>
      <c r="F187" s="25"/>
      <c r="G187" s="133" t="e">
        <f t="shared" si="11"/>
        <v>#DIV/0!</v>
      </c>
      <c r="H187" s="133" t="e">
        <f t="shared" si="14"/>
        <v>#DIV/0!</v>
      </c>
      <c r="I187" s="25"/>
    </row>
    <row r="188" spans="1:9" ht="12.75">
      <c r="A188" s="19"/>
      <c r="B188" s="27">
        <v>75807</v>
      </c>
      <c r="C188" s="20"/>
      <c r="D188" s="14" t="s">
        <v>81</v>
      </c>
      <c r="E188" s="101">
        <f>SUM(E189)</f>
        <v>8016918</v>
      </c>
      <c r="F188" s="21">
        <f>SUM(F189)</f>
        <v>1336154</v>
      </c>
      <c r="G188" s="132">
        <f t="shared" si="11"/>
        <v>16.666679140288075</v>
      </c>
      <c r="H188" s="132">
        <f aca="true" t="shared" si="15" ref="H188:H193">(F188/I188)*100</f>
        <v>132.35170591195268</v>
      </c>
      <c r="I188" s="21">
        <f>SUM(I189)</f>
        <v>1009548</v>
      </c>
    </row>
    <row r="189" spans="1:9" ht="12.75">
      <c r="A189" s="22"/>
      <c r="B189" s="29"/>
      <c r="C189" s="30" t="s">
        <v>77</v>
      </c>
      <c r="D189" s="10" t="s">
        <v>97</v>
      </c>
      <c r="E189" s="25">
        <v>8016918</v>
      </c>
      <c r="F189" s="25">
        <v>1336154</v>
      </c>
      <c r="G189" s="133">
        <f t="shared" si="11"/>
        <v>16.666679140288075</v>
      </c>
      <c r="H189" s="133">
        <f t="shared" si="15"/>
        <v>132.35170591195268</v>
      </c>
      <c r="I189" s="25">
        <v>1009548</v>
      </c>
    </row>
    <row r="190" spans="1:9" ht="12.75">
      <c r="A190" s="19"/>
      <c r="B190" s="27">
        <v>75814</v>
      </c>
      <c r="C190" s="20"/>
      <c r="D190" s="14" t="s">
        <v>47</v>
      </c>
      <c r="E190" s="21">
        <f>SUM(E191:E197)</f>
        <v>2172400</v>
      </c>
      <c r="F190" s="21">
        <f>SUM(F191:F197)</f>
        <v>256413.45</v>
      </c>
      <c r="G190" s="132">
        <f t="shared" si="11"/>
        <v>11.803233750690481</v>
      </c>
      <c r="H190" s="132">
        <f t="shared" si="15"/>
        <v>891.4697701908702</v>
      </c>
      <c r="I190" s="21">
        <f>SUM(I191:I197)</f>
        <v>28763</v>
      </c>
    </row>
    <row r="191" spans="1:9" ht="12.75" hidden="1">
      <c r="A191" s="19"/>
      <c r="B191" s="36"/>
      <c r="C191" s="30" t="s">
        <v>11</v>
      </c>
      <c r="D191" s="10" t="s">
        <v>151</v>
      </c>
      <c r="E191" s="21"/>
      <c r="F191" s="21"/>
      <c r="G191" s="133" t="e">
        <f t="shared" si="11"/>
        <v>#DIV/0!</v>
      </c>
      <c r="H191" s="145" t="e">
        <f t="shared" si="15"/>
        <v>#DIV/0!</v>
      </c>
      <c r="I191" s="25">
        <v>0</v>
      </c>
    </row>
    <row r="192" spans="1:9" ht="12.75" hidden="1">
      <c r="A192" s="19"/>
      <c r="B192" s="36"/>
      <c r="C192" s="30" t="s">
        <v>11</v>
      </c>
      <c r="D192" s="10" t="s">
        <v>12</v>
      </c>
      <c r="E192" s="21"/>
      <c r="F192" s="21"/>
      <c r="G192" s="133" t="e">
        <f t="shared" si="11"/>
        <v>#DIV/0!</v>
      </c>
      <c r="H192" s="145" t="e">
        <f t="shared" si="15"/>
        <v>#DIV/0!</v>
      </c>
      <c r="I192" s="25">
        <v>0</v>
      </c>
    </row>
    <row r="193" spans="1:9" ht="12.75" hidden="1">
      <c r="A193" s="19"/>
      <c r="B193" s="36"/>
      <c r="C193" s="30" t="s">
        <v>51</v>
      </c>
      <c r="D193" s="10" t="s">
        <v>105</v>
      </c>
      <c r="E193" s="21"/>
      <c r="F193" s="21"/>
      <c r="G193" s="133" t="e">
        <f t="shared" si="11"/>
        <v>#DIV/0!</v>
      </c>
      <c r="H193" s="145" t="e">
        <f t="shared" si="15"/>
        <v>#DIV/0!</v>
      </c>
      <c r="I193" s="25">
        <v>0</v>
      </c>
    </row>
    <row r="194" spans="1:9" ht="12.75">
      <c r="A194" s="19"/>
      <c r="B194" s="36"/>
      <c r="C194" s="30" t="s">
        <v>115</v>
      </c>
      <c r="D194" s="10" t="s">
        <v>116</v>
      </c>
      <c r="E194" s="25">
        <v>2172400</v>
      </c>
      <c r="F194" s="25">
        <v>0</v>
      </c>
      <c r="G194" s="133">
        <f t="shared" si="11"/>
        <v>0</v>
      </c>
      <c r="H194" s="145" t="s">
        <v>122</v>
      </c>
      <c r="I194" s="25">
        <v>0</v>
      </c>
    </row>
    <row r="195" spans="1:9" ht="12.75" hidden="1">
      <c r="A195" s="22"/>
      <c r="B195" s="29"/>
      <c r="C195" s="30" t="s">
        <v>77</v>
      </c>
      <c r="D195" s="10" t="s">
        <v>97</v>
      </c>
      <c r="E195" s="25"/>
      <c r="F195" s="25">
        <v>0</v>
      </c>
      <c r="G195" s="133" t="e">
        <f t="shared" si="11"/>
        <v>#DIV/0!</v>
      </c>
      <c r="H195" s="145" t="s">
        <v>122</v>
      </c>
      <c r="I195" s="25"/>
    </row>
    <row r="196" spans="1:9" ht="33.75" hidden="1">
      <c r="A196" s="22"/>
      <c r="B196" s="29"/>
      <c r="C196" s="30" t="s">
        <v>132</v>
      </c>
      <c r="D196" s="12" t="s">
        <v>171</v>
      </c>
      <c r="E196" s="25"/>
      <c r="F196" s="25"/>
      <c r="G196" s="133" t="e">
        <f t="shared" si="11"/>
        <v>#DIV/0!</v>
      </c>
      <c r="H196" s="145">
        <f aca="true" t="shared" si="16" ref="H196:H233">(F196/I196)*100</f>
        <v>0</v>
      </c>
      <c r="I196" s="25">
        <v>28763</v>
      </c>
    </row>
    <row r="197" spans="1:9" ht="33.75">
      <c r="A197" s="22"/>
      <c r="B197" s="29"/>
      <c r="C197" s="30" t="s">
        <v>130</v>
      </c>
      <c r="D197" s="12" t="s">
        <v>171</v>
      </c>
      <c r="E197" s="25">
        <v>0</v>
      </c>
      <c r="F197" s="25">
        <v>256413.45</v>
      </c>
      <c r="G197" s="145" t="s">
        <v>122</v>
      </c>
      <c r="H197" s="145" t="s">
        <v>122</v>
      </c>
      <c r="I197" s="43"/>
    </row>
    <row r="198" spans="1:9" ht="12.75">
      <c r="A198" s="19"/>
      <c r="B198" s="27">
        <v>75831</v>
      </c>
      <c r="C198" s="20"/>
      <c r="D198" s="14" t="s">
        <v>48</v>
      </c>
      <c r="E198" s="101">
        <f>SUM(E199)</f>
        <v>3091862</v>
      </c>
      <c r="F198" s="21">
        <f>SUM(F199)</f>
        <v>515310</v>
      </c>
      <c r="G198" s="132">
        <f t="shared" si="11"/>
        <v>16.666655885676658</v>
      </c>
      <c r="H198" s="132">
        <f t="shared" si="16"/>
        <v>86.65303473116724</v>
      </c>
      <c r="I198" s="21">
        <f>SUM(I199)</f>
        <v>594682</v>
      </c>
    </row>
    <row r="199" spans="1:9" ht="12.75">
      <c r="A199" s="22"/>
      <c r="B199" s="29"/>
      <c r="C199" s="30">
        <v>2920</v>
      </c>
      <c r="D199" s="10" t="s">
        <v>97</v>
      </c>
      <c r="E199" s="53">
        <v>3091862</v>
      </c>
      <c r="F199" s="25">
        <v>515310</v>
      </c>
      <c r="G199" s="133">
        <f aca="true" t="shared" si="17" ref="G199:G327">F199*100/E199</f>
        <v>16.666655885676658</v>
      </c>
      <c r="H199" s="133">
        <f t="shared" si="16"/>
        <v>86.65303473116724</v>
      </c>
      <c r="I199" s="25">
        <v>594682</v>
      </c>
    </row>
    <row r="200" spans="1:9" ht="12.75">
      <c r="A200" s="26">
        <v>801</v>
      </c>
      <c r="B200" s="151"/>
      <c r="C200" s="152"/>
      <c r="D200" s="66" t="s">
        <v>49</v>
      </c>
      <c r="E200" s="18">
        <f>E201+E219+E224+E235+E248+E251+E253+E256+E259+E262</f>
        <v>5121399.89</v>
      </c>
      <c r="F200" s="18">
        <f>SUM(F201,F219,F224,F235,F248,F251,F253,F256,F259,F262)</f>
        <v>896578.19</v>
      </c>
      <c r="G200" s="131">
        <f t="shared" si="17"/>
        <v>17.506506214260884</v>
      </c>
      <c r="H200" s="131">
        <f t="shared" si="16"/>
        <v>145.44922809453112</v>
      </c>
      <c r="I200" s="18">
        <f>SUM(I201,I219,I224,I235,I248,I251,I253,I256,I259,I262)</f>
        <v>616420.04</v>
      </c>
    </row>
    <row r="201" spans="1:9" ht="12.75">
      <c r="A201" s="19"/>
      <c r="B201" s="27">
        <v>80101</v>
      </c>
      <c r="C201" s="20"/>
      <c r="D201" s="14" t="s">
        <v>50</v>
      </c>
      <c r="E201" s="21">
        <f>SUM(E202:E218)</f>
        <v>1466256.5899999999</v>
      </c>
      <c r="F201" s="21">
        <f>SUM(F202:F218)</f>
        <v>562051.84</v>
      </c>
      <c r="G201" s="132">
        <f t="shared" si="17"/>
        <v>38.33243402507061</v>
      </c>
      <c r="H201" s="132">
        <f t="shared" si="16"/>
        <v>224.79518128379166</v>
      </c>
      <c r="I201" s="21">
        <f>SUM(I202:I218)</f>
        <v>250028.41999999998</v>
      </c>
    </row>
    <row r="202" spans="1:9" ht="22.5" hidden="1">
      <c r="A202" s="19"/>
      <c r="B202" s="36"/>
      <c r="C202" s="30" t="s">
        <v>70</v>
      </c>
      <c r="D202" s="12" t="s">
        <v>213</v>
      </c>
      <c r="E202" s="25"/>
      <c r="F202" s="25"/>
      <c r="G202" s="133" t="e">
        <f>F202*100/E202</f>
        <v>#DIV/0!</v>
      </c>
      <c r="H202" s="133" t="e">
        <f t="shared" si="16"/>
        <v>#DIV/0!</v>
      </c>
      <c r="I202" s="43"/>
    </row>
    <row r="203" spans="1:9" ht="33.75">
      <c r="A203" s="19"/>
      <c r="B203" s="36"/>
      <c r="C203" s="30" t="s">
        <v>270</v>
      </c>
      <c r="D203" s="12" t="s">
        <v>271</v>
      </c>
      <c r="E203" s="25">
        <v>1000</v>
      </c>
      <c r="F203" s="25">
        <v>26</v>
      </c>
      <c r="G203" s="133">
        <f>F203*100/E203</f>
        <v>2.6</v>
      </c>
      <c r="H203" s="145" t="s">
        <v>122</v>
      </c>
      <c r="I203" s="43"/>
    </row>
    <row r="204" spans="1:9" ht="22.5">
      <c r="A204" s="19"/>
      <c r="B204" s="36"/>
      <c r="C204" s="30" t="s">
        <v>259</v>
      </c>
      <c r="D204" s="12" t="s">
        <v>266</v>
      </c>
      <c r="E204" s="25">
        <v>400</v>
      </c>
      <c r="F204" s="25">
        <v>0</v>
      </c>
      <c r="G204" s="133">
        <f>F204*100/E204</f>
        <v>0</v>
      </c>
      <c r="H204" s="145" t="s">
        <v>122</v>
      </c>
      <c r="I204" s="43"/>
    </row>
    <row r="205" spans="1:9" ht="12.75">
      <c r="A205" s="19"/>
      <c r="B205" s="36"/>
      <c r="C205" s="215" t="s">
        <v>17</v>
      </c>
      <c r="D205" s="10" t="s">
        <v>18</v>
      </c>
      <c r="E205" s="25">
        <v>3000</v>
      </c>
      <c r="F205" s="25">
        <v>202.21</v>
      </c>
      <c r="G205" s="133">
        <f>F205*100/E205</f>
        <v>6.740333333333333</v>
      </c>
      <c r="H205" s="133">
        <f t="shared" si="16"/>
        <v>227.20224719101125</v>
      </c>
      <c r="I205" s="43">
        <v>89</v>
      </c>
    </row>
    <row r="206" spans="1:9" ht="12.75" hidden="1">
      <c r="A206" s="19"/>
      <c r="B206" s="36"/>
      <c r="C206" s="30" t="s">
        <v>133</v>
      </c>
      <c r="D206" s="10" t="s">
        <v>134</v>
      </c>
      <c r="E206" s="25"/>
      <c r="F206" s="25"/>
      <c r="G206" s="133" t="e">
        <f t="shared" si="17"/>
        <v>#DIV/0!</v>
      </c>
      <c r="H206" s="133">
        <f t="shared" si="16"/>
        <v>0</v>
      </c>
      <c r="I206" s="25">
        <v>348</v>
      </c>
    </row>
    <row r="207" spans="1:9" ht="12.75" hidden="1">
      <c r="A207" s="22"/>
      <c r="B207" s="29"/>
      <c r="C207" s="30" t="s">
        <v>25</v>
      </c>
      <c r="D207" s="10" t="s">
        <v>212</v>
      </c>
      <c r="E207" s="25"/>
      <c r="F207" s="25"/>
      <c r="G207" s="133" t="e">
        <f t="shared" si="17"/>
        <v>#DIV/0!</v>
      </c>
      <c r="H207" s="133" t="e">
        <f t="shared" si="16"/>
        <v>#DIV/0!</v>
      </c>
      <c r="I207" s="25"/>
    </row>
    <row r="208" spans="1:9" ht="12.75">
      <c r="A208" s="22"/>
      <c r="B208" s="29"/>
      <c r="C208" s="28" t="s">
        <v>85</v>
      </c>
      <c r="D208" s="10" t="s">
        <v>26</v>
      </c>
      <c r="E208" s="33">
        <v>900</v>
      </c>
      <c r="F208" s="25">
        <v>1046.85</v>
      </c>
      <c r="G208" s="133">
        <f t="shared" si="17"/>
        <v>116.31666666666665</v>
      </c>
      <c r="H208" s="133">
        <f t="shared" si="16"/>
        <v>275.1899266580794</v>
      </c>
      <c r="I208" s="43">
        <v>380.41</v>
      </c>
    </row>
    <row r="209" spans="1:9" ht="12.75" hidden="1">
      <c r="A209" s="22"/>
      <c r="B209" s="29"/>
      <c r="C209" s="28" t="s">
        <v>264</v>
      </c>
      <c r="D209" s="209" t="s">
        <v>268</v>
      </c>
      <c r="E209" s="33"/>
      <c r="F209" s="25"/>
      <c r="G209" s="133" t="e">
        <f t="shared" si="17"/>
        <v>#DIV/0!</v>
      </c>
      <c r="H209" s="133" t="e">
        <f t="shared" si="16"/>
        <v>#DIV/0!</v>
      </c>
      <c r="I209" s="43"/>
    </row>
    <row r="210" spans="1:9" ht="22.5" hidden="1">
      <c r="A210" s="22"/>
      <c r="B210" s="29"/>
      <c r="C210" s="28" t="s">
        <v>148</v>
      </c>
      <c r="D210" s="12" t="s">
        <v>257</v>
      </c>
      <c r="E210" s="33"/>
      <c r="F210" s="25"/>
      <c r="G210" s="133" t="e">
        <f t="shared" si="17"/>
        <v>#DIV/0!</v>
      </c>
      <c r="H210" s="133" t="e">
        <f t="shared" si="16"/>
        <v>#DIV/0!</v>
      </c>
      <c r="I210" s="43"/>
    </row>
    <row r="211" spans="1:10" ht="12.75">
      <c r="A211" s="22"/>
      <c r="B211" s="29"/>
      <c r="C211" s="30" t="s">
        <v>11</v>
      </c>
      <c r="D211" s="11" t="s">
        <v>12</v>
      </c>
      <c r="E211" s="25">
        <v>600095</v>
      </c>
      <c r="F211" s="25">
        <v>8929.65</v>
      </c>
      <c r="G211" s="133">
        <f t="shared" si="17"/>
        <v>1.4880393937626542</v>
      </c>
      <c r="H211" s="133">
        <f t="shared" si="16"/>
        <v>53.00583977481429</v>
      </c>
      <c r="I211" s="25">
        <v>16846.54</v>
      </c>
      <c r="J211" s="161"/>
    </row>
    <row r="212" spans="1:9" ht="47.25" customHeight="1" hidden="1">
      <c r="A212" s="22"/>
      <c r="B212" s="29"/>
      <c r="C212" s="30" t="s">
        <v>119</v>
      </c>
      <c r="D212" s="12" t="s">
        <v>252</v>
      </c>
      <c r="E212" s="25"/>
      <c r="F212" s="25"/>
      <c r="G212" s="133" t="e">
        <f t="shared" si="17"/>
        <v>#DIV/0!</v>
      </c>
      <c r="H212" s="133" t="e">
        <f t="shared" si="16"/>
        <v>#DIV/0!</v>
      </c>
      <c r="I212" s="43"/>
    </row>
    <row r="213" spans="1:9" ht="33.75" customHeight="1" hidden="1">
      <c r="A213" s="22"/>
      <c r="B213" s="29"/>
      <c r="C213" s="30" t="s">
        <v>51</v>
      </c>
      <c r="D213" s="12" t="s">
        <v>230</v>
      </c>
      <c r="E213" s="25"/>
      <c r="F213" s="25"/>
      <c r="G213" s="133" t="e">
        <f t="shared" si="17"/>
        <v>#DIV/0!</v>
      </c>
      <c r="H213" s="133" t="e">
        <f t="shared" si="16"/>
        <v>#DIV/0!</v>
      </c>
      <c r="I213" s="43"/>
    </row>
    <row r="214" spans="1:9" ht="33.75">
      <c r="A214" s="22"/>
      <c r="B214" s="29"/>
      <c r="C214" s="30" t="s">
        <v>154</v>
      </c>
      <c r="D214" s="12" t="s">
        <v>186</v>
      </c>
      <c r="E214" s="25">
        <v>113378.08</v>
      </c>
      <c r="F214" s="25">
        <v>113378.08</v>
      </c>
      <c r="G214" s="133">
        <f t="shared" si="17"/>
        <v>100</v>
      </c>
      <c r="H214" s="133">
        <f t="shared" si="16"/>
        <v>174.27335556901028</v>
      </c>
      <c r="I214" s="43">
        <v>65057.61</v>
      </c>
    </row>
    <row r="215" spans="1:9" ht="45">
      <c r="A215" s="22"/>
      <c r="B215" s="29"/>
      <c r="C215" s="30" t="s">
        <v>82</v>
      </c>
      <c r="D215" s="12" t="s">
        <v>231</v>
      </c>
      <c r="E215" s="25">
        <v>547483.51</v>
      </c>
      <c r="F215" s="25">
        <v>438469.05</v>
      </c>
      <c r="G215" s="133">
        <f t="shared" si="17"/>
        <v>80.0880833835525</v>
      </c>
      <c r="H215" s="133">
        <f t="shared" si="16"/>
        <v>262.0747589190306</v>
      </c>
      <c r="I215" s="25">
        <v>167306.86</v>
      </c>
    </row>
    <row r="216" spans="1:9" ht="46.5" customHeight="1" hidden="1">
      <c r="A216" s="22"/>
      <c r="B216" s="29"/>
      <c r="C216" s="30" t="s">
        <v>190</v>
      </c>
      <c r="D216" s="124" t="s">
        <v>250</v>
      </c>
      <c r="E216" s="25"/>
      <c r="F216" s="25"/>
      <c r="G216" s="136" t="e">
        <f t="shared" si="17"/>
        <v>#DIV/0!</v>
      </c>
      <c r="H216" s="136" t="e">
        <f t="shared" si="16"/>
        <v>#DIV/0!</v>
      </c>
      <c r="I216" s="25"/>
    </row>
    <row r="217" spans="1:9" ht="45.75" customHeight="1" hidden="1">
      <c r="A217" s="22"/>
      <c r="B217" s="96"/>
      <c r="C217" s="44" t="s">
        <v>107</v>
      </c>
      <c r="D217" s="86" t="s">
        <v>236</v>
      </c>
      <c r="E217" s="25"/>
      <c r="F217" s="25"/>
      <c r="G217" s="136" t="e">
        <f t="shared" si="17"/>
        <v>#DIV/0!</v>
      </c>
      <c r="H217" s="136" t="e">
        <f t="shared" si="16"/>
        <v>#DIV/0!</v>
      </c>
      <c r="I217" s="43"/>
    </row>
    <row r="218" spans="1:9" ht="33.75">
      <c r="A218" s="22"/>
      <c r="B218" s="29"/>
      <c r="C218" s="30" t="s">
        <v>79</v>
      </c>
      <c r="D218" s="12" t="s">
        <v>232</v>
      </c>
      <c r="E218" s="25">
        <v>200000</v>
      </c>
      <c r="F218" s="25">
        <v>0</v>
      </c>
      <c r="G218" s="133">
        <f t="shared" si="17"/>
        <v>0</v>
      </c>
      <c r="H218" s="145" t="s">
        <v>122</v>
      </c>
      <c r="I218" s="43"/>
    </row>
    <row r="219" spans="1:9" ht="12.75">
      <c r="A219" s="22"/>
      <c r="B219" s="27">
        <v>80103</v>
      </c>
      <c r="C219" s="44"/>
      <c r="D219" s="13" t="s">
        <v>177</v>
      </c>
      <c r="E219" s="21">
        <f>SUM(E220:E223)</f>
        <v>111415</v>
      </c>
      <c r="F219" s="21">
        <f>SUM(F220:F223)</f>
        <v>23565</v>
      </c>
      <c r="G219" s="132">
        <f t="shared" si="17"/>
        <v>21.15065296414307</v>
      </c>
      <c r="H219" s="132">
        <f t="shared" si="16"/>
        <v>198.03253229531177</v>
      </c>
      <c r="I219" s="40">
        <f>SUM(I220:I223)</f>
        <v>11899.56</v>
      </c>
    </row>
    <row r="220" spans="1:9" ht="12.75">
      <c r="A220" s="22"/>
      <c r="B220" s="118"/>
      <c r="C220" s="30" t="s">
        <v>11</v>
      </c>
      <c r="D220" s="11" t="s">
        <v>12</v>
      </c>
      <c r="E220" s="25">
        <v>69870</v>
      </c>
      <c r="F220" s="25">
        <v>0</v>
      </c>
      <c r="G220" s="133">
        <f t="shared" si="17"/>
        <v>0</v>
      </c>
      <c r="H220" s="145" t="s">
        <v>122</v>
      </c>
      <c r="I220" s="43">
        <v>0</v>
      </c>
    </row>
    <row r="221" spans="1:9" ht="33.75" hidden="1">
      <c r="A221" s="22"/>
      <c r="B221" s="196"/>
      <c r="C221" s="52" t="s">
        <v>51</v>
      </c>
      <c r="D221" s="12" t="s">
        <v>253</v>
      </c>
      <c r="E221" s="25"/>
      <c r="F221" s="25"/>
      <c r="G221" s="133" t="e">
        <f t="shared" si="17"/>
        <v>#DIV/0!</v>
      </c>
      <c r="H221" s="145" t="e">
        <f t="shared" si="16"/>
        <v>#DIV/0!</v>
      </c>
      <c r="I221" s="43"/>
    </row>
    <row r="222" spans="1:9" ht="33.75">
      <c r="A222" s="22"/>
      <c r="B222" s="36"/>
      <c r="C222" s="52" t="s">
        <v>129</v>
      </c>
      <c r="D222" s="170" t="s">
        <v>208</v>
      </c>
      <c r="E222" s="25">
        <v>17980</v>
      </c>
      <c r="F222" s="25">
        <v>0</v>
      </c>
      <c r="G222" s="133">
        <f t="shared" si="17"/>
        <v>0</v>
      </c>
      <c r="H222" s="145" t="s">
        <v>122</v>
      </c>
      <c r="I222" s="43">
        <v>0</v>
      </c>
    </row>
    <row r="223" spans="1:9" ht="33.75">
      <c r="A223" s="22"/>
      <c r="B223" s="195"/>
      <c r="C223" s="52" t="s">
        <v>154</v>
      </c>
      <c r="D223" s="12" t="s">
        <v>186</v>
      </c>
      <c r="E223" s="25">
        <v>23565</v>
      </c>
      <c r="F223" s="25">
        <v>23565</v>
      </c>
      <c r="G223" s="133">
        <f t="shared" si="17"/>
        <v>100</v>
      </c>
      <c r="H223" s="133">
        <f t="shared" si="16"/>
        <v>198.03253229531177</v>
      </c>
      <c r="I223" s="43">
        <v>11899.56</v>
      </c>
    </row>
    <row r="224" spans="1:9" ht="12.75">
      <c r="A224" s="19"/>
      <c r="B224" s="27">
        <v>80104</v>
      </c>
      <c r="C224" s="20"/>
      <c r="D224" s="14" t="s">
        <v>52</v>
      </c>
      <c r="E224" s="21">
        <f>SUM(E225:E234)</f>
        <v>3128370.96</v>
      </c>
      <c r="F224" s="21">
        <f>SUM(F225:F234)</f>
        <v>167977.03</v>
      </c>
      <c r="G224" s="132">
        <f t="shared" si="17"/>
        <v>5.3694728709538975</v>
      </c>
      <c r="H224" s="132">
        <f t="shared" si="16"/>
        <v>132.7504187149314</v>
      </c>
      <c r="I224" s="21">
        <f>SUM(I225:I234)</f>
        <v>126535.97</v>
      </c>
    </row>
    <row r="225" spans="1:9" ht="22.5" hidden="1">
      <c r="A225" s="19"/>
      <c r="B225" s="36"/>
      <c r="C225" s="30" t="s">
        <v>70</v>
      </c>
      <c r="D225" s="12" t="s">
        <v>213</v>
      </c>
      <c r="E225" s="25"/>
      <c r="F225" s="25"/>
      <c r="G225" s="133" t="e">
        <f t="shared" si="17"/>
        <v>#DIV/0!</v>
      </c>
      <c r="H225" s="133" t="e">
        <f t="shared" si="16"/>
        <v>#DIV/0!</v>
      </c>
      <c r="I225" s="25"/>
    </row>
    <row r="226" spans="1:9" ht="44.25" customHeight="1">
      <c r="A226" s="22"/>
      <c r="B226" s="23"/>
      <c r="C226" s="45" t="s">
        <v>10</v>
      </c>
      <c r="D226" s="86" t="s">
        <v>211</v>
      </c>
      <c r="E226" s="25">
        <v>97200</v>
      </c>
      <c r="F226" s="25">
        <v>16200</v>
      </c>
      <c r="G226" s="133">
        <f t="shared" si="17"/>
        <v>16.666666666666668</v>
      </c>
      <c r="H226" s="133">
        <f t="shared" si="16"/>
        <v>100</v>
      </c>
      <c r="I226" s="25">
        <v>16200</v>
      </c>
    </row>
    <row r="227" spans="1:9" s="114" customFormat="1" ht="51.75" customHeight="1" hidden="1">
      <c r="A227" s="201"/>
      <c r="B227" s="235"/>
      <c r="C227" s="236" t="s">
        <v>78</v>
      </c>
      <c r="D227" s="86" t="s">
        <v>278</v>
      </c>
      <c r="E227" s="157"/>
      <c r="F227" s="157"/>
      <c r="G227" s="133" t="e">
        <f t="shared" si="17"/>
        <v>#DIV/0!</v>
      </c>
      <c r="H227" s="133" t="e">
        <f t="shared" si="16"/>
        <v>#DIV/0!</v>
      </c>
      <c r="I227" s="157"/>
    </row>
    <row r="228" spans="1:9" ht="12.75" hidden="1">
      <c r="A228" s="22"/>
      <c r="B228" s="23"/>
      <c r="C228" s="35" t="s">
        <v>25</v>
      </c>
      <c r="D228" s="10" t="s">
        <v>212</v>
      </c>
      <c r="E228" s="25"/>
      <c r="F228" s="25"/>
      <c r="G228" s="133" t="e">
        <f t="shared" si="17"/>
        <v>#DIV/0!</v>
      </c>
      <c r="H228" s="133" t="e">
        <f t="shared" si="16"/>
        <v>#DIV/0!</v>
      </c>
      <c r="I228" s="25"/>
    </row>
    <row r="229" spans="1:9" ht="12.75">
      <c r="A229" s="22"/>
      <c r="B229" s="23"/>
      <c r="C229" s="30" t="s">
        <v>11</v>
      </c>
      <c r="D229" s="10" t="s">
        <v>12</v>
      </c>
      <c r="E229" s="25">
        <v>2153640</v>
      </c>
      <c r="F229" s="25">
        <v>616.65</v>
      </c>
      <c r="G229" s="133">
        <f t="shared" si="17"/>
        <v>0.02863291915083301</v>
      </c>
      <c r="H229" s="133">
        <f t="shared" si="16"/>
        <v>4.543846851029024</v>
      </c>
      <c r="I229" s="25">
        <v>13571.1</v>
      </c>
    </row>
    <row r="230" spans="1:9" ht="33.75" hidden="1">
      <c r="A230" s="22"/>
      <c r="B230" s="23"/>
      <c r="C230" s="28" t="s">
        <v>51</v>
      </c>
      <c r="D230" s="12" t="s">
        <v>253</v>
      </c>
      <c r="E230" s="25"/>
      <c r="F230" s="25"/>
      <c r="G230" s="133" t="e">
        <f t="shared" si="17"/>
        <v>#DIV/0!</v>
      </c>
      <c r="H230" s="133" t="e">
        <f t="shared" si="16"/>
        <v>#DIV/0!</v>
      </c>
      <c r="I230" s="25"/>
    </row>
    <row r="231" spans="1:9" s="179" customFormat="1" ht="36" customHeight="1">
      <c r="A231" s="95"/>
      <c r="B231" s="176"/>
      <c r="C231" s="177">
        <v>2310</v>
      </c>
      <c r="D231" s="170" t="s">
        <v>208</v>
      </c>
      <c r="E231" s="33">
        <v>835200</v>
      </c>
      <c r="F231" s="33">
        <v>123829.42</v>
      </c>
      <c r="G231" s="178">
        <f t="shared" si="17"/>
        <v>14.826319444444444</v>
      </c>
      <c r="H231" s="178">
        <f t="shared" si="16"/>
        <v>166.9457692672741</v>
      </c>
      <c r="I231" s="33">
        <v>74173.44</v>
      </c>
    </row>
    <row r="232" spans="1:9" s="102" customFormat="1" ht="56.25" hidden="1">
      <c r="A232" s="204"/>
      <c r="B232" s="204"/>
      <c r="C232" s="205" t="s">
        <v>67</v>
      </c>
      <c r="D232" s="12" t="s">
        <v>206</v>
      </c>
      <c r="E232" s="157"/>
      <c r="F232" s="157"/>
      <c r="G232" s="203" t="e">
        <f t="shared" si="17"/>
        <v>#DIV/0!</v>
      </c>
      <c r="H232" s="203" t="e">
        <f t="shared" si="16"/>
        <v>#DIV/0!</v>
      </c>
      <c r="I232" s="157"/>
    </row>
    <row r="233" spans="1:9" ht="33.75">
      <c r="A233" s="22"/>
      <c r="B233" s="29"/>
      <c r="C233" s="30" t="s">
        <v>154</v>
      </c>
      <c r="D233" s="12" t="s">
        <v>186</v>
      </c>
      <c r="E233" s="25">
        <v>27330.96</v>
      </c>
      <c r="F233" s="25">
        <v>27330.96</v>
      </c>
      <c r="G233" s="133">
        <f t="shared" si="17"/>
        <v>100</v>
      </c>
      <c r="H233" s="133">
        <f t="shared" si="16"/>
        <v>120.97932711652162</v>
      </c>
      <c r="I233" s="43">
        <v>22591.43</v>
      </c>
    </row>
    <row r="234" spans="1:9" s="114" customFormat="1" ht="57" customHeight="1">
      <c r="A234" s="201"/>
      <c r="B234" s="202"/>
      <c r="C234" s="100" t="s">
        <v>67</v>
      </c>
      <c r="D234" s="12" t="s">
        <v>206</v>
      </c>
      <c r="E234" s="157">
        <v>15000</v>
      </c>
      <c r="F234" s="157">
        <v>0</v>
      </c>
      <c r="G234" s="203">
        <f t="shared" si="17"/>
        <v>0</v>
      </c>
      <c r="H234" s="145" t="s">
        <v>122</v>
      </c>
      <c r="I234" s="157"/>
    </row>
    <row r="235" spans="1:11" ht="12.75">
      <c r="A235" s="19"/>
      <c r="B235" s="27">
        <v>80110</v>
      </c>
      <c r="C235" s="20"/>
      <c r="D235" s="14" t="s">
        <v>53</v>
      </c>
      <c r="E235" s="21">
        <f>SUM(E236:E247)</f>
        <v>208739.87</v>
      </c>
      <c r="F235" s="21">
        <f>SUM(F236:F247)</f>
        <v>62150.85</v>
      </c>
      <c r="G235" s="132">
        <f t="shared" si="17"/>
        <v>29.774307131646676</v>
      </c>
      <c r="H235" s="132">
        <f aca="true" t="shared" si="18" ref="H235:H261">(F235/I235)*100</f>
        <v>39.4717162505723</v>
      </c>
      <c r="I235" s="21">
        <f>SUM(I236:I247)</f>
        <v>157456.67</v>
      </c>
      <c r="J235" s="161"/>
      <c r="K235" s="161"/>
    </row>
    <row r="236" spans="1:11" ht="24.75" customHeight="1" hidden="1">
      <c r="A236" s="19"/>
      <c r="B236" s="36"/>
      <c r="C236" s="30" t="s">
        <v>70</v>
      </c>
      <c r="D236" s="12" t="s">
        <v>213</v>
      </c>
      <c r="E236" s="25"/>
      <c r="F236" s="25"/>
      <c r="G236" s="133" t="e">
        <f>F236*100/E236</f>
        <v>#DIV/0!</v>
      </c>
      <c r="H236" s="133" t="e">
        <f t="shared" si="18"/>
        <v>#DIV/0!</v>
      </c>
      <c r="I236" s="25"/>
      <c r="J236" s="161"/>
      <c r="K236" s="161"/>
    </row>
    <row r="237" spans="1:11" ht="33.75">
      <c r="A237" s="19"/>
      <c r="B237" s="36"/>
      <c r="C237" s="30" t="s">
        <v>270</v>
      </c>
      <c r="D237" s="12" t="s">
        <v>271</v>
      </c>
      <c r="E237" s="25">
        <v>600</v>
      </c>
      <c r="F237" s="25">
        <v>0</v>
      </c>
      <c r="G237" s="133">
        <f>F237*100/E237</f>
        <v>0</v>
      </c>
      <c r="H237" s="145" t="s">
        <v>122</v>
      </c>
      <c r="I237" s="25"/>
      <c r="J237" s="161"/>
      <c r="K237" s="161"/>
    </row>
    <row r="238" spans="1:11" ht="22.5" customHeight="1">
      <c r="A238" s="19"/>
      <c r="B238" s="36"/>
      <c r="C238" s="30" t="s">
        <v>259</v>
      </c>
      <c r="D238" s="12" t="s">
        <v>266</v>
      </c>
      <c r="E238" s="25">
        <v>400</v>
      </c>
      <c r="F238" s="25">
        <v>0</v>
      </c>
      <c r="G238" s="133">
        <f>F238*100/E238</f>
        <v>0</v>
      </c>
      <c r="H238" s="145" t="s">
        <v>122</v>
      </c>
      <c r="I238" s="25"/>
      <c r="J238" s="161"/>
      <c r="K238" s="161"/>
    </row>
    <row r="239" spans="1:11" ht="12.75">
      <c r="A239" s="19"/>
      <c r="B239" s="36"/>
      <c r="C239" s="215" t="s">
        <v>17</v>
      </c>
      <c r="D239" s="10" t="s">
        <v>18</v>
      </c>
      <c r="E239" s="25">
        <v>1000</v>
      </c>
      <c r="F239" s="25">
        <v>0</v>
      </c>
      <c r="G239" s="133">
        <f>F239*100/E239</f>
        <v>0</v>
      </c>
      <c r="H239" s="133">
        <f t="shared" si="18"/>
        <v>0</v>
      </c>
      <c r="I239" s="25">
        <v>9</v>
      </c>
      <c r="J239" s="161"/>
      <c r="K239" s="161"/>
    </row>
    <row r="240" spans="1:11" ht="12.75" hidden="1">
      <c r="A240" s="19"/>
      <c r="B240" s="36"/>
      <c r="C240" s="30" t="s">
        <v>133</v>
      </c>
      <c r="D240" s="10" t="s">
        <v>134</v>
      </c>
      <c r="E240" s="25"/>
      <c r="F240" s="25"/>
      <c r="G240" s="133" t="e">
        <f t="shared" si="17"/>
        <v>#DIV/0!</v>
      </c>
      <c r="H240" s="133" t="e">
        <f t="shared" si="18"/>
        <v>#DIV/0!</v>
      </c>
      <c r="I240" s="25">
        <v>0</v>
      </c>
      <c r="J240" s="161"/>
      <c r="K240" s="161"/>
    </row>
    <row r="241" spans="1:9" ht="12.75" hidden="1">
      <c r="A241" s="22"/>
      <c r="B241" s="29"/>
      <c r="C241" s="34" t="s">
        <v>25</v>
      </c>
      <c r="D241" s="10" t="s">
        <v>212</v>
      </c>
      <c r="E241" s="25"/>
      <c r="F241" s="25"/>
      <c r="G241" s="133" t="e">
        <f t="shared" si="17"/>
        <v>#DIV/0!</v>
      </c>
      <c r="H241" s="133" t="e">
        <f t="shared" si="18"/>
        <v>#DIV/0!</v>
      </c>
      <c r="I241" s="25"/>
    </row>
    <row r="242" spans="1:9" ht="12.75">
      <c r="A242" s="22"/>
      <c r="B242" s="29"/>
      <c r="C242" s="24" t="s">
        <v>85</v>
      </c>
      <c r="D242" s="209" t="s">
        <v>26</v>
      </c>
      <c r="E242" s="25">
        <v>300</v>
      </c>
      <c r="F242" s="25">
        <v>97.18</v>
      </c>
      <c r="G242" s="133">
        <f t="shared" si="17"/>
        <v>32.39333333333333</v>
      </c>
      <c r="H242" s="133">
        <f t="shared" si="18"/>
        <v>227.05607476635515</v>
      </c>
      <c r="I242" s="25">
        <v>42.8</v>
      </c>
    </row>
    <row r="243" spans="1:9" ht="12.75">
      <c r="A243" s="22"/>
      <c r="B243" s="29"/>
      <c r="C243" s="28" t="s">
        <v>11</v>
      </c>
      <c r="D243" s="10" t="s">
        <v>12</v>
      </c>
      <c r="E243" s="25">
        <v>185045</v>
      </c>
      <c r="F243" s="25">
        <v>539.55</v>
      </c>
      <c r="G243" s="133">
        <f t="shared" si="17"/>
        <v>0.2915777243373233</v>
      </c>
      <c r="H243" s="133">
        <f t="shared" si="18"/>
        <v>189.8486980999296</v>
      </c>
      <c r="I243" s="25">
        <v>284.2</v>
      </c>
    </row>
    <row r="244" spans="1:9" ht="45" hidden="1">
      <c r="A244" s="22"/>
      <c r="B244" s="29"/>
      <c r="C244" s="28" t="s">
        <v>119</v>
      </c>
      <c r="D244" s="12" t="s">
        <v>242</v>
      </c>
      <c r="E244" s="25"/>
      <c r="F244" s="25"/>
      <c r="G244" s="133" t="e">
        <f t="shared" si="17"/>
        <v>#DIV/0!</v>
      </c>
      <c r="H244" s="133" t="e">
        <f t="shared" si="18"/>
        <v>#DIV/0!</v>
      </c>
      <c r="I244" s="25"/>
    </row>
    <row r="245" spans="1:9" ht="37.5" customHeight="1" hidden="1">
      <c r="A245" s="22"/>
      <c r="B245" s="29"/>
      <c r="C245" s="28" t="s">
        <v>129</v>
      </c>
      <c r="D245" s="86" t="s">
        <v>208</v>
      </c>
      <c r="E245" s="25"/>
      <c r="F245" s="25"/>
      <c r="G245" s="133" t="e">
        <f t="shared" si="17"/>
        <v>#DIV/0!</v>
      </c>
      <c r="H245" s="133" t="e">
        <f t="shared" si="18"/>
        <v>#DIV/0!</v>
      </c>
      <c r="I245" s="25"/>
    </row>
    <row r="246" spans="1:9" ht="33.75">
      <c r="A246" s="22"/>
      <c r="B246" s="29"/>
      <c r="C246" s="30" t="s">
        <v>154</v>
      </c>
      <c r="D246" s="12" t="s">
        <v>186</v>
      </c>
      <c r="E246" s="25">
        <v>21394.87</v>
      </c>
      <c r="F246" s="25">
        <v>21394.87</v>
      </c>
      <c r="G246" s="133">
        <f t="shared" si="17"/>
        <v>100</v>
      </c>
      <c r="H246" s="133">
        <f t="shared" si="18"/>
        <v>13.616839846724174</v>
      </c>
      <c r="I246" s="43">
        <v>157120.67</v>
      </c>
    </row>
    <row r="247" spans="1:9" ht="49.5" customHeight="1">
      <c r="A247" s="22"/>
      <c r="B247" s="29"/>
      <c r="C247" s="30" t="s">
        <v>82</v>
      </c>
      <c r="D247" s="12" t="s">
        <v>233</v>
      </c>
      <c r="E247" s="25">
        <v>0</v>
      </c>
      <c r="F247" s="25">
        <v>40119.25</v>
      </c>
      <c r="G247" s="145" t="s">
        <v>122</v>
      </c>
      <c r="H247" s="145" t="s">
        <v>122</v>
      </c>
      <c r="I247" s="43">
        <v>0</v>
      </c>
    </row>
    <row r="248" spans="1:9" ht="12.75" hidden="1">
      <c r="A248" s="22"/>
      <c r="B248" s="27">
        <v>80114</v>
      </c>
      <c r="C248" s="97"/>
      <c r="D248" s="14" t="s">
        <v>165</v>
      </c>
      <c r="E248" s="21">
        <f>SUM(E249:E250)</f>
        <v>0</v>
      </c>
      <c r="F248" s="21">
        <f>SUM(F249:F250)</f>
        <v>0</v>
      </c>
      <c r="G248" s="132" t="e">
        <f t="shared" si="17"/>
        <v>#DIV/0!</v>
      </c>
      <c r="H248" s="132" t="e">
        <f t="shared" si="18"/>
        <v>#DIV/0!</v>
      </c>
      <c r="I248" s="21">
        <f>SUM(I249:I250)</f>
        <v>0</v>
      </c>
    </row>
    <row r="249" spans="1:9" ht="12.75" hidden="1">
      <c r="A249" s="22"/>
      <c r="B249" s="36"/>
      <c r="C249" s="30" t="s">
        <v>25</v>
      </c>
      <c r="D249" s="10" t="s">
        <v>212</v>
      </c>
      <c r="E249" s="25"/>
      <c r="F249" s="25"/>
      <c r="G249" s="133" t="e">
        <f t="shared" si="17"/>
        <v>#DIV/0!</v>
      </c>
      <c r="H249" s="133" t="e">
        <f t="shared" si="18"/>
        <v>#DIV/0!</v>
      </c>
      <c r="I249" s="43"/>
    </row>
    <row r="250" spans="1:9" ht="12.75" hidden="1">
      <c r="A250" s="22"/>
      <c r="B250" s="36"/>
      <c r="C250" s="30" t="s">
        <v>11</v>
      </c>
      <c r="D250" s="10" t="s">
        <v>12</v>
      </c>
      <c r="E250" s="25"/>
      <c r="F250" s="25"/>
      <c r="G250" s="133" t="e">
        <f t="shared" si="17"/>
        <v>#DIV/0!</v>
      </c>
      <c r="H250" s="133" t="e">
        <f t="shared" si="18"/>
        <v>#DIV/0!</v>
      </c>
      <c r="I250" s="43">
        <v>0</v>
      </c>
    </row>
    <row r="251" spans="1:9" ht="12.75">
      <c r="A251" s="22"/>
      <c r="B251" s="27">
        <v>80148</v>
      </c>
      <c r="C251" s="44"/>
      <c r="D251" s="14" t="s">
        <v>205</v>
      </c>
      <c r="E251" s="21">
        <f>SUM(E252:E252)</f>
        <v>80721.47</v>
      </c>
      <c r="F251" s="21">
        <f>SUM(F252:F252)</f>
        <v>80721.47</v>
      </c>
      <c r="G251" s="132">
        <f>F251*100/E251</f>
        <v>100</v>
      </c>
      <c r="H251" s="132">
        <f t="shared" si="18"/>
        <v>114.73513750767185</v>
      </c>
      <c r="I251" s="40">
        <f>SUM(I252)</f>
        <v>70354.62</v>
      </c>
    </row>
    <row r="252" spans="1:9" ht="33.75">
      <c r="A252" s="22"/>
      <c r="B252" s="36"/>
      <c r="C252" s="30" t="s">
        <v>154</v>
      </c>
      <c r="D252" s="12" t="s">
        <v>186</v>
      </c>
      <c r="E252" s="25">
        <v>80721.47</v>
      </c>
      <c r="F252" s="25">
        <v>80721.47</v>
      </c>
      <c r="G252" s="133">
        <f t="shared" si="17"/>
        <v>100</v>
      </c>
      <c r="H252" s="133">
        <f t="shared" si="18"/>
        <v>114.73513750767185</v>
      </c>
      <c r="I252" s="43">
        <v>70354.62</v>
      </c>
    </row>
    <row r="253" spans="1:9" ht="56.25">
      <c r="A253" s="22"/>
      <c r="B253" s="188">
        <v>80149</v>
      </c>
      <c r="C253" s="44"/>
      <c r="D253" s="13" t="s">
        <v>204</v>
      </c>
      <c r="E253" s="21">
        <f>SUM(E254:E254)</f>
        <v>70070</v>
      </c>
      <c r="F253" s="21">
        <f>SUM(F254:F255)</f>
        <v>0</v>
      </c>
      <c r="G253" s="132">
        <f>F253*100/E253</f>
        <v>0</v>
      </c>
      <c r="H253" s="138" t="s">
        <v>122</v>
      </c>
      <c r="I253" s="40">
        <f>SUM(I255:I255)</f>
        <v>0</v>
      </c>
    </row>
    <row r="254" spans="1:9" ht="12.75">
      <c r="A254" s="22"/>
      <c r="B254" s="118"/>
      <c r="C254" s="30" t="s">
        <v>11</v>
      </c>
      <c r="D254" s="10" t="s">
        <v>12</v>
      </c>
      <c r="E254" s="25">
        <v>70070</v>
      </c>
      <c r="F254" s="25">
        <v>0</v>
      </c>
      <c r="G254" s="133">
        <f t="shared" si="17"/>
        <v>0</v>
      </c>
      <c r="H254" s="145" t="s">
        <v>122</v>
      </c>
      <c r="I254" s="43">
        <v>0</v>
      </c>
    </row>
    <row r="255" spans="1:9" ht="33.75" hidden="1">
      <c r="A255" s="22"/>
      <c r="B255" s="36"/>
      <c r="C255" s="30" t="s">
        <v>51</v>
      </c>
      <c r="D255" s="12" t="s">
        <v>253</v>
      </c>
      <c r="E255" s="25"/>
      <c r="F255" s="25"/>
      <c r="G255" s="133" t="e">
        <f t="shared" si="17"/>
        <v>#DIV/0!</v>
      </c>
      <c r="H255" s="145" t="e">
        <f t="shared" si="18"/>
        <v>#DIV/0!</v>
      </c>
      <c r="I255" s="43"/>
    </row>
    <row r="256" spans="1:9" ht="12.75" hidden="1">
      <c r="A256" s="22"/>
      <c r="B256" s="188">
        <v>80195</v>
      </c>
      <c r="C256" s="44"/>
      <c r="D256" s="13" t="s">
        <v>5</v>
      </c>
      <c r="E256" s="21">
        <f>SUM(E257:E258)</f>
        <v>0</v>
      </c>
      <c r="F256" s="21">
        <f>SUM(F257:F258)</f>
        <v>0</v>
      </c>
      <c r="G256" s="132" t="e">
        <f t="shared" si="17"/>
        <v>#DIV/0!</v>
      </c>
      <c r="H256" s="138">
        <f t="shared" si="18"/>
        <v>0</v>
      </c>
      <c r="I256" s="40">
        <f>SUM(I257:I258)</f>
        <v>144.8</v>
      </c>
    </row>
    <row r="257" spans="1:9" ht="22.5" hidden="1">
      <c r="A257" s="22"/>
      <c r="B257" s="104"/>
      <c r="C257" s="30" t="s">
        <v>27</v>
      </c>
      <c r="D257" s="12" t="s">
        <v>227</v>
      </c>
      <c r="E257" s="25"/>
      <c r="F257" s="25"/>
      <c r="G257" s="133" t="e">
        <f t="shared" si="17"/>
        <v>#DIV/0!</v>
      </c>
      <c r="H257" s="145">
        <f t="shared" si="18"/>
        <v>0</v>
      </c>
      <c r="I257" s="43">
        <v>136</v>
      </c>
    </row>
    <row r="258" spans="1:9" ht="12.75" hidden="1">
      <c r="A258" s="22"/>
      <c r="B258" s="169"/>
      <c r="C258" s="30" t="s">
        <v>17</v>
      </c>
      <c r="D258" s="12" t="s">
        <v>18</v>
      </c>
      <c r="E258" s="25"/>
      <c r="F258" s="25"/>
      <c r="G258" s="133"/>
      <c r="H258" s="145"/>
      <c r="I258" s="43">
        <v>8.8</v>
      </c>
    </row>
    <row r="259" spans="1:9" ht="56.25">
      <c r="A259" s="22"/>
      <c r="B259" s="27">
        <v>80150</v>
      </c>
      <c r="C259" s="44"/>
      <c r="D259" s="13" t="s">
        <v>199</v>
      </c>
      <c r="E259" s="21">
        <f>SUM(E260:E261)</f>
        <v>55814</v>
      </c>
      <c r="F259" s="21">
        <f>SUM(F260:F261)</f>
        <v>0</v>
      </c>
      <c r="G259" s="132">
        <f t="shared" si="17"/>
        <v>0</v>
      </c>
      <c r="H259" s="138" t="s">
        <v>122</v>
      </c>
      <c r="I259" s="40">
        <f>SUM(I261)</f>
        <v>0</v>
      </c>
    </row>
    <row r="260" spans="1:9" ht="12.75">
      <c r="A260" s="22"/>
      <c r="B260" s="104"/>
      <c r="C260" s="44" t="s">
        <v>11</v>
      </c>
      <c r="D260" s="10" t="s">
        <v>12</v>
      </c>
      <c r="E260" s="25">
        <v>55814</v>
      </c>
      <c r="F260" s="25">
        <v>0</v>
      </c>
      <c r="G260" s="133">
        <f t="shared" si="17"/>
        <v>0</v>
      </c>
      <c r="H260" s="145" t="s">
        <v>122</v>
      </c>
      <c r="I260" s="40"/>
    </row>
    <row r="261" spans="1:9" ht="45" hidden="1">
      <c r="A261" s="22"/>
      <c r="B261" s="169"/>
      <c r="C261" s="30" t="s">
        <v>119</v>
      </c>
      <c r="D261" s="12" t="s">
        <v>242</v>
      </c>
      <c r="E261" s="25"/>
      <c r="F261" s="25"/>
      <c r="G261" s="133" t="e">
        <f t="shared" si="17"/>
        <v>#DIV/0!</v>
      </c>
      <c r="H261" s="145" t="e">
        <f t="shared" si="18"/>
        <v>#DIV/0!</v>
      </c>
      <c r="I261" s="43"/>
    </row>
    <row r="262" spans="1:9" ht="12.75">
      <c r="A262" s="22"/>
      <c r="B262" s="27">
        <v>80195</v>
      </c>
      <c r="C262" s="20"/>
      <c r="D262" s="14" t="s">
        <v>5</v>
      </c>
      <c r="E262" s="21">
        <f>SUM(E263:E267)</f>
        <v>12</v>
      </c>
      <c r="F262" s="21">
        <f>SUM(F263:F267)</f>
        <v>112</v>
      </c>
      <c r="G262" s="132">
        <f t="shared" si="17"/>
        <v>933.3333333333334</v>
      </c>
      <c r="H262" s="138" t="s">
        <v>122</v>
      </c>
      <c r="I262" s="40">
        <f>SUM(I263:I267)</f>
        <v>0</v>
      </c>
    </row>
    <row r="263" spans="1:9" ht="22.5">
      <c r="A263" s="22"/>
      <c r="B263" s="29"/>
      <c r="C263" s="30" t="s">
        <v>27</v>
      </c>
      <c r="D263" s="12" t="s">
        <v>218</v>
      </c>
      <c r="E263" s="25">
        <v>0</v>
      </c>
      <c r="F263" s="25">
        <v>112</v>
      </c>
      <c r="G263" s="145" t="s">
        <v>122</v>
      </c>
      <c r="H263" s="145" t="s">
        <v>122</v>
      </c>
      <c r="I263" s="43">
        <v>0</v>
      </c>
    </row>
    <row r="264" spans="1:9" ht="22.5">
      <c r="A264" s="22"/>
      <c r="B264" s="29"/>
      <c r="C264" s="215" t="s">
        <v>259</v>
      </c>
      <c r="D264" s="12" t="s">
        <v>266</v>
      </c>
      <c r="E264" s="25">
        <v>12</v>
      </c>
      <c r="F264" s="25">
        <v>0</v>
      </c>
      <c r="G264" s="133">
        <f t="shared" si="17"/>
        <v>0</v>
      </c>
      <c r="H264" s="145" t="s">
        <v>122</v>
      </c>
      <c r="I264" s="43"/>
    </row>
    <row r="265" spans="1:9" ht="12.75" hidden="1">
      <c r="A265" s="22"/>
      <c r="B265" s="29"/>
      <c r="C265" s="30" t="s">
        <v>17</v>
      </c>
      <c r="D265" s="10" t="s">
        <v>18</v>
      </c>
      <c r="E265" s="25"/>
      <c r="F265" s="25"/>
      <c r="G265" s="133" t="e">
        <f t="shared" si="17"/>
        <v>#DIV/0!</v>
      </c>
      <c r="H265" s="133" t="e">
        <f aca="true" t="shared" si="19" ref="H265:H303">(F265/I265)*100</f>
        <v>#DIV/0!</v>
      </c>
      <c r="I265" s="43"/>
    </row>
    <row r="266" spans="1:9" ht="33.75" hidden="1">
      <c r="A266" s="22"/>
      <c r="B266" s="29"/>
      <c r="C266" s="30" t="s">
        <v>161</v>
      </c>
      <c r="D266" s="210" t="s">
        <v>244</v>
      </c>
      <c r="E266" s="25"/>
      <c r="F266" s="25"/>
      <c r="G266" s="133" t="e">
        <f t="shared" si="17"/>
        <v>#DIV/0!</v>
      </c>
      <c r="H266" s="133" t="e">
        <f t="shared" si="19"/>
        <v>#DIV/0!</v>
      </c>
      <c r="I266" s="43"/>
    </row>
    <row r="267" spans="1:9" ht="33.75" hidden="1">
      <c r="A267" s="22"/>
      <c r="B267" s="29"/>
      <c r="C267" s="30" t="s">
        <v>51</v>
      </c>
      <c r="D267" s="12" t="s">
        <v>253</v>
      </c>
      <c r="E267" s="25"/>
      <c r="F267" s="25"/>
      <c r="G267" s="133" t="e">
        <f t="shared" si="17"/>
        <v>#DIV/0!</v>
      </c>
      <c r="H267" s="133" t="e">
        <f t="shared" si="19"/>
        <v>#DIV/0!</v>
      </c>
      <c r="I267" s="25"/>
    </row>
    <row r="268" spans="1:9" ht="12.75">
      <c r="A268" s="26">
        <v>851</v>
      </c>
      <c r="B268" s="16"/>
      <c r="C268" s="32"/>
      <c r="D268" s="66" t="s">
        <v>54</v>
      </c>
      <c r="E268" s="18">
        <f>E269+E272+E274+E276+E282</f>
        <v>21400</v>
      </c>
      <c r="F268" s="18">
        <f>SUM(F269,F272,F274,F276,F282)</f>
        <v>0</v>
      </c>
      <c r="G268" s="131">
        <f t="shared" si="17"/>
        <v>0</v>
      </c>
      <c r="H268" s="131">
        <f t="shared" si="19"/>
        <v>0</v>
      </c>
      <c r="I268" s="18">
        <f>SUM(I269,I272,I274,I276,I282,)</f>
        <v>3822.66</v>
      </c>
    </row>
    <row r="269" spans="1:9" ht="12.75">
      <c r="A269" s="46"/>
      <c r="B269" s="27">
        <v>85141</v>
      </c>
      <c r="C269" s="20"/>
      <c r="D269" s="68" t="s">
        <v>55</v>
      </c>
      <c r="E269" s="21">
        <f>SUM(E270:E271)</f>
        <v>10000</v>
      </c>
      <c r="F269" s="21">
        <f>SUM(F270:F271)</f>
        <v>0</v>
      </c>
      <c r="G269" s="138">
        <f>F269*100/E269</f>
        <v>0</v>
      </c>
      <c r="H269" s="138" t="s">
        <v>122</v>
      </c>
      <c r="I269" s="21">
        <f>I271+I270</f>
        <v>0</v>
      </c>
    </row>
    <row r="270" spans="1:9" ht="12.75">
      <c r="A270" s="22"/>
      <c r="B270" s="29"/>
      <c r="C270" s="34" t="s">
        <v>11</v>
      </c>
      <c r="D270" s="11" t="s">
        <v>12</v>
      </c>
      <c r="E270" s="25">
        <v>10000</v>
      </c>
      <c r="F270" s="25">
        <v>0</v>
      </c>
      <c r="G270" s="133">
        <f t="shared" si="17"/>
        <v>0</v>
      </c>
      <c r="H270" s="145" t="s">
        <v>122</v>
      </c>
      <c r="I270" s="25">
        <v>0</v>
      </c>
    </row>
    <row r="271" spans="1:9" ht="33.75" hidden="1">
      <c r="A271" s="46"/>
      <c r="B271" s="36"/>
      <c r="C271" s="30">
        <v>2320</v>
      </c>
      <c r="D271" s="12" t="s">
        <v>187</v>
      </c>
      <c r="E271" s="25"/>
      <c r="F271" s="25"/>
      <c r="G271" s="133" t="e">
        <f t="shared" si="17"/>
        <v>#DIV/0!</v>
      </c>
      <c r="H271" s="133" t="e">
        <f t="shared" si="19"/>
        <v>#DIV/0!</v>
      </c>
      <c r="I271" s="25"/>
    </row>
    <row r="272" spans="1:9" s="114" customFormat="1" ht="12.75" hidden="1">
      <c r="A272" s="112"/>
      <c r="B272" s="125">
        <v>85154</v>
      </c>
      <c r="C272" s="113"/>
      <c r="D272" s="13" t="s">
        <v>159</v>
      </c>
      <c r="E272" s="101">
        <f>SUM(E273:E273)</f>
        <v>0</v>
      </c>
      <c r="F272" s="101">
        <f>SUM(F273:F273)</f>
        <v>0</v>
      </c>
      <c r="G272" s="139" t="e">
        <f t="shared" si="17"/>
        <v>#DIV/0!</v>
      </c>
      <c r="H272" s="138" t="e">
        <f t="shared" si="19"/>
        <v>#DIV/0!</v>
      </c>
      <c r="I272" s="21">
        <f>I274+I273</f>
        <v>0</v>
      </c>
    </row>
    <row r="273" spans="1:9" ht="12.75" hidden="1">
      <c r="A273" s="46"/>
      <c r="B273" s="108"/>
      <c r="C273" s="30" t="s">
        <v>11</v>
      </c>
      <c r="D273" s="11" t="s">
        <v>12</v>
      </c>
      <c r="E273" s="25"/>
      <c r="F273" s="25"/>
      <c r="G273" s="133" t="e">
        <f t="shared" si="17"/>
        <v>#DIV/0!</v>
      </c>
      <c r="H273" s="145" t="e">
        <f t="shared" si="19"/>
        <v>#DIV/0!</v>
      </c>
      <c r="I273" s="25"/>
    </row>
    <row r="274" spans="1:9" ht="12.75" hidden="1">
      <c r="A274" s="46"/>
      <c r="B274" s="27">
        <v>85154</v>
      </c>
      <c r="C274" s="44"/>
      <c r="D274" s="70" t="s">
        <v>159</v>
      </c>
      <c r="E274" s="21">
        <f>SUM(E275)</f>
        <v>0</v>
      </c>
      <c r="F274" s="21">
        <f>F275</f>
        <v>0</v>
      </c>
      <c r="G274" s="145" t="e">
        <f>F274*100/E274</f>
        <v>#DIV/0!</v>
      </c>
      <c r="H274" s="145" t="e">
        <f t="shared" si="19"/>
        <v>#DIV/0!</v>
      </c>
      <c r="I274" s="43">
        <f>SUM(I275:I275)</f>
        <v>0</v>
      </c>
    </row>
    <row r="275" spans="1:9" ht="12.75" hidden="1">
      <c r="A275" s="46"/>
      <c r="B275" s="155"/>
      <c r="C275" s="30" t="s">
        <v>11</v>
      </c>
      <c r="D275" s="11" t="s">
        <v>12</v>
      </c>
      <c r="E275" s="25"/>
      <c r="F275" s="25"/>
      <c r="G275" s="145" t="e">
        <f>F275*100/E275</f>
        <v>#DIV/0!</v>
      </c>
      <c r="H275" s="145" t="e">
        <f t="shared" si="19"/>
        <v>#DIV/0!</v>
      </c>
      <c r="I275" s="43"/>
    </row>
    <row r="276" spans="1:9" ht="12.75">
      <c r="A276" s="19"/>
      <c r="B276" s="27">
        <v>85158</v>
      </c>
      <c r="C276" s="20"/>
      <c r="D276" s="14" t="s">
        <v>194</v>
      </c>
      <c r="E276" s="21">
        <f>SUM(E277:E281)</f>
        <v>5000</v>
      </c>
      <c r="F276" s="21">
        <f>SUM(F277:F281)</f>
        <v>0</v>
      </c>
      <c r="G276" s="132">
        <f t="shared" si="17"/>
        <v>0</v>
      </c>
      <c r="H276" s="132">
        <f t="shared" si="19"/>
        <v>0</v>
      </c>
      <c r="I276" s="21">
        <f>SUM(I278:I281)</f>
        <v>792.66</v>
      </c>
    </row>
    <row r="277" spans="1:9" ht="22.5" hidden="1">
      <c r="A277" s="19"/>
      <c r="B277" s="36"/>
      <c r="C277" s="30" t="s">
        <v>259</v>
      </c>
      <c r="D277" s="12" t="s">
        <v>266</v>
      </c>
      <c r="E277" s="25"/>
      <c r="F277" s="25"/>
      <c r="G277" s="133" t="e">
        <f t="shared" si="17"/>
        <v>#DIV/0!</v>
      </c>
      <c r="H277" s="133" t="e">
        <f t="shared" si="19"/>
        <v>#DIV/0!</v>
      </c>
      <c r="I277" s="21"/>
    </row>
    <row r="278" spans="1:9" ht="12.75" hidden="1">
      <c r="A278" s="19"/>
      <c r="B278" s="36"/>
      <c r="C278" s="30" t="s">
        <v>17</v>
      </c>
      <c r="D278" s="12" t="s">
        <v>18</v>
      </c>
      <c r="E278" s="25"/>
      <c r="F278" s="25"/>
      <c r="G278" s="141" t="e">
        <f t="shared" si="17"/>
        <v>#DIV/0!</v>
      </c>
      <c r="H278" s="133" t="e">
        <f t="shared" si="19"/>
        <v>#DIV/0!</v>
      </c>
      <c r="I278" s="43"/>
    </row>
    <row r="279" spans="1:9" ht="12.75">
      <c r="A279" s="22"/>
      <c r="B279" s="29"/>
      <c r="C279" s="34" t="s">
        <v>56</v>
      </c>
      <c r="D279" s="10" t="s">
        <v>57</v>
      </c>
      <c r="E279" s="25">
        <v>5000</v>
      </c>
      <c r="F279" s="25">
        <v>0</v>
      </c>
      <c r="G279" s="133">
        <f t="shared" si="17"/>
        <v>0</v>
      </c>
      <c r="H279" s="133">
        <f t="shared" si="19"/>
        <v>0</v>
      </c>
      <c r="I279" s="25">
        <v>792.66</v>
      </c>
    </row>
    <row r="280" spans="1:9" ht="12.75" hidden="1">
      <c r="A280" s="22"/>
      <c r="B280" s="29"/>
      <c r="C280" s="35" t="s">
        <v>25</v>
      </c>
      <c r="D280" s="10" t="s">
        <v>212</v>
      </c>
      <c r="E280" s="25"/>
      <c r="F280" s="25"/>
      <c r="G280" s="133" t="e">
        <f t="shared" si="17"/>
        <v>#DIV/0!</v>
      </c>
      <c r="H280" s="133" t="e">
        <f t="shared" si="19"/>
        <v>#DIV/0!</v>
      </c>
      <c r="I280" s="25"/>
    </row>
    <row r="281" spans="1:9" ht="12.75" hidden="1">
      <c r="A281" s="22"/>
      <c r="B281" s="29"/>
      <c r="C281" s="28" t="s">
        <v>11</v>
      </c>
      <c r="D281" s="10" t="s">
        <v>12</v>
      </c>
      <c r="E281" s="25"/>
      <c r="F281" s="25"/>
      <c r="G281" s="133" t="e">
        <f t="shared" si="17"/>
        <v>#DIV/0!</v>
      </c>
      <c r="H281" s="133" t="e">
        <f t="shared" si="19"/>
        <v>#DIV/0!</v>
      </c>
      <c r="I281" s="25"/>
    </row>
    <row r="282" spans="1:9" ht="12.75">
      <c r="A282" s="19"/>
      <c r="B282" s="27">
        <v>85195</v>
      </c>
      <c r="C282" s="20"/>
      <c r="D282" s="69" t="s">
        <v>5</v>
      </c>
      <c r="E282" s="21">
        <f>SUM(E283:E286)</f>
        <v>6400</v>
      </c>
      <c r="F282" s="21">
        <f>SUM(F283:F286)</f>
        <v>0</v>
      </c>
      <c r="G282" s="132">
        <f t="shared" si="17"/>
        <v>0</v>
      </c>
      <c r="H282" s="132">
        <f t="shared" si="19"/>
        <v>0</v>
      </c>
      <c r="I282" s="50">
        <f>SUM(I283:I286)</f>
        <v>3030</v>
      </c>
    </row>
    <row r="283" spans="1:9" ht="12.75" hidden="1">
      <c r="A283" s="19"/>
      <c r="B283" s="36"/>
      <c r="C283" s="30" t="s">
        <v>25</v>
      </c>
      <c r="D283" s="10" t="s">
        <v>212</v>
      </c>
      <c r="E283" s="25"/>
      <c r="F283" s="25"/>
      <c r="G283" s="133" t="e">
        <f t="shared" si="17"/>
        <v>#DIV/0!</v>
      </c>
      <c r="H283" s="133">
        <f t="shared" si="19"/>
        <v>0</v>
      </c>
      <c r="I283" s="43">
        <v>148</v>
      </c>
    </row>
    <row r="284" spans="1:9" ht="12.75" hidden="1">
      <c r="A284" s="19"/>
      <c r="B284" s="36"/>
      <c r="C284" s="30" t="s">
        <v>11</v>
      </c>
      <c r="D284" s="10" t="s">
        <v>12</v>
      </c>
      <c r="E284" s="25"/>
      <c r="F284" s="25"/>
      <c r="G284" s="133" t="e">
        <f t="shared" si="17"/>
        <v>#DIV/0!</v>
      </c>
      <c r="H284" s="133" t="e">
        <f t="shared" si="19"/>
        <v>#DIV/0!</v>
      </c>
      <c r="I284" s="43"/>
    </row>
    <row r="285" spans="1:9" ht="45">
      <c r="A285" s="22"/>
      <c r="B285" s="29"/>
      <c r="C285" s="30">
        <v>2010</v>
      </c>
      <c r="D285" s="12" t="s">
        <v>242</v>
      </c>
      <c r="E285" s="25">
        <v>6400</v>
      </c>
      <c r="F285" s="25">
        <v>0</v>
      </c>
      <c r="G285" s="133">
        <f t="shared" si="17"/>
        <v>0</v>
      </c>
      <c r="H285" s="133">
        <f t="shared" si="19"/>
        <v>0</v>
      </c>
      <c r="I285" s="53">
        <v>2882</v>
      </c>
    </row>
    <row r="286" spans="1:9" ht="59.25" customHeight="1" hidden="1">
      <c r="A286" s="22"/>
      <c r="B286" s="29"/>
      <c r="C286" s="30" t="s">
        <v>67</v>
      </c>
      <c r="D286" s="12" t="s">
        <v>206</v>
      </c>
      <c r="E286" s="25"/>
      <c r="F286" s="25"/>
      <c r="G286" s="133" t="e">
        <f t="shared" si="17"/>
        <v>#DIV/0!</v>
      </c>
      <c r="H286" s="133" t="e">
        <f t="shared" si="19"/>
        <v>#DIV/0!</v>
      </c>
      <c r="I286" s="53"/>
    </row>
    <row r="287" spans="1:9" ht="15.75" customHeight="1" hidden="1">
      <c r="A287" s="22"/>
      <c r="B287" s="29"/>
      <c r="C287" s="30" t="s">
        <v>25</v>
      </c>
      <c r="D287" s="10" t="s">
        <v>212</v>
      </c>
      <c r="E287" s="25"/>
      <c r="F287" s="25"/>
      <c r="G287" s="133"/>
      <c r="H287" s="133"/>
      <c r="I287" s="53"/>
    </row>
    <row r="288" spans="1:9" ht="12.75">
      <c r="A288" s="26">
        <v>852</v>
      </c>
      <c r="B288" s="16"/>
      <c r="C288" s="32"/>
      <c r="D288" s="66" t="s">
        <v>58</v>
      </c>
      <c r="E288" s="18">
        <f>SUM(E289,E291,E298,E300,E304,E312,E317,E324,E328,E334,E340,E342,E348,E351,E357,E360)</f>
        <v>9279130.83</v>
      </c>
      <c r="F288" s="18">
        <f>SUM(F289,F291,F298,F300,F304,F312,F317,F324,F328,F334,F340,F342,F348,F351,F353,F357,F360)</f>
        <v>1682607.8199999996</v>
      </c>
      <c r="G288" s="131">
        <f t="shared" si="17"/>
        <v>18.133248154665793</v>
      </c>
      <c r="H288" s="18">
        <f t="shared" si="19"/>
        <v>104.53286918784866</v>
      </c>
      <c r="I288" s="18">
        <f>SUM(I289,I291,I304,I298,I300,I312,I317,I324,I328,I334,I340,I342,I348,I351,I353,I355,I360)</f>
        <v>1609644.73</v>
      </c>
    </row>
    <row r="289" spans="1:9" ht="12.75">
      <c r="A289" s="47"/>
      <c r="B289" s="48">
        <v>85202</v>
      </c>
      <c r="C289" s="49"/>
      <c r="D289" s="70" t="s">
        <v>59</v>
      </c>
      <c r="E289" s="50">
        <f>SUM(E290:E290)</f>
        <v>10200</v>
      </c>
      <c r="F289" s="50">
        <f>SUM(F290)</f>
        <v>5568.49</v>
      </c>
      <c r="G289" s="140">
        <f t="shared" si="17"/>
        <v>54.593039215686275</v>
      </c>
      <c r="H289" s="140">
        <f t="shared" si="19"/>
        <v>155.1241050784188</v>
      </c>
      <c r="I289" s="50">
        <f>SUM(I290)</f>
        <v>3589.7</v>
      </c>
    </row>
    <row r="290" spans="1:9" ht="12.75">
      <c r="A290" s="47"/>
      <c r="B290" s="51"/>
      <c r="C290" s="52" t="s">
        <v>56</v>
      </c>
      <c r="D290" s="10" t="s">
        <v>57</v>
      </c>
      <c r="E290" s="53">
        <v>10200</v>
      </c>
      <c r="F290" s="53">
        <v>5568.49</v>
      </c>
      <c r="G290" s="136">
        <f t="shared" si="17"/>
        <v>54.593039215686275</v>
      </c>
      <c r="H290" s="136">
        <f t="shared" si="19"/>
        <v>155.1241050784188</v>
      </c>
      <c r="I290" s="53">
        <v>3589.7</v>
      </c>
    </row>
    <row r="291" spans="1:9" ht="12.75">
      <c r="A291" s="47"/>
      <c r="B291" s="48">
        <v>85203</v>
      </c>
      <c r="C291" s="49"/>
      <c r="D291" s="70" t="s">
        <v>60</v>
      </c>
      <c r="E291" s="21">
        <f>SUM(E292:E297)</f>
        <v>893220</v>
      </c>
      <c r="F291" s="21">
        <f>SUM(F292:F297)</f>
        <v>148643.69</v>
      </c>
      <c r="G291" s="132">
        <f t="shared" si="17"/>
        <v>16.64133024338909</v>
      </c>
      <c r="H291" s="132">
        <f t="shared" si="19"/>
        <v>112.9900176132044</v>
      </c>
      <c r="I291" s="21">
        <f>SUM(I292:I297)</f>
        <v>131554.71000000002</v>
      </c>
    </row>
    <row r="292" spans="1:9" ht="12.75">
      <c r="A292" s="47"/>
      <c r="B292" s="51"/>
      <c r="C292" s="52" t="s">
        <v>56</v>
      </c>
      <c r="D292" s="10" t="s">
        <v>57</v>
      </c>
      <c r="E292" s="25">
        <v>105600</v>
      </c>
      <c r="F292" s="25">
        <v>16228.44</v>
      </c>
      <c r="G292" s="133">
        <f t="shared" si="17"/>
        <v>15.367840909090908</v>
      </c>
      <c r="H292" s="133">
        <f t="shared" si="19"/>
        <v>93.42184796161911</v>
      </c>
      <c r="I292" s="43">
        <v>17371.14</v>
      </c>
    </row>
    <row r="293" spans="1:9" ht="12.75" hidden="1">
      <c r="A293" s="54"/>
      <c r="B293" s="55"/>
      <c r="C293" s="52" t="s">
        <v>25</v>
      </c>
      <c r="D293" s="10" t="s">
        <v>212</v>
      </c>
      <c r="E293" s="53"/>
      <c r="F293" s="53"/>
      <c r="G293" s="133" t="e">
        <f t="shared" si="17"/>
        <v>#DIV/0!</v>
      </c>
      <c r="H293" s="133" t="e">
        <f t="shared" si="19"/>
        <v>#DIV/0!</v>
      </c>
      <c r="I293" s="25"/>
    </row>
    <row r="294" spans="1:9" ht="12.75">
      <c r="A294" s="54"/>
      <c r="B294" s="55"/>
      <c r="C294" s="56" t="s">
        <v>11</v>
      </c>
      <c r="D294" s="11" t="s">
        <v>12</v>
      </c>
      <c r="E294" s="53">
        <v>220</v>
      </c>
      <c r="F294" s="53">
        <v>1120.4</v>
      </c>
      <c r="G294" s="133">
        <f t="shared" si="17"/>
        <v>509.27272727272737</v>
      </c>
      <c r="H294" s="133">
        <f t="shared" si="19"/>
        <v>8618.461538461539</v>
      </c>
      <c r="I294" s="43">
        <v>13</v>
      </c>
    </row>
    <row r="295" spans="1:9" s="114" customFormat="1" ht="45">
      <c r="A295" s="115"/>
      <c r="B295" s="116"/>
      <c r="C295" s="100">
        <v>2010</v>
      </c>
      <c r="D295" s="12" t="s">
        <v>242</v>
      </c>
      <c r="E295" s="117">
        <v>787400</v>
      </c>
      <c r="F295" s="117">
        <v>131238</v>
      </c>
      <c r="G295" s="133">
        <f t="shared" si="17"/>
        <v>16.66725933451867</v>
      </c>
      <c r="H295" s="133">
        <f t="shared" si="19"/>
        <v>114.99999999999999</v>
      </c>
      <c r="I295" s="43">
        <v>114120</v>
      </c>
    </row>
    <row r="296" spans="1:9" s="114" customFormat="1" ht="33.75">
      <c r="A296" s="115"/>
      <c r="B296" s="116"/>
      <c r="C296" s="100" t="s">
        <v>76</v>
      </c>
      <c r="D296" s="12" t="s">
        <v>173</v>
      </c>
      <c r="E296" s="117">
        <v>0</v>
      </c>
      <c r="F296" s="117">
        <v>56.85</v>
      </c>
      <c r="G296" s="141" t="s">
        <v>122</v>
      </c>
      <c r="H296" s="141">
        <f t="shared" si="19"/>
        <v>112.4184298991497</v>
      </c>
      <c r="I296" s="43">
        <v>50.57</v>
      </c>
    </row>
    <row r="297" spans="1:9" ht="33.75" hidden="1">
      <c r="A297" s="54"/>
      <c r="B297" s="59"/>
      <c r="C297" s="30" t="s">
        <v>137</v>
      </c>
      <c r="D297" s="210" t="s">
        <v>245</v>
      </c>
      <c r="E297" s="53"/>
      <c r="F297" s="53"/>
      <c r="G297" s="133" t="e">
        <f t="shared" si="17"/>
        <v>#DIV/0!</v>
      </c>
      <c r="H297" s="133" t="e">
        <f t="shared" si="19"/>
        <v>#DIV/0!</v>
      </c>
      <c r="I297" s="43"/>
    </row>
    <row r="298" spans="1:9" ht="13.5" customHeight="1" hidden="1">
      <c r="A298" s="54"/>
      <c r="B298" s="48">
        <v>85206</v>
      </c>
      <c r="C298" s="44"/>
      <c r="D298" s="13" t="s">
        <v>174</v>
      </c>
      <c r="E298" s="50">
        <f>SUM(E299:E299)</f>
        <v>0</v>
      </c>
      <c r="F298" s="50">
        <f>SUM(F299:F299)</f>
        <v>0</v>
      </c>
      <c r="G298" s="138" t="e">
        <f t="shared" si="17"/>
        <v>#DIV/0!</v>
      </c>
      <c r="H298" s="138" t="e">
        <f t="shared" si="19"/>
        <v>#DIV/0!</v>
      </c>
      <c r="I298" s="40">
        <f>SUM(I299)</f>
        <v>0</v>
      </c>
    </row>
    <row r="299" spans="1:9" ht="33.75" hidden="1">
      <c r="A299" s="54"/>
      <c r="B299" s="110"/>
      <c r="C299" s="30" t="s">
        <v>51</v>
      </c>
      <c r="D299" s="12" t="s">
        <v>253</v>
      </c>
      <c r="E299" s="53"/>
      <c r="F299" s="53"/>
      <c r="G299" s="133" t="e">
        <f t="shared" si="17"/>
        <v>#DIV/0!</v>
      </c>
      <c r="H299" s="133" t="e">
        <f t="shared" si="19"/>
        <v>#DIV/0!</v>
      </c>
      <c r="I299" s="43"/>
    </row>
    <row r="300" spans="1:9" ht="12.75" hidden="1">
      <c r="A300" s="54"/>
      <c r="B300" s="48">
        <v>85211</v>
      </c>
      <c r="C300" s="44"/>
      <c r="D300" s="13" t="s">
        <v>239</v>
      </c>
      <c r="E300" s="50">
        <f>SUM(E301:E303)</f>
        <v>0</v>
      </c>
      <c r="F300" s="50">
        <f>SUM(F301:F303)</f>
        <v>0</v>
      </c>
      <c r="G300" s="132" t="e">
        <f t="shared" si="17"/>
        <v>#DIV/0!</v>
      </c>
      <c r="H300" s="132" t="e">
        <f t="shared" si="19"/>
        <v>#DIV/0!</v>
      </c>
      <c r="I300" s="40">
        <f>SUM(I301:I303)</f>
        <v>0</v>
      </c>
    </row>
    <row r="301" spans="1:9" ht="12.75" hidden="1">
      <c r="A301" s="54"/>
      <c r="B301" s="51"/>
      <c r="C301" s="30" t="s">
        <v>25</v>
      </c>
      <c r="D301" s="12" t="s">
        <v>26</v>
      </c>
      <c r="E301" s="53"/>
      <c r="F301" s="53"/>
      <c r="G301" s="133" t="e">
        <f>F301*100/E301</f>
        <v>#DIV/0!</v>
      </c>
      <c r="H301" s="133" t="e">
        <f t="shared" si="19"/>
        <v>#DIV/0!</v>
      </c>
      <c r="I301" s="43"/>
    </row>
    <row r="302" spans="1:9" ht="50.25" customHeight="1" hidden="1">
      <c r="A302" s="54"/>
      <c r="B302" s="58"/>
      <c r="C302" s="30" t="s">
        <v>238</v>
      </c>
      <c r="D302" s="12" t="s">
        <v>237</v>
      </c>
      <c r="E302" s="53"/>
      <c r="F302" s="53"/>
      <c r="G302" s="133" t="e">
        <f t="shared" si="17"/>
        <v>#DIV/0!</v>
      </c>
      <c r="H302" s="133" t="e">
        <f>(F302/I302)*100</f>
        <v>#DIV/0!</v>
      </c>
      <c r="I302" s="43"/>
    </row>
    <row r="303" spans="1:9" ht="73.5" customHeight="1" hidden="1">
      <c r="A303" s="54"/>
      <c r="B303" s="208"/>
      <c r="C303" s="30" t="s">
        <v>240</v>
      </c>
      <c r="D303" s="12" t="s">
        <v>246</v>
      </c>
      <c r="E303" s="53"/>
      <c r="F303" s="53"/>
      <c r="G303" s="133" t="e">
        <f t="shared" si="17"/>
        <v>#DIV/0!</v>
      </c>
      <c r="H303" s="133" t="e">
        <f t="shared" si="19"/>
        <v>#DIV/0!</v>
      </c>
      <c r="I303" s="43"/>
    </row>
    <row r="304" spans="1:9" ht="35.25" customHeight="1" hidden="1">
      <c r="A304" s="19"/>
      <c r="B304" s="62">
        <v>85212</v>
      </c>
      <c r="C304" s="20"/>
      <c r="D304" s="71" t="s">
        <v>101</v>
      </c>
      <c r="E304" s="40">
        <f>SUM(E306:E311)</f>
        <v>0</v>
      </c>
      <c r="F304" s="40">
        <f>SUM(F306:F311)</f>
        <v>0</v>
      </c>
      <c r="G304" s="138" t="e">
        <f t="shared" si="17"/>
        <v>#DIV/0!</v>
      </c>
      <c r="H304" s="138" t="e">
        <f aca="true" t="shared" si="20" ref="H304:H336">(F304/I304)*100</f>
        <v>#DIV/0!</v>
      </c>
      <c r="I304" s="40">
        <f>SUM(I305:I311)</f>
        <v>0</v>
      </c>
    </row>
    <row r="305" spans="1:9" ht="12.75" hidden="1">
      <c r="A305" s="19"/>
      <c r="B305" s="36"/>
      <c r="C305" s="52" t="s">
        <v>70</v>
      </c>
      <c r="D305" s="10" t="s">
        <v>144</v>
      </c>
      <c r="E305" s="103" t="s">
        <v>147</v>
      </c>
      <c r="F305" s="103" t="s">
        <v>147</v>
      </c>
      <c r="G305" s="141" t="s">
        <v>122</v>
      </c>
      <c r="H305" s="141" t="e">
        <f t="shared" si="20"/>
        <v>#VALUE!</v>
      </c>
      <c r="I305" s="43" t="s">
        <v>122</v>
      </c>
    </row>
    <row r="306" spans="1:9" s="102" customFormat="1" ht="12.75" customHeight="1" hidden="1">
      <c r="A306" s="98"/>
      <c r="B306" s="99"/>
      <c r="C306" s="100" t="s">
        <v>17</v>
      </c>
      <c r="D306" s="12" t="s">
        <v>18</v>
      </c>
      <c r="E306" s="103"/>
      <c r="F306" s="103"/>
      <c r="G306" s="141" t="e">
        <f t="shared" si="17"/>
        <v>#DIV/0!</v>
      </c>
      <c r="H306" s="141" t="e">
        <f t="shared" si="20"/>
        <v>#DIV/0!</v>
      </c>
      <c r="I306" s="103"/>
    </row>
    <row r="307" spans="1:9" ht="36.75" customHeight="1" hidden="1">
      <c r="A307" s="19"/>
      <c r="B307" s="36"/>
      <c r="C307" s="52" t="s">
        <v>78</v>
      </c>
      <c r="D307" s="12" t="s">
        <v>235</v>
      </c>
      <c r="E307" s="25"/>
      <c r="F307" s="25"/>
      <c r="G307" s="141" t="e">
        <f t="shared" si="17"/>
        <v>#DIV/0!</v>
      </c>
      <c r="H307" s="141" t="e">
        <f t="shared" si="20"/>
        <v>#DIV/0!</v>
      </c>
      <c r="I307" s="103"/>
    </row>
    <row r="308" spans="1:9" ht="24" customHeight="1" hidden="1">
      <c r="A308" s="19"/>
      <c r="B308" s="36"/>
      <c r="C308" s="52" t="s">
        <v>25</v>
      </c>
      <c r="D308" s="10" t="s">
        <v>212</v>
      </c>
      <c r="E308" s="25"/>
      <c r="F308" s="25"/>
      <c r="G308" s="133" t="e">
        <f t="shared" si="17"/>
        <v>#DIV/0!</v>
      </c>
      <c r="H308" s="133" t="e">
        <f t="shared" si="20"/>
        <v>#DIV/0!</v>
      </c>
      <c r="I308" s="103"/>
    </row>
    <row r="309" spans="1:9" ht="45" hidden="1">
      <c r="A309" s="22"/>
      <c r="B309" s="23"/>
      <c r="C309" s="180">
        <v>2010</v>
      </c>
      <c r="D309" s="170" t="s">
        <v>242</v>
      </c>
      <c r="E309" s="33"/>
      <c r="F309" s="33"/>
      <c r="G309" s="171" t="e">
        <f t="shared" si="17"/>
        <v>#DIV/0!</v>
      </c>
      <c r="H309" s="171" t="e">
        <f t="shared" si="20"/>
        <v>#DIV/0!</v>
      </c>
      <c r="I309" s="172"/>
    </row>
    <row r="310" spans="1:9" ht="33.75" hidden="1">
      <c r="A310" s="22"/>
      <c r="B310" s="23"/>
      <c r="C310" s="30">
        <v>2360</v>
      </c>
      <c r="D310" s="12" t="s">
        <v>173</v>
      </c>
      <c r="E310" s="25"/>
      <c r="F310" s="25"/>
      <c r="G310" s="141" t="e">
        <f t="shared" si="17"/>
        <v>#DIV/0!</v>
      </c>
      <c r="H310" s="141" t="e">
        <f t="shared" si="20"/>
        <v>#DIV/0!</v>
      </c>
      <c r="I310" s="103"/>
    </row>
    <row r="311" spans="1:9" ht="56.25" hidden="1">
      <c r="A311" s="22"/>
      <c r="B311" s="23"/>
      <c r="C311" s="52" t="s">
        <v>67</v>
      </c>
      <c r="D311" s="12" t="s">
        <v>201</v>
      </c>
      <c r="E311" s="25"/>
      <c r="F311" s="25"/>
      <c r="G311" s="141" t="e">
        <f t="shared" si="17"/>
        <v>#DIV/0!</v>
      </c>
      <c r="H311" s="141" t="e">
        <f t="shared" si="20"/>
        <v>#DIV/0!</v>
      </c>
      <c r="I311" s="103"/>
    </row>
    <row r="312" spans="1:9" ht="57.75" customHeight="1">
      <c r="A312" s="19"/>
      <c r="B312" s="27">
        <v>85213</v>
      </c>
      <c r="C312" s="20"/>
      <c r="D312" s="13" t="s">
        <v>166</v>
      </c>
      <c r="E312" s="21">
        <f>SUM(E313:E316)</f>
        <v>402000</v>
      </c>
      <c r="F312" s="21">
        <f>SUM(F313:F316)</f>
        <v>104687</v>
      </c>
      <c r="G312" s="132">
        <f t="shared" si="17"/>
        <v>26.041542288557213</v>
      </c>
      <c r="H312" s="132">
        <f t="shared" si="20"/>
        <v>150.05661864831936</v>
      </c>
      <c r="I312" s="21">
        <f>SUM(I313:I316)</f>
        <v>69765</v>
      </c>
    </row>
    <row r="313" spans="1:9" ht="12.75" hidden="1">
      <c r="A313" s="19"/>
      <c r="B313" s="36"/>
      <c r="C313" s="30" t="s">
        <v>11</v>
      </c>
      <c r="D313" s="10" t="s">
        <v>12</v>
      </c>
      <c r="E313" s="25"/>
      <c r="F313" s="25"/>
      <c r="G313" s="133" t="e">
        <f t="shared" si="17"/>
        <v>#DIV/0!</v>
      </c>
      <c r="H313" s="141" t="e">
        <f t="shared" si="20"/>
        <v>#DIV/0!</v>
      </c>
      <c r="I313" s="43">
        <v>0</v>
      </c>
    </row>
    <row r="314" spans="1:9" ht="45">
      <c r="A314" s="22"/>
      <c r="B314" s="29"/>
      <c r="C314" s="30">
        <v>2010</v>
      </c>
      <c r="D314" s="12" t="s">
        <v>242</v>
      </c>
      <c r="E314" s="25">
        <v>208000</v>
      </c>
      <c r="F314" s="25">
        <v>54545</v>
      </c>
      <c r="G314" s="133">
        <f t="shared" si="17"/>
        <v>26.223557692307693</v>
      </c>
      <c r="H314" s="133">
        <f t="shared" si="20"/>
        <v>157.5306859205776</v>
      </c>
      <c r="I314" s="25">
        <v>34625</v>
      </c>
    </row>
    <row r="315" spans="1:9" ht="33.75">
      <c r="A315" s="22"/>
      <c r="B315" s="29"/>
      <c r="C315" s="30" t="s">
        <v>51</v>
      </c>
      <c r="D315" s="12" t="s">
        <v>253</v>
      </c>
      <c r="E315" s="25">
        <v>194000</v>
      </c>
      <c r="F315" s="25">
        <v>50142</v>
      </c>
      <c r="G315" s="133">
        <f t="shared" si="17"/>
        <v>25.84639175257732</v>
      </c>
      <c r="H315" s="133">
        <f t="shared" si="20"/>
        <v>142.69208878770633</v>
      </c>
      <c r="I315" s="25">
        <v>35140</v>
      </c>
    </row>
    <row r="316" spans="1:9" s="102" customFormat="1" ht="56.25" hidden="1">
      <c r="A316" s="204"/>
      <c r="B316" s="204"/>
      <c r="C316" s="206" t="s">
        <v>67</v>
      </c>
      <c r="D316" s="12" t="s">
        <v>201</v>
      </c>
      <c r="E316" s="157"/>
      <c r="F316" s="157"/>
      <c r="G316" s="203" t="e">
        <f t="shared" si="17"/>
        <v>#DIV/0!</v>
      </c>
      <c r="H316" s="203" t="e">
        <f t="shared" si="20"/>
        <v>#DIV/0!</v>
      </c>
      <c r="I316" s="157"/>
    </row>
    <row r="317" spans="1:9" ht="22.5">
      <c r="A317" s="19"/>
      <c r="B317" s="27">
        <v>85214</v>
      </c>
      <c r="C317" s="20"/>
      <c r="D317" s="13" t="s">
        <v>102</v>
      </c>
      <c r="E317" s="21">
        <f>SUM(E318:E323)</f>
        <v>1929100</v>
      </c>
      <c r="F317" s="21">
        <f>SUM(F318:F323)</f>
        <v>392939.43</v>
      </c>
      <c r="G317" s="132">
        <f t="shared" si="17"/>
        <v>20.369054481364365</v>
      </c>
      <c r="H317" s="132">
        <f t="shared" si="20"/>
        <v>79.83277757701379</v>
      </c>
      <c r="I317" s="21">
        <f>SUM(I318:I323)</f>
        <v>492203.13</v>
      </c>
    </row>
    <row r="318" spans="1:9" ht="42" customHeight="1" hidden="1">
      <c r="A318" s="22"/>
      <c r="B318" s="23"/>
      <c r="C318" s="57" t="s">
        <v>78</v>
      </c>
      <c r="D318" s="12" t="s">
        <v>235</v>
      </c>
      <c r="E318" s="25"/>
      <c r="F318" s="25"/>
      <c r="G318" s="133" t="e">
        <f t="shared" si="17"/>
        <v>#DIV/0!</v>
      </c>
      <c r="H318" s="133" t="e">
        <f t="shared" si="20"/>
        <v>#DIV/0!</v>
      </c>
      <c r="I318" s="25"/>
    </row>
    <row r="319" spans="1:9" ht="12.75" hidden="1">
      <c r="A319" s="22"/>
      <c r="B319" s="23"/>
      <c r="C319" s="57" t="s">
        <v>25</v>
      </c>
      <c r="D319" s="12" t="s">
        <v>212</v>
      </c>
      <c r="E319" s="25"/>
      <c r="F319" s="25"/>
      <c r="G319" s="133" t="e">
        <f t="shared" si="17"/>
        <v>#DIV/0!</v>
      </c>
      <c r="H319" s="133" t="e">
        <f t="shared" si="20"/>
        <v>#DIV/0!</v>
      </c>
      <c r="I319" s="43"/>
    </row>
    <row r="320" spans="1:9" ht="12.75">
      <c r="A320" s="22"/>
      <c r="B320" s="29"/>
      <c r="C320" s="30" t="s">
        <v>11</v>
      </c>
      <c r="D320" s="11" t="s">
        <v>12</v>
      </c>
      <c r="E320" s="25">
        <v>15100</v>
      </c>
      <c r="F320" s="25">
        <v>7749.43</v>
      </c>
      <c r="G320" s="133">
        <f t="shared" si="17"/>
        <v>51.320728476821195</v>
      </c>
      <c r="H320" s="133">
        <f t="shared" si="20"/>
        <v>84.3050522566587</v>
      </c>
      <c r="I320" s="25">
        <v>9192.13</v>
      </c>
    </row>
    <row r="321" spans="1:9" ht="12.75" hidden="1">
      <c r="A321" s="22"/>
      <c r="B321" s="29"/>
      <c r="C321" s="30" t="s">
        <v>119</v>
      </c>
      <c r="D321" s="11" t="s">
        <v>105</v>
      </c>
      <c r="E321" s="25"/>
      <c r="F321" s="25"/>
      <c r="G321" s="133" t="e">
        <f t="shared" si="17"/>
        <v>#DIV/0!</v>
      </c>
      <c r="H321" s="133" t="e">
        <f t="shared" si="20"/>
        <v>#DIV/0!</v>
      </c>
      <c r="I321" s="25">
        <v>0</v>
      </c>
    </row>
    <row r="322" spans="1:9" ht="33.75">
      <c r="A322" s="22"/>
      <c r="B322" s="29"/>
      <c r="C322" s="30">
        <v>2030</v>
      </c>
      <c r="D322" s="12" t="s">
        <v>253</v>
      </c>
      <c r="E322" s="25">
        <v>1914000</v>
      </c>
      <c r="F322" s="25">
        <v>385190</v>
      </c>
      <c r="G322" s="133">
        <f t="shared" si="17"/>
        <v>20.124869383490072</v>
      </c>
      <c r="H322" s="133">
        <f t="shared" si="20"/>
        <v>79.747666202219</v>
      </c>
      <c r="I322" s="25">
        <v>483011</v>
      </c>
    </row>
    <row r="323" spans="1:9" s="102" customFormat="1" ht="57" customHeight="1" hidden="1">
      <c r="A323" s="204"/>
      <c r="B323" s="204"/>
      <c r="C323" s="206" t="s">
        <v>67</v>
      </c>
      <c r="D323" s="12" t="s">
        <v>201</v>
      </c>
      <c r="E323" s="157"/>
      <c r="F323" s="157"/>
      <c r="G323" s="203" t="e">
        <f t="shared" si="17"/>
        <v>#DIV/0!</v>
      </c>
      <c r="H323" s="203" t="e">
        <f t="shared" si="20"/>
        <v>#DIV/0!</v>
      </c>
      <c r="I323" s="157"/>
    </row>
    <row r="324" spans="1:9" ht="12.75">
      <c r="A324" s="19"/>
      <c r="B324" s="27">
        <v>85215</v>
      </c>
      <c r="C324" s="20"/>
      <c r="D324" s="14" t="s">
        <v>61</v>
      </c>
      <c r="E324" s="21">
        <f>SUM(E325:E327)</f>
        <v>130891.83</v>
      </c>
      <c r="F324" s="21">
        <f>SUM(F325:F327)</f>
        <v>20701.710000000003</v>
      </c>
      <c r="G324" s="132">
        <f t="shared" si="17"/>
        <v>15.815891641212444</v>
      </c>
      <c r="H324" s="132">
        <f t="shared" si="20"/>
        <v>52.06353238235118</v>
      </c>
      <c r="I324" s="21">
        <f>SUM(I325:I327)</f>
        <v>39762.4</v>
      </c>
    </row>
    <row r="325" spans="1:9" ht="12.75">
      <c r="A325" s="19"/>
      <c r="B325" s="36"/>
      <c r="C325" s="57" t="s">
        <v>25</v>
      </c>
      <c r="D325" s="10" t="s">
        <v>212</v>
      </c>
      <c r="E325" s="25">
        <v>50</v>
      </c>
      <c r="F325" s="25">
        <v>20.09</v>
      </c>
      <c r="G325" s="133">
        <f t="shared" si="17"/>
        <v>40.18</v>
      </c>
      <c r="H325" s="133">
        <f t="shared" si="20"/>
        <v>33.793103448275865</v>
      </c>
      <c r="I325" s="25">
        <v>59.45</v>
      </c>
    </row>
    <row r="326" spans="1:9" ht="12.75">
      <c r="A326" s="22"/>
      <c r="B326" s="29"/>
      <c r="C326" s="28" t="s">
        <v>11</v>
      </c>
      <c r="D326" s="11" t="s">
        <v>12</v>
      </c>
      <c r="E326" s="25">
        <v>102158</v>
      </c>
      <c r="F326" s="25">
        <v>1559.06</v>
      </c>
      <c r="G326" s="133">
        <f t="shared" si="17"/>
        <v>1.5261261966757376</v>
      </c>
      <c r="H326" s="133">
        <f t="shared" si="20"/>
        <v>98.95338135889055</v>
      </c>
      <c r="I326" s="25">
        <v>1575.55</v>
      </c>
    </row>
    <row r="327" spans="1:9" ht="45">
      <c r="A327" s="22"/>
      <c r="B327" s="29"/>
      <c r="C327" s="30" t="s">
        <v>119</v>
      </c>
      <c r="D327" s="12" t="s">
        <v>242</v>
      </c>
      <c r="E327" s="25">
        <v>28683.83</v>
      </c>
      <c r="F327" s="25">
        <v>19122.56</v>
      </c>
      <c r="G327" s="133">
        <f t="shared" si="17"/>
        <v>66.66668990856522</v>
      </c>
      <c r="H327" s="133">
        <f t="shared" si="20"/>
        <v>50.1543771670767</v>
      </c>
      <c r="I327" s="25">
        <v>38127.4</v>
      </c>
    </row>
    <row r="328" spans="1:9" s="85" customFormat="1" ht="12.75">
      <c r="A328" s="19"/>
      <c r="B328" s="27">
        <v>85216</v>
      </c>
      <c r="C328" s="20"/>
      <c r="D328" s="72" t="s">
        <v>110</v>
      </c>
      <c r="E328" s="21">
        <f>SUM(E329:E333)</f>
        <v>1509000</v>
      </c>
      <c r="F328" s="21">
        <f>SUM(F329:F333)</f>
        <v>398422.06</v>
      </c>
      <c r="G328" s="132">
        <f aca="true" t="shared" si="21" ref="G328:G356">F328*100/E328</f>
        <v>26.40305235255136</v>
      </c>
      <c r="H328" s="132">
        <f t="shared" si="20"/>
        <v>95.0384290368689</v>
      </c>
      <c r="I328" s="21">
        <f>SUM(I329:I333)</f>
        <v>419222.06</v>
      </c>
    </row>
    <row r="329" spans="1:9" s="1" customFormat="1" ht="45.75" customHeight="1" hidden="1">
      <c r="A329" s="22"/>
      <c r="B329" s="29"/>
      <c r="C329" s="30" t="s">
        <v>78</v>
      </c>
      <c r="D329" s="12" t="s">
        <v>278</v>
      </c>
      <c r="E329" s="25"/>
      <c r="F329" s="25"/>
      <c r="G329" s="133" t="e">
        <f t="shared" si="21"/>
        <v>#DIV/0!</v>
      </c>
      <c r="H329" s="133" t="e">
        <f t="shared" si="20"/>
        <v>#DIV/0!</v>
      </c>
      <c r="I329" s="43"/>
    </row>
    <row r="330" spans="1:9" s="1" customFormat="1" ht="12.75" hidden="1">
      <c r="A330" s="22"/>
      <c r="B330" s="29"/>
      <c r="C330" s="30" t="s">
        <v>25</v>
      </c>
      <c r="D330" s="12" t="s">
        <v>212</v>
      </c>
      <c r="E330" s="25"/>
      <c r="F330" s="25"/>
      <c r="G330" s="133" t="e">
        <f t="shared" si="21"/>
        <v>#DIV/0!</v>
      </c>
      <c r="H330" s="133" t="e">
        <f t="shared" si="20"/>
        <v>#DIV/0!</v>
      </c>
      <c r="I330" s="43"/>
    </row>
    <row r="331" spans="1:9" s="1" customFormat="1" ht="12.75">
      <c r="A331" s="22"/>
      <c r="B331" s="29"/>
      <c r="C331" s="30" t="s">
        <v>11</v>
      </c>
      <c r="D331" s="12" t="s">
        <v>12</v>
      </c>
      <c r="E331" s="25">
        <v>13000</v>
      </c>
      <c r="F331" s="25">
        <v>1144.06</v>
      </c>
      <c r="G331" s="133">
        <f t="shared" si="21"/>
        <v>8.800461538461539</v>
      </c>
      <c r="H331" s="133">
        <f t="shared" si="20"/>
        <v>23.290839281279137</v>
      </c>
      <c r="I331" s="43">
        <v>4912.06</v>
      </c>
    </row>
    <row r="332" spans="1:9" s="1" customFormat="1" ht="33.75">
      <c r="A332" s="22"/>
      <c r="B332" s="29"/>
      <c r="C332" s="30" t="s">
        <v>51</v>
      </c>
      <c r="D332" s="12" t="s">
        <v>253</v>
      </c>
      <c r="E332" s="25">
        <v>1496000</v>
      </c>
      <c r="F332" s="25">
        <v>397278</v>
      </c>
      <c r="G332" s="133">
        <f t="shared" si="21"/>
        <v>26.556016042780747</v>
      </c>
      <c r="H332" s="133">
        <f t="shared" si="20"/>
        <v>95.88906857184234</v>
      </c>
      <c r="I332" s="25">
        <v>414310</v>
      </c>
    </row>
    <row r="333" spans="1:9" s="1" customFormat="1" ht="59.25" customHeight="1" hidden="1">
      <c r="A333" s="22"/>
      <c r="B333" s="29"/>
      <c r="C333" s="30" t="s">
        <v>67</v>
      </c>
      <c r="D333" s="12" t="s">
        <v>201</v>
      </c>
      <c r="E333" s="25"/>
      <c r="F333" s="25"/>
      <c r="G333" s="133" t="e">
        <f t="shared" si="21"/>
        <v>#DIV/0!</v>
      </c>
      <c r="H333" s="133" t="e">
        <f t="shared" si="20"/>
        <v>#DIV/0!</v>
      </c>
      <c r="I333" s="43"/>
    </row>
    <row r="334" spans="1:9" ht="12.75">
      <c r="A334" s="19"/>
      <c r="B334" s="27">
        <v>85219</v>
      </c>
      <c r="C334" s="20"/>
      <c r="D334" s="14" t="s">
        <v>103</v>
      </c>
      <c r="E334" s="21">
        <f>SUM(E335:E339)</f>
        <v>2835630</v>
      </c>
      <c r="F334" s="21">
        <f>SUM(F335:F339)</f>
        <v>508007.94</v>
      </c>
      <c r="G334" s="132">
        <f t="shared" si="21"/>
        <v>17.915170173823807</v>
      </c>
      <c r="H334" s="132">
        <f t="shared" si="20"/>
        <v>143.47721133125765</v>
      </c>
      <c r="I334" s="21">
        <f>SUM(I336:I339)</f>
        <v>354068.73</v>
      </c>
    </row>
    <row r="335" spans="1:9" ht="22.5">
      <c r="A335" s="19"/>
      <c r="B335" s="36"/>
      <c r="C335" s="215" t="s">
        <v>259</v>
      </c>
      <c r="D335" s="12" t="s">
        <v>266</v>
      </c>
      <c r="E335" s="25">
        <v>30</v>
      </c>
      <c r="F335" s="25">
        <v>0</v>
      </c>
      <c r="G335" s="133">
        <f t="shared" si="21"/>
        <v>0</v>
      </c>
      <c r="H335" s="145" t="s">
        <v>122</v>
      </c>
      <c r="I335" s="21"/>
    </row>
    <row r="336" spans="1:9" ht="12.75" hidden="1">
      <c r="A336" s="19"/>
      <c r="B336" s="36"/>
      <c r="C336" s="34" t="s">
        <v>25</v>
      </c>
      <c r="D336" s="10" t="s">
        <v>212</v>
      </c>
      <c r="E336" s="25"/>
      <c r="F336" s="25"/>
      <c r="G336" s="133" t="e">
        <f t="shared" si="21"/>
        <v>#DIV/0!</v>
      </c>
      <c r="H336" s="133" t="e">
        <f t="shared" si="20"/>
        <v>#DIV/0!</v>
      </c>
      <c r="I336" s="25"/>
    </row>
    <row r="337" spans="1:9" ht="12.75">
      <c r="A337" s="22"/>
      <c r="B337" s="29"/>
      <c r="C337" s="30" t="s">
        <v>11</v>
      </c>
      <c r="D337" s="11" t="s">
        <v>12</v>
      </c>
      <c r="E337" s="25">
        <v>3000</v>
      </c>
      <c r="F337" s="25">
        <v>785.94</v>
      </c>
      <c r="G337" s="133">
        <f t="shared" si="21"/>
        <v>26.198</v>
      </c>
      <c r="H337" s="133">
        <f aca="true" t="shared" si="22" ref="H337:H352">(F337/I337)*100</f>
        <v>131.04897203741683</v>
      </c>
      <c r="I337" s="25">
        <v>599.73</v>
      </c>
    </row>
    <row r="338" spans="1:9" ht="45">
      <c r="A338" s="22"/>
      <c r="B338" s="29"/>
      <c r="C338" s="30" t="s">
        <v>119</v>
      </c>
      <c r="D338" s="12" t="s">
        <v>242</v>
      </c>
      <c r="E338" s="25">
        <v>6000</v>
      </c>
      <c r="F338" s="25">
        <v>5954</v>
      </c>
      <c r="G338" s="133">
        <f t="shared" si="21"/>
        <v>99.23333333333333</v>
      </c>
      <c r="H338" s="133">
        <f t="shared" si="22"/>
        <v>62.30640435328589</v>
      </c>
      <c r="I338" s="25">
        <v>9556</v>
      </c>
    </row>
    <row r="339" spans="1:9" ht="33.75">
      <c r="A339" s="22"/>
      <c r="B339" s="96"/>
      <c r="C339" s="30">
        <v>2030</v>
      </c>
      <c r="D339" s="12" t="s">
        <v>253</v>
      </c>
      <c r="E339" s="25">
        <v>2826600</v>
      </c>
      <c r="F339" s="25">
        <v>501268</v>
      </c>
      <c r="G339" s="133">
        <f t="shared" si="21"/>
        <v>17.733955989528056</v>
      </c>
      <c r="H339" s="133">
        <f t="shared" si="22"/>
        <v>145.75430414087285</v>
      </c>
      <c r="I339" s="25">
        <v>343913</v>
      </c>
    </row>
    <row r="340" spans="1:9" ht="33.75">
      <c r="A340" s="22"/>
      <c r="B340" s="27">
        <v>85220</v>
      </c>
      <c r="C340" s="163"/>
      <c r="D340" s="13" t="s">
        <v>150</v>
      </c>
      <c r="E340" s="21">
        <f>SUM(E341:E341)</f>
        <v>40000</v>
      </c>
      <c r="F340" s="21">
        <f>SUM(F341:F341)</f>
        <v>8188.18</v>
      </c>
      <c r="G340" s="132">
        <f t="shared" si="21"/>
        <v>20.47045</v>
      </c>
      <c r="H340" s="132">
        <f t="shared" si="22"/>
        <v>103.5752143433592</v>
      </c>
      <c r="I340" s="21">
        <f>SUM(I341:I341)</f>
        <v>7905.54</v>
      </c>
    </row>
    <row r="341" spans="1:9" ht="12.75">
      <c r="A341" s="22"/>
      <c r="B341" s="104"/>
      <c r="C341" s="30" t="s">
        <v>11</v>
      </c>
      <c r="D341" s="11" t="s">
        <v>12</v>
      </c>
      <c r="E341" s="25">
        <v>40000</v>
      </c>
      <c r="F341" s="25">
        <v>8188.18</v>
      </c>
      <c r="G341" s="133">
        <f t="shared" si="21"/>
        <v>20.47045</v>
      </c>
      <c r="H341" s="133">
        <f t="shared" si="22"/>
        <v>103.5752143433592</v>
      </c>
      <c r="I341" s="25">
        <v>7905.54</v>
      </c>
    </row>
    <row r="342" spans="1:9" ht="13.5" customHeight="1">
      <c r="A342" s="19"/>
      <c r="B342" s="27">
        <v>85228</v>
      </c>
      <c r="C342" s="20"/>
      <c r="D342" s="13" t="s">
        <v>62</v>
      </c>
      <c r="E342" s="21">
        <f>SUM(E343:E347)</f>
        <v>420841</v>
      </c>
      <c r="F342" s="21">
        <f>SUM(F343:F347)</f>
        <v>91897.15999999999</v>
      </c>
      <c r="G342" s="132">
        <f>F342*100/E342</f>
        <v>21.836551096494873</v>
      </c>
      <c r="H342" s="132">
        <f t="shared" si="22"/>
        <v>104.05394939402268</v>
      </c>
      <c r="I342" s="21">
        <f>SUM(I343:I347)</f>
        <v>88316.84000000001</v>
      </c>
    </row>
    <row r="343" spans="1:9" ht="12.75">
      <c r="A343" s="22"/>
      <c r="B343" s="29"/>
      <c r="C343" s="34" t="s">
        <v>56</v>
      </c>
      <c r="D343" s="10" t="s">
        <v>57</v>
      </c>
      <c r="E343" s="25">
        <v>370000</v>
      </c>
      <c r="F343" s="25">
        <v>65416.93</v>
      </c>
      <c r="G343" s="133">
        <f t="shared" si="21"/>
        <v>17.68025135135135</v>
      </c>
      <c r="H343" s="133">
        <f t="shared" si="22"/>
        <v>98.74727571829108</v>
      </c>
      <c r="I343" s="25">
        <v>66246.82</v>
      </c>
    </row>
    <row r="344" spans="1:9" ht="12.75" hidden="1">
      <c r="A344" s="22"/>
      <c r="B344" s="29"/>
      <c r="C344" s="30" t="s">
        <v>25</v>
      </c>
      <c r="D344" s="10" t="s">
        <v>212</v>
      </c>
      <c r="E344" s="25"/>
      <c r="F344" s="25"/>
      <c r="G344" s="133" t="e">
        <f t="shared" si="21"/>
        <v>#DIV/0!</v>
      </c>
      <c r="H344" s="133" t="e">
        <f t="shared" si="22"/>
        <v>#DIV/0!</v>
      </c>
      <c r="I344" s="25"/>
    </row>
    <row r="345" spans="1:9" ht="12.75">
      <c r="A345" s="22"/>
      <c r="B345" s="29"/>
      <c r="C345" s="28" t="s">
        <v>11</v>
      </c>
      <c r="D345" s="11" t="s">
        <v>12</v>
      </c>
      <c r="E345" s="25">
        <v>1841</v>
      </c>
      <c r="F345" s="25">
        <v>0</v>
      </c>
      <c r="G345" s="133">
        <f t="shared" si="21"/>
        <v>0</v>
      </c>
      <c r="H345" s="145" t="s">
        <v>122</v>
      </c>
      <c r="I345" s="25">
        <v>0</v>
      </c>
    </row>
    <row r="346" spans="1:9" ht="45">
      <c r="A346" s="22"/>
      <c r="B346" s="29"/>
      <c r="C346" s="30" t="s">
        <v>119</v>
      </c>
      <c r="D346" s="12" t="s">
        <v>242</v>
      </c>
      <c r="E346" s="80">
        <v>49000</v>
      </c>
      <c r="F346" s="80">
        <v>25920</v>
      </c>
      <c r="G346" s="143">
        <f t="shared" si="21"/>
        <v>52.89795918367347</v>
      </c>
      <c r="H346" s="133">
        <f t="shared" si="22"/>
        <v>120</v>
      </c>
      <c r="I346" s="153">
        <v>21600</v>
      </c>
    </row>
    <row r="347" spans="1:9" ht="33.75">
      <c r="A347" s="22"/>
      <c r="B347" s="29"/>
      <c r="C347" s="30" t="s">
        <v>76</v>
      </c>
      <c r="D347" s="12" t="s">
        <v>173</v>
      </c>
      <c r="E347" s="80">
        <v>0</v>
      </c>
      <c r="F347" s="80">
        <v>560.23</v>
      </c>
      <c r="G347" s="141" t="s">
        <v>122</v>
      </c>
      <c r="H347" s="133">
        <f t="shared" si="22"/>
        <v>119.19280030636995</v>
      </c>
      <c r="I347" s="153">
        <v>470.02</v>
      </c>
    </row>
    <row r="348" spans="1:9" ht="12.75">
      <c r="A348" s="22"/>
      <c r="B348" s="27">
        <v>85230</v>
      </c>
      <c r="C348" s="44"/>
      <c r="D348" s="123" t="s">
        <v>260</v>
      </c>
      <c r="E348" s="88">
        <f>SUM(E349+E350)</f>
        <v>1108248</v>
      </c>
      <c r="F348" s="88">
        <f>SUM(F349+F350)</f>
        <v>1153.49</v>
      </c>
      <c r="G348" s="132">
        <f>F348*100/E348</f>
        <v>0.10408229926875573</v>
      </c>
      <c r="H348" s="132">
        <f t="shared" si="22"/>
        <v>111.40310212281005</v>
      </c>
      <c r="I348" s="238">
        <f>SUM(I349:I352)</f>
        <v>1035.42</v>
      </c>
    </row>
    <row r="349" spans="1:9" ht="12.75">
      <c r="A349" s="22"/>
      <c r="B349" s="29"/>
      <c r="C349" s="237" t="s">
        <v>11</v>
      </c>
      <c r="D349" s="122" t="s">
        <v>12</v>
      </c>
      <c r="E349" s="80">
        <v>5248</v>
      </c>
      <c r="F349" s="80">
        <v>1153.49</v>
      </c>
      <c r="G349" s="133">
        <f>F349*100/E349</f>
        <v>21.979611280487806</v>
      </c>
      <c r="H349" s="145" t="s">
        <v>122</v>
      </c>
      <c r="I349" s="153">
        <v>1035.42</v>
      </c>
    </row>
    <row r="350" spans="1:9" ht="33.75">
      <c r="A350" s="22"/>
      <c r="B350" s="29"/>
      <c r="C350" s="30" t="s">
        <v>51</v>
      </c>
      <c r="D350" s="122" t="s">
        <v>253</v>
      </c>
      <c r="E350" s="80">
        <v>1103000</v>
      </c>
      <c r="F350" s="80">
        <v>0</v>
      </c>
      <c r="G350" s="133">
        <f>F350*100/E350</f>
        <v>0</v>
      </c>
      <c r="H350" s="145" t="s">
        <v>122</v>
      </c>
      <c r="I350" s="153">
        <v>0</v>
      </c>
    </row>
    <row r="351" spans="1:9" ht="12.75" hidden="1">
      <c r="A351" s="22"/>
      <c r="B351" s="27">
        <v>85231</v>
      </c>
      <c r="C351" s="42"/>
      <c r="D351" s="87" t="s">
        <v>128</v>
      </c>
      <c r="E351" s="88">
        <f>SUM(E352)</f>
        <v>0</v>
      </c>
      <c r="F351" s="88">
        <f>SUM(F352)</f>
        <v>0</v>
      </c>
      <c r="G351" s="142" t="e">
        <f t="shared" si="21"/>
        <v>#DIV/0!</v>
      </c>
      <c r="H351" s="132" t="e">
        <f t="shared" si="22"/>
        <v>#DIV/0!</v>
      </c>
      <c r="I351" s="88">
        <f>SUM(I352)</f>
        <v>0</v>
      </c>
    </row>
    <row r="352" spans="1:9" ht="45" hidden="1">
      <c r="A352" s="22"/>
      <c r="B352" s="29"/>
      <c r="C352" s="30" t="s">
        <v>119</v>
      </c>
      <c r="D352" s="12" t="s">
        <v>149</v>
      </c>
      <c r="E352" s="80"/>
      <c r="F352" s="80"/>
      <c r="G352" s="143" t="e">
        <f t="shared" si="21"/>
        <v>#DIV/0!</v>
      </c>
      <c r="H352" s="133" t="e">
        <f t="shared" si="22"/>
        <v>#DIV/0!</v>
      </c>
      <c r="I352" s="43"/>
    </row>
    <row r="353" spans="1:9" ht="22.5" hidden="1">
      <c r="A353" s="22"/>
      <c r="B353" s="27">
        <v>85278</v>
      </c>
      <c r="C353" s="97"/>
      <c r="D353" s="123" t="s">
        <v>143</v>
      </c>
      <c r="E353" s="88">
        <f>SUM(E354)</f>
        <v>0</v>
      </c>
      <c r="F353" s="88">
        <f>SUM(F354)</f>
        <v>0</v>
      </c>
      <c r="G353" s="142" t="e">
        <f t="shared" si="21"/>
        <v>#DIV/0!</v>
      </c>
      <c r="H353" s="148" t="s">
        <v>122</v>
      </c>
      <c r="I353" s="88">
        <f>SUM(I354)</f>
        <v>0</v>
      </c>
    </row>
    <row r="354" spans="1:9" ht="12.75" hidden="1">
      <c r="A354" s="22"/>
      <c r="B354" s="108"/>
      <c r="C354" s="30" t="s">
        <v>119</v>
      </c>
      <c r="D354" s="122" t="s">
        <v>105</v>
      </c>
      <c r="E354" s="80"/>
      <c r="F354" s="80"/>
      <c r="G354" s="143" t="e">
        <f t="shared" si="21"/>
        <v>#DIV/0!</v>
      </c>
      <c r="H354" s="149" t="s">
        <v>122</v>
      </c>
      <c r="I354" s="145" t="s">
        <v>122</v>
      </c>
    </row>
    <row r="355" spans="1:9" ht="22.5" hidden="1">
      <c r="A355" s="22"/>
      <c r="B355" s="27">
        <v>85278</v>
      </c>
      <c r="C355" s="44"/>
      <c r="D355" s="123" t="s">
        <v>160</v>
      </c>
      <c r="E355" s="88">
        <f>SUM(E356)</f>
        <v>0</v>
      </c>
      <c r="F355" s="88">
        <f>SUM(F356)</f>
        <v>0</v>
      </c>
      <c r="G355" s="142" t="e">
        <f t="shared" si="21"/>
        <v>#DIV/0!</v>
      </c>
      <c r="H355" s="132" t="e">
        <f aca="true" t="shared" si="23" ref="H355:H412">(F355/I355)*100</f>
        <v>#DIV/0!</v>
      </c>
      <c r="I355" s="88">
        <f>SUM(I356)</f>
        <v>0</v>
      </c>
    </row>
    <row r="356" spans="1:9" ht="12.75" hidden="1">
      <c r="A356" s="22"/>
      <c r="B356" s="27"/>
      <c r="C356" s="30" t="s">
        <v>119</v>
      </c>
      <c r="D356" s="12" t="s">
        <v>105</v>
      </c>
      <c r="E356" s="80"/>
      <c r="F356" s="80"/>
      <c r="G356" s="143" t="e">
        <f t="shared" si="21"/>
        <v>#DIV/0!</v>
      </c>
      <c r="H356" s="133" t="e">
        <f t="shared" si="23"/>
        <v>#DIV/0!</v>
      </c>
      <c r="I356" s="153"/>
    </row>
    <row r="357" spans="1:9" ht="12.75" hidden="1">
      <c r="A357" s="22"/>
      <c r="B357" s="27">
        <v>85230</v>
      </c>
      <c r="C357" s="44"/>
      <c r="D357" s="89" t="s">
        <v>260</v>
      </c>
      <c r="E357" s="88">
        <f>SUM(E358:E359)</f>
        <v>0</v>
      </c>
      <c r="F357" s="88">
        <f>SUM(F358:F359)</f>
        <v>0</v>
      </c>
      <c r="G357" s="132" t="e">
        <f>F357*100/E357</f>
        <v>#DIV/0!</v>
      </c>
      <c r="H357" s="132" t="e">
        <f>(F357/I357)*100</f>
        <v>#DIV/0!</v>
      </c>
      <c r="I357" s="153"/>
    </row>
    <row r="358" spans="1:9" ht="12.75" hidden="1">
      <c r="A358" s="22"/>
      <c r="B358" s="118"/>
      <c r="C358" s="30" t="s">
        <v>11</v>
      </c>
      <c r="D358" s="94" t="s">
        <v>12</v>
      </c>
      <c r="E358" s="80"/>
      <c r="F358" s="80"/>
      <c r="G358" s="141" t="e">
        <f>F358*100/E358</f>
        <v>#DIV/0!</v>
      </c>
      <c r="H358" s="133" t="e">
        <f>(F358/I358)*100</f>
        <v>#DIV/0!</v>
      </c>
      <c r="I358" s="153"/>
    </row>
    <row r="359" spans="1:9" ht="33.75" hidden="1">
      <c r="A359" s="22"/>
      <c r="B359" s="169"/>
      <c r="C359" s="44" t="s">
        <v>51</v>
      </c>
      <c r="D359" s="12" t="s">
        <v>253</v>
      </c>
      <c r="E359" s="80"/>
      <c r="F359" s="80"/>
      <c r="G359" s="141" t="e">
        <f>F359*100/E359</f>
        <v>#DIV/0!</v>
      </c>
      <c r="H359" s="133" t="e">
        <f>(F359/I359)*100</f>
        <v>#DIV/0!</v>
      </c>
      <c r="I359" s="153"/>
    </row>
    <row r="360" spans="1:9" ht="12.75">
      <c r="A360" s="19"/>
      <c r="B360" s="27">
        <v>85295</v>
      </c>
      <c r="C360" s="20"/>
      <c r="D360" s="14" t="s">
        <v>5</v>
      </c>
      <c r="E360" s="21">
        <f>SUM(E361:E368)</f>
        <v>0</v>
      </c>
      <c r="F360" s="21">
        <f>SUM(F361:F368)</f>
        <v>2398.67</v>
      </c>
      <c r="G360" s="138" t="s">
        <v>122</v>
      </c>
      <c r="H360" s="132">
        <f>(F360/I360)*100</f>
        <v>107.98982531964705</v>
      </c>
      <c r="I360" s="88">
        <f>SUM(I362:I367)</f>
        <v>2221.2</v>
      </c>
    </row>
    <row r="361" spans="1:9" ht="12.75" hidden="1">
      <c r="A361" s="19"/>
      <c r="B361" s="36"/>
      <c r="C361" s="30" t="s">
        <v>17</v>
      </c>
      <c r="D361" s="12" t="s">
        <v>18</v>
      </c>
      <c r="E361" s="80"/>
      <c r="F361" s="80"/>
      <c r="G361" s="141" t="e">
        <f aca="true" t="shared" si="24" ref="G361:G395">F361*100/E361</f>
        <v>#DIV/0!</v>
      </c>
      <c r="H361" s="133" t="e">
        <f t="shared" si="23"/>
        <v>#DIV/0!</v>
      </c>
      <c r="I361" s="80"/>
    </row>
    <row r="362" spans="1:9" ht="12.75" hidden="1">
      <c r="A362" s="19"/>
      <c r="B362" s="36"/>
      <c r="C362" s="28" t="s">
        <v>25</v>
      </c>
      <c r="D362" s="94" t="s">
        <v>212</v>
      </c>
      <c r="E362" s="80"/>
      <c r="F362" s="80"/>
      <c r="G362" s="149" t="e">
        <f t="shared" si="24"/>
        <v>#DIV/0!</v>
      </c>
      <c r="H362" s="133" t="e">
        <f t="shared" si="23"/>
        <v>#DIV/0!</v>
      </c>
      <c r="I362" s="80"/>
    </row>
    <row r="363" spans="1:9" s="1" customFormat="1" ht="14.25" customHeight="1">
      <c r="A363" s="22"/>
      <c r="B363" s="23"/>
      <c r="C363" s="28" t="s">
        <v>11</v>
      </c>
      <c r="D363" s="94" t="s">
        <v>12</v>
      </c>
      <c r="E363" s="80">
        <v>0</v>
      </c>
      <c r="F363" s="80">
        <v>2398.67</v>
      </c>
      <c r="G363" s="149" t="s">
        <v>122</v>
      </c>
      <c r="H363" s="133">
        <f t="shared" si="23"/>
        <v>107.98982531964705</v>
      </c>
      <c r="I363" s="80">
        <v>2221.2</v>
      </c>
    </row>
    <row r="364" spans="1:11" s="1" customFormat="1" ht="45" hidden="1">
      <c r="A364" s="22"/>
      <c r="B364" s="23"/>
      <c r="C364" s="30" t="s">
        <v>119</v>
      </c>
      <c r="D364" s="12" t="s">
        <v>242</v>
      </c>
      <c r="E364" s="25"/>
      <c r="F364" s="25"/>
      <c r="G364" s="133" t="e">
        <f t="shared" si="24"/>
        <v>#DIV/0!</v>
      </c>
      <c r="H364" s="133" t="e">
        <f t="shared" si="23"/>
        <v>#DIV/0!</v>
      </c>
      <c r="I364" s="43"/>
      <c r="K364" s="187"/>
    </row>
    <row r="365" spans="1:9" ht="33.75" hidden="1">
      <c r="A365" s="22"/>
      <c r="B365" s="29"/>
      <c r="C365" s="30">
        <v>2030</v>
      </c>
      <c r="D365" s="12" t="s">
        <v>253</v>
      </c>
      <c r="E365" s="25"/>
      <c r="F365" s="25"/>
      <c r="G365" s="133" t="e">
        <f t="shared" si="24"/>
        <v>#DIV/0!</v>
      </c>
      <c r="H365" s="133" t="e">
        <f t="shared" si="23"/>
        <v>#DIV/0!</v>
      </c>
      <c r="I365" s="43"/>
    </row>
    <row r="366" spans="1:9" ht="33.75" hidden="1">
      <c r="A366" s="22"/>
      <c r="B366" s="29"/>
      <c r="C366" s="30" t="s">
        <v>76</v>
      </c>
      <c r="D366" s="12" t="s">
        <v>173</v>
      </c>
      <c r="E366" s="81"/>
      <c r="F366" s="81"/>
      <c r="G366" s="133" t="e">
        <f t="shared" si="24"/>
        <v>#DIV/0!</v>
      </c>
      <c r="H366" s="133" t="e">
        <f t="shared" si="23"/>
        <v>#DIV/0!</v>
      </c>
      <c r="I366" s="156"/>
    </row>
    <row r="367" spans="1:9" ht="56.25" hidden="1">
      <c r="A367" s="22"/>
      <c r="B367" s="29"/>
      <c r="C367" s="30" t="s">
        <v>67</v>
      </c>
      <c r="D367" s="12" t="s">
        <v>201</v>
      </c>
      <c r="E367" s="165"/>
      <c r="F367" s="81"/>
      <c r="G367" s="143" t="e">
        <f t="shared" si="24"/>
        <v>#DIV/0!</v>
      </c>
      <c r="H367" s="133" t="e">
        <f t="shared" si="23"/>
        <v>#DIV/0!</v>
      </c>
      <c r="I367" s="156"/>
    </row>
    <row r="368" spans="1:9" ht="40.5" customHeight="1" hidden="1">
      <c r="A368" s="22"/>
      <c r="B368" s="29"/>
      <c r="C368" s="30" t="s">
        <v>137</v>
      </c>
      <c r="D368" s="86" t="s">
        <v>241</v>
      </c>
      <c r="E368" s="165"/>
      <c r="F368" s="81"/>
      <c r="G368" s="143" t="e">
        <f t="shared" si="24"/>
        <v>#DIV/0!</v>
      </c>
      <c r="H368" s="135" t="e">
        <f t="shared" si="23"/>
        <v>#DIV/0!</v>
      </c>
      <c r="I368" s="156"/>
    </row>
    <row r="369" spans="1:9" ht="22.5">
      <c r="A369" s="26">
        <v>853</v>
      </c>
      <c r="B369" s="37"/>
      <c r="C369" s="38"/>
      <c r="D369" s="67" t="s">
        <v>94</v>
      </c>
      <c r="E369" s="18">
        <f>E370+E375</f>
        <v>2351710</v>
      </c>
      <c r="F369" s="18">
        <f>F370+F375</f>
        <v>338473.67</v>
      </c>
      <c r="G369" s="131">
        <f t="shared" si="24"/>
        <v>14.392661935357676</v>
      </c>
      <c r="H369" s="137" t="s">
        <v>122</v>
      </c>
      <c r="I369" s="18">
        <f>I370+I375</f>
        <v>0</v>
      </c>
    </row>
    <row r="370" spans="1:9" ht="12.75" hidden="1">
      <c r="A370" s="47"/>
      <c r="B370" s="48">
        <v>85305</v>
      </c>
      <c r="C370" s="20"/>
      <c r="D370" s="14" t="s">
        <v>63</v>
      </c>
      <c r="E370" s="21">
        <f>SUM(E371:E374)</f>
        <v>0</v>
      </c>
      <c r="F370" s="21">
        <f>SUM(F371:F374)</f>
        <v>0</v>
      </c>
      <c r="G370" s="132" t="e">
        <f t="shared" si="24"/>
        <v>#DIV/0!</v>
      </c>
      <c r="H370" s="138" t="e">
        <f t="shared" si="23"/>
        <v>#DIV/0!</v>
      </c>
      <c r="I370" s="21">
        <f>SUM(I371:I374)</f>
        <v>0</v>
      </c>
    </row>
    <row r="371" spans="1:9" ht="12.75" hidden="1">
      <c r="A371" s="47"/>
      <c r="B371" s="51"/>
      <c r="C371" s="30" t="s">
        <v>56</v>
      </c>
      <c r="D371" s="10" t="s">
        <v>57</v>
      </c>
      <c r="E371" s="25"/>
      <c r="F371" s="25"/>
      <c r="G371" s="133" t="e">
        <f t="shared" si="24"/>
        <v>#DIV/0!</v>
      </c>
      <c r="H371" s="145" t="e">
        <f t="shared" si="23"/>
        <v>#DIV/0!</v>
      </c>
      <c r="I371" s="43"/>
    </row>
    <row r="372" spans="1:9" ht="12.75" hidden="1">
      <c r="A372" s="47"/>
      <c r="B372" s="51"/>
      <c r="C372" s="34" t="s">
        <v>25</v>
      </c>
      <c r="D372" s="10" t="s">
        <v>212</v>
      </c>
      <c r="E372" s="25"/>
      <c r="F372" s="25"/>
      <c r="G372" s="133" t="e">
        <f t="shared" si="24"/>
        <v>#DIV/0!</v>
      </c>
      <c r="H372" s="145" t="e">
        <f t="shared" si="23"/>
        <v>#DIV/0!</v>
      </c>
      <c r="I372" s="25"/>
    </row>
    <row r="373" spans="1:9" ht="12.75" hidden="1">
      <c r="A373" s="47"/>
      <c r="B373" s="58"/>
      <c r="C373" s="30" t="s">
        <v>11</v>
      </c>
      <c r="D373" s="10" t="s">
        <v>12</v>
      </c>
      <c r="E373" s="25"/>
      <c r="F373" s="25"/>
      <c r="G373" s="133" t="e">
        <f t="shared" si="24"/>
        <v>#DIV/0!</v>
      </c>
      <c r="H373" s="145" t="e">
        <f t="shared" si="23"/>
        <v>#DIV/0!</v>
      </c>
      <c r="I373" s="25"/>
    </row>
    <row r="374" spans="1:9" ht="33.75" hidden="1">
      <c r="A374" s="47"/>
      <c r="B374" s="51"/>
      <c r="C374" s="30" t="s">
        <v>51</v>
      </c>
      <c r="D374" s="12" t="s">
        <v>253</v>
      </c>
      <c r="E374" s="80"/>
      <c r="F374" s="80"/>
      <c r="G374" s="133" t="e">
        <f t="shared" si="24"/>
        <v>#DIV/0!</v>
      </c>
      <c r="H374" s="145" t="e">
        <f t="shared" si="23"/>
        <v>#DIV/0!</v>
      </c>
      <c r="I374" s="80"/>
    </row>
    <row r="375" spans="1:9" ht="12.75">
      <c r="A375" s="47"/>
      <c r="B375" s="48">
        <v>85395</v>
      </c>
      <c r="C375" s="42"/>
      <c r="D375" s="87" t="s">
        <v>5</v>
      </c>
      <c r="E375" s="88">
        <f>SUM(E376:E381)</f>
        <v>2351710</v>
      </c>
      <c r="F375" s="88">
        <f>SUM(F376:F381)</f>
        <v>338473.67</v>
      </c>
      <c r="G375" s="142">
        <f t="shared" si="24"/>
        <v>14.392661935357676</v>
      </c>
      <c r="H375" s="138" t="s">
        <v>122</v>
      </c>
      <c r="I375" s="88">
        <f>SUM(I376:I381)</f>
        <v>0</v>
      </c>
    </row>
    <row r="376" spans="1:9" ht="12.75" hidden="1">
      <c r="A376" s="54"/>
      <c r="B376" s="59"/>
      <c r="C376" s="30" t="s">
        <v>25</v>
      </c>
      <c r="D376" s="10" t="s">
        <v>212</v>
      </c>
      <c r="E376" s="25"/>
      <c r="F376" s="25"/>
      <c r="G376" s="133" t="e">
        <f t="shared" si="24"/>
        <v>#DIV/0!</v>
      </c>
      <c r="H376" s="145" t="e">
        <f t="shared" si="23"/>
        <v>#DIV/0!</v>
      </c>
      <c r="I376" s="25">
        <v>0</v>
      </c>
    </row>
    <row r="377" spans="1:9" ht="45" hidden="1">
      <c r="A377" s="54"/>
      <c r="B377" s="59"/>
      <c r="C377" s="34" t="s">
        <v>124</v>
      </c>
      <c r="D377" s="86" t="s">
        <v>172</v>
      </c>
      <c r="E377" s="25"/>
      <c r="F377" s="25"/>
      <c r="G377" s="133" t="e">
        <f t="shared" si="24"/>
        <v>#DIV/0!</v>
      </c>
      <c r="H377" s="145" t="e">
        <f t="shared" si="23"/>
        <v>#DIV/0!</v>
      </c>
      <c r="I377" s="43"/>
    </row>
    <row r="378" spans="1:9" ht="45" hidden="1">
      <c r="A378" s="54"/>
      <c r="B378" s="59"/>
      <c r="C378" s="34" t="s">
        <v>125</v>
      </c>
      <c r="D378" s="86" t="s">
        <v>172</v>
      </c>
      <c r="E378" s="25"/>
      <c r="F378" s="25"/>
      <c r="G378" s="133" t="e">
        <f t="shared" si="24"/>
        <v>#DIV/0!</v>
      </c>
      <c r="H378" s="145" t="e">
        <f t="shared" si="23"/>
        <v>#DIV/0!</v>
      </c>
      <c r="I378" s="43"/>
    </row>
    <row r="379" spans="1:9" ht="33.75" hidden="1">
      <c r="A379" s="54"/>
      <c r="B379" s="59"/>
      <c r="C379" s="34" t="s">
        <v>117</v>
      </c>
      <c r="D379" s="86" t="s">
        <v>118</v>
      </c>
      <c r="E379" s="25"/>
      <c r="F379" s="25"/>
      <c r="G379" s="133" t="e">
        <f t="shared" si="24"/>
        <v>#DIV/0!</v>
      </c>
      <c r="H379" s="145" t="e">
        <f t="shared" si="23"/>
        <v>#DIV/0!</v>
      </c>
      <c r="I379" s="43"/>
    </row>
    <row r="380" spans="1:9" ht="45">
      <c r="A380" s="54"/>
      <c r="B380" s="59"/>
      <c r="C380" s="34" t="s">
        <v>272</v>
      </c>
      <c r="D380" s="86" t="s">
        <v>273</v>
      </c>
      <c r="E380" s="25">
        <v>350000</v>
      </c>
      <c r="F380" s="25">
        <v>44237</v>
      </c>
      <c r="G380" s="133">
        <f t="shared" si="24"/>
        <v>12.639142857142858</v>
      </c>
      <c r="H380" s="145" t="s">
        <v>122</v>
      </c>
      <c r="I380" s="43"/>
    </row>
    <row r="381" spans="1:9" ht="45">
      <c r="A381" s="47"/>
      <c r="B381" s="51"/>
      <c r="C381" s="34" t="s">
        <v>107</v>
      </c>
      <c r="D381" s="86" t="s">
        <v>236</v>
      </c>
      <c r="E381" s="33">
        <v>2001710</v>
      </c>
      <c r="F381" s="33">
        <v>294236.67</v>
      </c>
      <c r="G381" s="133">
        <f t="shared" si="24"/>
        <v>14.699265627888156</v>
      </c>
      <c r="H381" s="145" t="s">
        <v>122</v>
      </c>
      <c r="I381" s="43">
        <v>0</v>
      </c>
    </row>
    <row r="382" spans="1:9" ht="12.75">
      <c r="A382" s="26">
        <v>854</v>
      </c>
      <c r="B382" s="16"/>
      <c r="C382" s="32"/>
      <c r="D382" s="66" t="s">
        <v>64</v>
      </c>
      <c r="E382" s="18">
        <f>E383+E387</f>
        <v>855000</v>
      </c>
      <c r="F382" s="18">
        <f>F383+F387</f>
        <v>0</v>
      </c>
      <c r="G382" s="131">
        <f t="shared" si="24"/>
        <v>0</v>
      </c>
      <c r="H382" s="242" t="s">
        <v>122</v>
      </c>
      <c r="I382" s="18">
        <f>I383</f>
        <v>0</v>
      </c>
    </row>
    <row r="383" spans="1:9" ht="12.75">
      <c r="A383" s="47"/>
      <c r="B383" s="48">
        <v>85415</v>
      </c>
      <c r="C383" s="20"/>
      <c r="D383" s="14" t="s">
        <v>284</v>
      </c>
      <c r="E383" s="21">
        <f>SUM(E384:E386)</f>
        <v>600000</v>
      </c>
      <c r="F383" s="21">
        <f>SUM(F384:F386)</f>
        <v>0</v>
      </c>
      <c r="G383" s="132">
        <f t="shared" si="24"/>
        <v>0</v>
      </c>
      <c r="H383" s="138" t="s">
        <v>122</v>
      </c>
      <c r="I383" s="21">
        <f>SUM(I385:I386)</f>
        <v>0</v>
      </c>
    </row>
    <row r="384" spans="1:9" ht="12.75">
      <c r="A384" s="47"/>
      <c r="B384" s="51"/>
      <c r="C384" s="30" t="s">
        <v>11</v>
      </c>
      <c r="D384" s="10" t="s">
        <v>12</v>
      </c>
      <c r="E384" s="25">
        <v>600000</v>
      </c>
      <c r="F384" s="25">
        <v>0</v>
      </c>
      <c r="G384" s="133">
        <f t="shared" si="24"/>
        <v>0</v>
      </c>
      <c r="H384" s="145" t="s">
        <v>122</v>
      </c>
      <c r="I384" s="25">
        <v>0</v>
      </c>
    </row>
    <row r="385" spans="1:9" ht="33.75" hidden="1">
      <c r="A385" s="47"/>
      <c r="B385" s="51"/>
      <c r="C385" s="30" t="s">
        <v>51</v>
      </c>
      <c r="D385" s="12" t="s">
        <v>253</v>
      </c>
      <c r="E385" s="25"/>
      <c r="F385" s="25"/>
      <c r="G385" s="133" t="e">
        <f t="shared" si="24"/>
        <v>#DIV/0!</v>
      </c>
      <c r="H385" s="145" t="e">
        <f t="shared" si="23"/>
        <v>#DIV/0!</v>
      </c>
      <c r="I385" s="25"/>
    </row>
    <row r="386" spans="1:9" ht="16.5" customHeight="1" hidden="1">
      <c r="A386" s="47"/>
      <c r="B386" s="51"/>
      <c r="C386" s="30" t="s">
        <v>178</v>
      </c>
      <c r="D386" s="124" t="s">
        <v>65</v>
      </c>
      <c r="E386" s="25"/>
      <c r="F386" s="25"/>
      <c r="G386" s="133" t="e">
        <f t="shared" si="24"/>
        <v>#DIV/0!</v>
      </c>
      <c r="H386" s="145" t="e">
        <f t="shared" si="23"/>
        <v>#DIV/0!</v>
      </c>
      <c r="I386" s="25"/>
    </row>
    <row r="387" spans="1:9" ht="15" customHeight="1">
      <c r="A387" s="47"/>
      <c r="B387" s="48">
        <v>85495</v>
      </c>
      <c r="C387" s="44"/>
      <c r="D387" s="159" t="s">
        <v>5</v>
      </c>
      <c r="E387" s="21">
        <f>SUM(E388:E388)</f>
        <v>255000</v>
      </c>
      <c r="F387" s="21">
        <f>SUM(F388:F388)</f>
        <v>0</v>
      </c>
      <c r="G387" s="132">
        <f t="shared" si="24"/>
        <v>0</v>
      </c>
      <c r="H387" s="138" t="s">
        <v>122</v>
      </c>
      <c r="I387" s="25"/>
    </row>
    <row r="388" spans="1:9" ht="46.5" customHeight="1">
      <c r="A388" s="47"/>
      <c r="B388" s="51"/>
      <c r="C388" s="30" t="s">
        <v>107</v>
      </c>
      <c r="D388" s="86" t="s">
        <v>236</v>
      </c>
      <c r="E388" s="25">
        <v>255000</v>
      </c>
      <c r="F388" s="25">
        <v>0</v>
      </c>
      <c r="G388" s="133">
        <f t="shared" si="24"/>
        <v>0</v>
      </c>
      <c r="H388" s="145" t="s">
        <v>122</v>
      </c>
      <c r="I388" s="25"/>
    </row>
    <row r="389" spans="1:9" ht="12.75" customHeight="1">
      <c r="A389" s="221">
        <v>855</v>
      </c>
      <c r="B389" s="222"/>
      <c r="C389" s="223"/>
      <c r="D389" s="224" t="s">
        <v>261</v>
      </c>
      <c r="E389" s="225">
        <f>E390+E394+E399+E402+E404+E410</f>
        <v>57392299</v>
      </c>
      <c r="F389" s="225">
        <f>F390+F394+F399+F402+F404+F410</f>
        <v>10966815.1</v>
      </c>
      <c r="G389" s="131">
        <f t="shared" si="24"/>
        <v>19.108513321621775</v>
      </c>
      <c r="H389" s="144">
        <f t="shared" si="23"/>
        <v>99.32567399350394</v>
      </c>
      <c r="I389" s="240">
        <f>SUM(I390,I394,I399,I402,I404,I410)</f>
        <v>11041269.250000002</v>
      </c>
    </row>
    <row r="390" spans="1:9" ht="14.25" customHeight="1">
      <c r="A390" s="233"/>
      <c r="B390" s="216">
        <v>85501</v>
      </c>
      <c r="C390" s="44"/>
      <c r="D390" s="159" t="s">
        <v>239</v>
      </c>
      <c r="E390" s="21">
        <f>SUM(E391:E393)</f>
        <v>32018000</v>
      </c>
      <c r="F390" s="21">
        <f>SUM(F391:F393)</f>
        <v>6266415.29</v>
      </c>
      <c r="G390" s="132">
        <f t="shared" si="24"/>
        <v>19.571538790680243</v>
      </c>
      <c r="H390" s="132">
        <f t="shared" si="23"/>
        <v>96.64511857776833</v>
      </c>
      <c r="I390" s="21">
        <f>SUM(I391:I393)</f>
        <v>6483943.92</v>
      </c>
    </row>
    <row r="391" spans="1:9" ht="14.25" customHeight="1">
      <c r="A391" s="47"/>
      <c r="B391" s="164"/>
      <c r="C391" s="30" t="s">
        <v>25</v>
      </c>
      <c r="D391" s="10" t="s">
        <v>212</v>
      </c>
      <c r="E391" s="25">
        <v>1000</v>
      </c>
      <c r="F391" s="25">
        <v>1001.29</v>
      </c>
      <c r="G391" s="133">
        <f t="shared" si="24"/>
        <v>100.129</v>
      </c>
      <c r="H391" s="133">
        <f t="shared" si="23"/>
        <v>52150.520833333336</v>
      </c>
      <c r="I391" s="25">
        <v>1.92</v>
      </c>
    </row>
    <row r="392" spans="1:9" ht="14.25" customHeight="1">
      <c r="A392" s="47"/>
      <c r="B392" s="51"/>
      <c r="C392" s="30" t="s">
        <v>11</v>
      </c>
      <c r="D392" s="10" t="s">
        <v>12</v>
      </c>
      <c r="E392" s="25">
        <v>35000</v>
      </c>
      <c r="F392" s="25">
        <v>23000</v>
      </c>
      <c r="G392" s="133">
        <f t="shared" si="24"/>
        <v>65.71428571428571</v>
      </c>
      <c r="H392" s="133">
        <f t="shared" si="23"/>
        <v>4600</v>
      </c>
      <c r="I392" s="25">
        <v>500</v>
      </c>
    </row>
    <row r="393" spans="1:9" ht="45.75" customHeight="1">
      <c r="A393" s="47"/>
      <c r="B393" s="162"/>
      <c r="C393" s="30" t="s">
        <v>238</v>
      </c>
      <c r="D393" s="12" t="s">
        <v>237</v>
      </c>
      <c r="E393" s="25">
        <v>31982000</v>
      </c>
      <c r="F393" s="25">
        <v>6242414</v>
      </c>
      <c r="G393" s="133">
        <f t="shared" si="24"/>
        <v>19.51852291914202</v>
      </c>
      <c r="H393" s="133">
        <f t="shared" si="23"/>
        <v>96.28240678331046</v>
      </c>
      <c r="I393" s="25">
        <v>6483442</v>
      </c>
    </row>
    <row r="394" spans="1:9" ht="36" customHeight="1">
      <c r="A394" s="220"/>
      <c r="B394" s="51">
        <v>85502</v>
      </c>
      <c r="C394" s="44"/>
      <c r="D394" s="13" t="s">
        <v>101</v>
      </c>
      <c r="E394" s="21">
        <f>SUM(E395:E398)</f>
        <v>24859400</v>
      </c>
      <c r="F394" s="21">
        <f>SUM(F395:F398)</f>
        <v>4615994.6899999995</v>
      </c>
      <c r="G394" s="226">
        <f t="shared" si="24"/>
        <v>18.56840748368826</v>
      </c>
      <c r="H394" s="227">
        <f t="shared" si="23"/>
        <v>103.04517320974837</v>
      </c>
      <c r="I394" s="21">
        <f>SUM(I395:I398)</f>
        <v>4479583.61</v>
      </c>
    </row>
    <row r="395" spans="1:9" ht="12.75" customHeight="1">
      <c r="A395" s="47"/>
      <c r="B395" s="164"/>
      <c r="C395" s="30" t="s">
        <v>25</v>
      </c>
      <c r="D395" s="10" t="s">
        <v>212</v>
      </c>
      <c r="E395" s="25">
        <v>20700</v>
      </c>
      <c r="F395" s="25">
        <v>2799.17</v>
      </c>
      <c r="G395" s="133">
        <f t="shared" si="24"/>
        <v>13.52256038647343</v>
      </c>
      <c r="H395" s="133">
        <f t="shared" si="23"/>
        <v>58.96577075315298</v>
      </c>
      <c r="I395" s="25">
        <v>4747.11</v>
      </c>
    </row>
    <row r="396" spans="1:9" ht="45" customHeight="1">
      <c r="A396" s="47"/>
      <c r="B396" s="58"/>
      <c r="C396" s="30" t="s">
        <v>119</v>
      </c>
      <c r="D396" s="12" t="s">
        <v>242</v>
      </c>
      <c r="E396" s="25">
        <v>24581100</v>
      </c>
      <c r="F396" s="25">
        <v>4561222</v>
      </c>
      <c r="G396" s="133">
        <f aca="true" t="shared" si="25" ref="G396:G413">F396*100/E396</f>
        <v>18.555809137914903</v>
      </c>
      <c r="H396" s="133">
        <f t="shared" si="23"/>
        <v>103.27528145729477</v>
      </c>
      <c r="I396" s="25">
        <v>4416567</v>
      </c>
    </row>
    <row r="397" spans="1:9" ht="41.25" customHeight="1">
      <c r="A397" s="47"/>
      <c r="B397" s="58"/>
      <c r="C397" s="30" t="s">
        <v>76</v>
      </c>
      <c r="D397" s="12" t="s">
        <v>173</v>
      </c>
      <c r="E397" s="25">
        <v>159600</v>
      </c>
      <c r="F397" s="25">
        <v>27953.63</v>
      </c>
      <c r="G397" s="133">
        <f t="shared" si="25"/>
        <v>17.514805764411026</v>
      </c>
      <c r="H397" s="133">
        <f t="shared" si="23"/>
        <v>128.1327365277558</v>
      </c>
      <c r="I397" s="25">
        <v>21816.15</v>
      </c>
    </row>
    <row r="398" spans="1:9" ht="57.75" customHeight="1">
      <c r="A398" s="47"/>
      <c r="B398" s="208"/>
      <c r="C398" s="30" t="s">
        <v>67</v>
      </c>
      <c r="D398" s="12" t="s">
        <v>201</v>
      </c>
      <c r="E398" s="25">
        <v>98000</v>
      </c>
      <c r="F398" s="25">
        <v>24019.89</v>
      </c>
      <c r="G398" s="133">
        <f t="shared" si="25"/>
        <v>24.510091836734695</v>
      </c>
      <c r="H398" s="133">
        <f t="shared" si="23"/>
        <v>65.89213337045841</v>
      </c>
      <c r="I398" s="25">
        <v>36453.35</v>
      </c>
    </row>
    <row r="399" spans="1:9" ht="12.75" customHeight="1" hidden="1">
      <c r="A399" s="47"/>
      <c r="B399" s="48">
        <v>85503</v>
      </c>
      <c r="C399" s="44"/>
      <c r="D399" s="13" t="s">
        <v>262</v>
      </c>
      <c r="E399" s="21">
        <f>SUM(E400:E401)</f>
        <v>0</v>
      </c>
      <c r="F399" s="21">
        <f>SUM(F400:F401)</f>
        <v>0</v>
      </c>
      <c r="G399" s="226" t="e">
        <f t="shared" si="25"/>
        <v>#DIV/0!</v>
      </c>
      <c r="H399" s="227" t="e">
        <f t="shared" si="23"/>
        <v>#DIV/0!</v>
      </c>
      <c r="I399" s="21">
        <f>SUM(I400:I401)</f>
        <v>0</v>
      </c>
    </row>
    <row r="400" spans="1:9" ht="45" customHeight="1" hidden="1">
      <c r="A400" s="47"/>
      <c r="B400" s="51"/>
      <c r="C400" s="30" t="s">
        <v>119</v>
      </c>
      <c r="D400" s="12" t="s">
        <v>242</v>
      </c>
      <c r="E400" s="25"/>
      <c r="F400" s="25"/>
      <c r="G400" s="133" t="e">
        <f t="shared" si="25"/>
        <v>#DIV/0!</v>
      </c>
      <c r="H400" s="133" t="e">
        <f t="shared" si="23"/>
        <v>#DIV/0!</v>
      </c>
      <c r="I400" s="25"/>
    </row>
    <row r="401" spans="1:9" ht="39" customHeight="1" hidden="1">
      <c r="A401" s="47"/>
      <c r="B401" s="208"/>
      <c r="C401" s="30" t="s">
        <v>76</v>
      </c>
      <c r="D401" s="12" t="s">
        <v>173</v>
      </c>
      <c r="E401" s="25"/>
      <c r="F401" s="25"/>
      <c r="G401" s="133" t="e">
        <f t="shared" si="25"/>
        <v>#DIV/0!</v>
      </c>
      <c r="H401" s="133" t="e">
        <f t="shared" si="23"/>
        <v>#DIV/0!</v>
      </c>
      <c r="I401" s="25"/>
    </row>
    <row r="402" spans="1:9" ht="15.75" customHeight="1" hidden="1">
      <c r="A402" s="47"/>
      <c r="B402" s="48">
        <v>85504</v>
      </c>
      <c r="C402" s="44"/>
      <c r="D402" s="13" t="s">
        <v>279</v>
      </c>
      <c r="E402" s="21">
        <f>SUM(E403:E403)</f>
        <v>0</v>
      </c>
      <c r="F402" s="21">
        <f>SUM(F403:F403)</f>
        <v>0</v>
      </c>
      <c r="G402" s="132" t="e">
        <f>F402*100/E402</f>
        <v>#DIV/0!</v>
      </c>
      <c r="H402" s="132" t="e">
        <f>(F402/I402)*100</f>
        <v>#DIV/0!</v>
      </c>
      <c r="I402" s="21">
        <f>SUM(I403)</f>
        <v>0</v>
      </c>
    </row>
    <row r="403" spans="1:9" ht="39" customHeight="1" hidden="1">
      <c r="A403" s="47"/>
      <c r="B403" s="110"/>
      <c r="C403" s="30" t="s">
        <v>51</v>
      </c>
      <c r="D403" s="12" t="s">
        <v>253</v>
      </c>
      <c r="E403" s="25"/>
      <c r="F403" s="25"/>
      <c r="G403" s="133" t="e">
        <f t="shared" si="25"/>
        <v>#DIV/0!</v>
      </c>
      <c r="H403" s="133" t="e">
        <f t="shared" si="23"/>
        <v>#DIV/0!</v>
      </c>
      <c r="I403" s="25"/>
    </row>
    <row r="404" spans="1:9" ht="14.25" customHeight="1">
      <c r="A404" s="220"/>
      <c r="B404" s="48">
        <v>85505</v>
      </c>
      <c r="C404" s="44"/>
      <c r="D404" s="13" t="s">
        <v>263</v>
      </c>
      <c r="E404" s="21">
        <f>SUM(E405:E409)</f>
        <v>514899</v>
      </c>
      <c r="F404" s="21">
        <f>SUM(F405:F409)</f>
        <v>84405.12</v>
      </c>
      <c r="G404" s="132">
        <f t="shared" si="25"/>
        <v>16.39255854060699</v>
      </c>
      <c r="H404" s="132">
        <f t="shared" si="23"/>
        <v>108.57120218075957</v>
      </c>
      <c r="I404" s="21">
        <f>SUM(I405:I409)</f>
        <v>77741.72</v>
      </c>
    </row>
    <row r="405" spans="1:9" ht="14.25" customHeight="1">
      <c r="A405" s="47"/>
      <c r="B405" s="51"/>
      <c r="C405" s="30" t="s">
        <v>56</v>
      </c>
      <c r="D405" s="10" t="s">
        <v>57</v>
      </c>
      <c r="E405" s="25">
        <v>144500</v>
      </c>
      <c r="F405" s="25">
        <v>21779.5</v>
      </c>
      <c r="G405" s="133">
        <f t="shared" si="25"/>
        <v>15.072318339100345</v>
      </c>
      <c r="H405" s="133">
        <f t="shared" si="23"/>
        <v>106.40600342969373</v>
      </c>
      <c r="I405" s="25">
        <v>20468.3</v>
      </c>
    </row>
    <row r="406" spans="1:9" ht="14.25" customHeight="1">
      <c r="A406" s="47"/>
      <c r="B406" s="58"/>
      <c r="C406" s="30" t="s">
        <v>25</v>
      </c>
      <c r="D406" s="10" t="s">
        <v>212</v>
      </c>
      <c r="E406" s="25">
        <v>130</v>
      </c>
      <c r="F406" s="25">
        <v>15.85</v>
      </c>
      <c r="G406" s="133">
        <f t="shared" si="25"/>
        <v>12.192307692307692</v>
      </c>
      <c r="H406" s="133">
        <f t="shared" si="23"/>
        <v>89.34611048478016</v>
      </c>
      <c r="I406" s="25">
        <v>17.74</v>
      </c>
    </row>
    <row r="407" spans="1:9" ht="14.25" customHeight="1">
      <c r="A407" s="47"/>
      <c r="B407" s="51"/>
      <c r="C407" s="215" t="s">
        <v>264</v>
      </c>
      <c r="D407" s="209" t="s">
        <v>268</v>
      </c>
      <c r="E407" s="25">
        <v>2000</v>
      </c>
      <c r="F407" s="25">
        <v>0</v>
      </c>
      <c r="G407" s="133">
        <f t="shared" si="25"/>
        <v>0</v>
      </c>
      <c r="H407" s="145" t="s">
        <v>122</v>
      </c>
      <c r="I407" s="25"/>
    </row>
    <row r="408" spans="1:9" ht="14.25" customHeight="1">
      <c r="A408" s="47"/>
      <c r="B408" s="58"/>
      <c r="C408" s="215" t="s">
        <v>258</v>
      </c>
      <c r="D408" s="209" t="s">
        <v>267</v>
      </c>
      <c r="E408" s="25">
        <v>1000</v>
      </c>
      <c r="F408" s="25">
        <v>0</v>
      </c>
      <c r="G408" s="133">
        <f t="shared" si="25"/>
        <v>0</v>
      </c>
      <c r="H408" s="145" t="s">
        <v>122</v>
      </c>
      <c r="I408" s="25"/>
    </row>
    <row r="409" spans="1:9" ht="14.25" customHeight="1">
      <c r="A409" s="47"/>
      <c r="B409" s="58"/>
      <c r="C409" s="215" t="s">
        <v>11</v>
      </c>
      <c r="D409" s="10" t="s">
        <v>12</v>
      </c>
      <c r="E409" s="25">
        <v>367269</v>
      </c>
      <c r="F409" s="25">
        <v>62609.77</v>
      </c>
      <c r="G409" s="133">
        <f t="shared" si="25"/>
        <v>17.047387609626732</v>
      </c>
      <c r="H409" s="133">
        <f t="shared" si="23"/>
        <v>109.35119450157609</v>
      </c>
      <c r="I409" s="25">
        <v>57255.68</v>
      </c>
    </row>
    <row r="410" spans="1:9" ht="14.25" customHeight="1" hidden="1">
      <c r="A410" s="47"/>
      <c r="B410" s="48">
        <v>85595</v>
      </c>
      <c r="C410" s="232"/>
      <c r="D410" s="14" t="s">
        <v>5</v>
      </c>
      <c r="E410" s="21">
        <f>SUM(E411:E411)</f>
        <v>0</v>
      </c>
      <c r="F410" s="21">
        <f>SUM(F411:F411)</f>
        <v>0</v>
      </c>
      <c r="G410" s="132" t="e">
        <f t="shared" si="25"/>
        <v>#DIV/0!</v>
      </c>
      <c r="H410" s="132" t="e">
        <f t="shared" si="23"/>
        <v>#DIV/0!</v>
      </c>
      <c r="I410" s="21">
        <f>SUM(I411)</f>
        <v>0</v>
      </c>
    </row>
    <row r="411" spans="1:9" ht="47.25" customHeight="1" hidden="1">
      <c r="A411" s="218"/>
      <c r="B411" s="162"/>
      <c r="C411" s="215" t="s">
        <v>119</v>
      </c>
      <c r="D411" s="12" t="s">
        <v>242</v>
      </c>
      <c r="E411" s="25"/>
      <c r="F411" s="25"/>
      <c r="G411" s="133" t="e">
        <f t="shared" si="25"/>
        <v>#DIV/0!</v>
      </c>
      <c r="H411" s="133" t="e">
        <f t="shared" si="23"/>
        <v>#DIV/0!</v>
      </c>
      <c r="I411" s="25"/>
    </row>
    <row r="412" spans="1:9" ht="15" customHeight="1">
      <c r="A412" s="217">
        <v>900</v>
      </c>
      <c r="B412" s="219"/>
      <c r="C412" s="38"/>
      <c r="D412" s="67" t="s">
        <v>89</v>
      </c>
      <c r="E412" s="18">
        <f>SUM(E413,E416,E425,E427,E432,E434,E438,E445,E449,E451)</f>
        <v>20755935</v>
      </c>
      <c r="F412" s="18">
        <f>SUM(F413,F416,F425,F427,F432,F434,F438,F445,F449,F451,)</f>
        <v>1927476.38</v>
      </c>
      <c r="G412" s="131">
        <f t="shared" si="25"/>
        <v>9.28638666482623</v>
      </c>
      <c r="H412" s="131">
        <f t="shared" si="23"/>
        <v>108.44953174913155</v>
      </c>
      <c r="I412" s="18">
        <f>SUM(I413,I416,I425,I427,I432,I434,I438,I445,I449,I451,)</f>
        <v>1777302.63</v>
      </c>
    </row>
    <row r="413" spans="1:9" ht="21.75" customHeight="1">
      <c r="A413" s="19"/>
      <c r="B413" s="27">
        <v>90001</v>
      </c>
      <c r="C413" s="108"/>
      <c r="D413" s="72" t="s">
        <v>152</v>
      </c>
      <c r="E413" s="21">
        <f>SUM(E414:E415)</f>
        <v>1900000</v>
      </c>
      <c r="F413" s="21">
        <f>SUM(F414:F415)</f>
        <v>0</v>
      </c>
      <c r="G413" s="21">
        <f t="shared" si="25"/>
        <v>0</v>
      </c>
      <c r="H413" s="138" t="s">
        <v>122</v>
      </c>
      <c r="I413" s="40">
        <f>SUM(I414:I415)</f>
        <v>0</v>
      </c>
    </row>
    <row r="414" spans="1:9" ht="21.75" customHeight="1">
      <c r="A414" s="19"/>
      <c r="B414" s="36"/>
      <c r="C414" s="30" t="s">
        <v>11</v>
      </c>
      <c r="D414" s="11" t="s">
        <v>12</v>
      </c>
      <c r="E414" s="25">
        <v>1900000</v>
      </c>
      <c r="F414" s="25">
        <v>0</v>
      </c>
      <c r="G414" s="25">
        <f>F414/E414*100</f>
        <v>0</v>
      </c>
      <c r="H414" s="145" t="s">
        <v>122</v>
      </c>
      <c r="I414" s="43"/>
    </row>
    <row r="415" spans="1:9" ht="45" hidden="1">
      <c r="A415" s="19"/>
      <c r="B415" s="19"/>
      <c r="C415" s="30" t="s">
        <v>107</v>
      </c>
      <c r="D415" s="86" t="s">
        <v>254</v>
      </c>
      <c r="E415" s="43"/>
      <c r="F415" s="43"/>
      <c r="G415" s="25" t="e">
        <f>F415/E415*100</f>
        <v>#DIV/0!</v>
      </c>
      <c r="H415" s="133" t="e">
        <f aca="true" t="shared" si="26" ref="H415:H433">(F415/I415)*100</f>
        <v>#DIV/0!</v>
      </c>
      <c r="I415" s="43">
        <v>0</v>
      </c>
    </row>
    <row r="416" spans="1:9" ht="12" customHeight="1">
      <c r="A416" s="19"/>
      <c r="B416" s="27">
        <v>90002</v>
      </c>
      <c r="C416" s="108"/>
      <c r="D416" s="72" t="s">
        <v>145</v>
      </c>
      <c r="E416" s="21">
        <f>SUM(E417:E424)</f>
        <v>11234000</v>
      </c>
      <c r="F416" s="21">
        <f>SUM(F417:F424)</f>
        <v>1864424.69</v>
      </c>
      <c r="G416" s="132">
        <f aca="true" t="shared" si="27" ref="G416:G421">F416*100/E416</f>
        <v>16.59626749154353</v>
      </c>
      <c r="H416" s="132">
        <f t="shared" si="26"/>
        <v>109.63934871419812</v>
      </c>
      <c r="I416" s="21">
        <f>SUM(I417:I424)</f>
        <v>1700506.9</v>
      </c>
    </row>
    <row r="417" spans="1:9" ht="33.75">
      <c r="A417" s="19"/>
      <c r="B417" s="36"/>
      <c r="C417" s="193" t="s">
        <v>41</v>
      </c>
      <c r="D417" s="12" t="s">
        <v>169</v>
      </c>
      <c r="E417" s="25">
        <v>11100000</v>
      </c>
      <c r="F417" s="25">
        <v>1860304.11</v>
      </c>
      <c r="G417" s="133">
        <f t="shared" si="27"/>
        <v>16.759496486486487</v>
      </c>
      <c r="H417" s="133">
        <f t="shared" si="26"/>
        <v>109.4655949477247</v>
      </c>
      <c r="I417" s="25">
        <v>1699441.83</v>
      </c>
    </row>
    <row r="418" spans="1:9" ht="12.75" hidden="1">
      <c r="A418" s="19"/>
      <c r="B418" s="36"/>
      <c r="C418" s="228" t="s">
        <v>265</v>
      </c>
      <c r="D418" s="12" t="s">
        <v>269</v>
      </c>
      <c r="E418" s="25"/>
      <c r="F418" s="25"/>
      <c r="G418" s="133" t="e">
        <f t="shared" si="27"/>
        <v>#DIV/0!</v>
      </c>
      <c r="H418" s="133" t="e">
        <f t="shared" si="26"/>
        <v>#DIV/0!</v>
      </c>
      <c r="I418" s="25"/>
    </row>
    <row r="419" spans="1:9" ht="22.5" hidden="1">
      <c r="A419" s="19"/>
      <c r="B419" s="36"/>
      <c r="C419" s="193" t="s">
        <v>27</v>
      </c>
      <c r="D419" s="12" t="s">
        <v>218</v>
      </c>
      <c r="E419" s="25"/>
      <c r="F419" s="25"/>
      <c r="G419" s="133" t="e">
        <f t="shared" si="27"/>
        <v>#DIV/0!</v>
      </c>
      <c r="H419" s="133" t="e">
        <f t="shared" si="26"/>
        <v>#DIV/0!</v>
      </c>
      <c r="I419" s="25"/>
    </row>
    <row r="420" spans="1:9" ht="22.5" hidden="1">
      <c r="A420" s="19"/>
      <c r="B420" s="36"/>
      <c r="C420" s="189" t="s">
        <v>70</v>
      </c>
      <c r="D420" s="12" t="s">
        <v>213</v>
      </c>
      <c r="E420" s="157"/>
      <c r="F420" s="25"/>
      <c r="G420" s="133" t="e">
        <f t="shared" si="27"/>
        <v>#DIV/0!</v>
      </c>
      <c r="H420" s="133" t="e">
        <f t="shared" si="26"/>
        <v>#DIV/0!</v>
      </c>
      <c r="I420" s="25"/>
    </row>
    <row r="421" spans="1:9" ht="22.5">
      <c r="A421" s="19"/>
      <c r="B421" s="36"/>
      <c r="C421" s="229" t="s">
        <v>259</v>
      </c>
      <c r="D421" s="12" t="s">
        <v>266</v>
      </c>
      <c r="E421" s="157">
        <v>19000</v>
      </c>
      <c r="F421" s="25">
        <v>1617.4</v>
      </c>
      <c r="G421" s="133">
        <f t="shared" si="27"/>
        <v>8.512631578947369</v>
      </c>
      <c r="H421" s="145" t="s">
        <v>122</v>
      </c>
      <c r="I421" s="25"/>
    </row>
    <row r="422" spans="1:9" ht="12.75" hidden="1">
      <c r="A422" s="19"/>
      <c r="B422" s="36"/>
      <c r="C422" s="194" t="s">
        <v>17</v>
      </c>
      <c r="D422" s="12" t="s">
        <v>18</v>
      </c>
      <c r="E422" s="157"/>
      <c r="F422" s="25"/>
      <c r="G422" s="133" t="e">
        <f aca="true" t="shared" si="28" ref="G422:G433">F422*100/E422</f>
        <v>#DIV/0!</v>
      </c>
      <c r="H422" s="133">
        <f t="shared" si="26"/>
        <v>0</v>
      </c>
      <c r="I422" s="25">
        <v>488.9</v>
      </c>
    </row>
    <row r="423" spans="1:9" ht="22.5">
      <c r="A423" s="19"/>
      <c r="B423" s="36"/>
      <c r="C423" s="194" t="s">
        <v>20</v>
      </c>
      <c r="D423" s="12" t="s">
        <v>234</v>
      </c>
      <c r="E423" s="157">
        <v>15000</v>
      </c>
      <c r="F423" s="25">
        <v>2503.18</v>
      </c>
      <c r="G423" s="133">
        <f t="shared" si="28"/>
        <v>16.687866666666665</v>
      </c>
      <c r="H423" s="133">
        <f t="shared" si="26"/>
        <v>434.45163753753235</v>
      </c>
      <c r="I423" s="25">
        <v>576.17</v>
      </c>
    </row>
    <row r="424" spans="1:9" ht="33.75">
      <c r="A424" s="19"/>
      <c r="B424" s="19"/>
      <c r="C424" s="30" t="s">
        <v>126</v>
      </c>
      <c r="D424" s="86" t="s">
        <v>153</v>
      </c>
      <c r="E424" s="43">
        <v>100000</v>
      </c>
      <c r="F424" s="43">
        <v>0</v>
      </c>
      <c r="G424" s="133">
        <f t="shared" si="28"/>
        <v>0</v>
      </c>
      <c r="H424" s="145" t="s">
        <v>122</v>
      </c>
      <c r="I424" s="43">
        <v>0</v>
      </c>
    </row>
    <row r="425" spans="1:9" ht="12.75" hidden="1">
      <c r="A425" s="19"/>
      <c r="B425" s="190">
        <v>90003</v>
      </c>
      <c r="C425" s="44"/>
      <c r="D425" s="89" t="s">
        <v>198</v>
      </c>
      <c r="E425" s="40">
        <f>SUM(E426:E426)</f>
        <v>0</v>
      </c>
      <c r="F425" s="40">
        <f>SUM(F426:F426)</f>
        <v>0</v>
      </c>
      <c r="G425" s="132" t="e">
        <f t="shared" si="28"/>
        <v>#DIV/0!</v>
      </c>
      <c r="H425" s="138" t="e">
        <f t="shared" si="26"/>
        <v>#DIV/0!</v>
      </c>
      <c r="I425" s="40">
        <f>SUM(I426:I426)</f>
        <v>0</v>
      </c>
    </row>
    <row r="426" spans="1:9" ht="12.75" hidden="1">
      <c r="A426" s="19"/>
      <c r="B426" s="191"/>
      <c r="C426" s="30" t="s">
        <v>11</v>
      </c>
      <c r="D426" s="11" t="s">
        <v>12</v>
      </c>
      <c r="E426" s="43"/>
      <c r="F426" s="43"/>
      <c r="G426" s="133" t="e">
        <f t="shared" si="28"/>
        <v>#DIV/0!</v>
      </c>
      <c r="H426" s="145" t="e">
        <f t="shared" si="26"/>
        <v>#DIV/0!</v>
      </c>
      <c r="I426" s="43"/>
    </row>
    <row r="427" spans="1:9" ht="12.75">
      <c r="A427" s="19"/>
      <c r="B427" s="27">
        <v>90004</v>
      </c>
      <c r="C427" s="20"/>
      <c r="D427" s="72" t="s">
        <v>74</v>
      </c>
      <c r="E427" s="21">
        <f>SUM(E428:E431)</f>
        <v>2585500</v>
      </c>
      <c r="F427" s="21">
        <f>SUM(F428:F431)</f>
        <v>0</v>
      </c>
      <c r="G427" s="132">
        <f t="shared" si="28"/>
        <v>0</v>
      </c>
      <c r="H427" s="138" t="s">
        <v>122</v>
      </c>
      <c r="I427" s="21">
        <f>SUM(I428:I431)</f>
        <v>0</v>
      </c>
    </row>
    <row r="428" spans="1:9" ht="22.5" hidden="1">
      <c r="A428" s="19"/>
      <c r="B428" s="36"/>
      <c r="C428" s="30" t="s">
        <v>70</v>
      </c>
      <c r="D428" s="12" t="s">
        <v>213</v>
      </c>
      <c r="E428" s="25"/>
      <c r="F428" s="25"/>
      <c r="G428" s="133" t="e">
        <f t="shared" si="28"/>
        <v>#DIV/0!</v>
      </c>
      <c r="H428" s="145" t="e">
        <f t="shared" si="26"/>
        <v>#DIV/0!</v>
      </c>
      <c r="I428" s="43"/>
    </row>
    <row r="429" spans="1:9" ht="12.75" hidden="1">
      <c r="A429" s="19"/>
      <c r="B429" s="36"/>
      <c r="C429" s="30" t="s">
        <v>25</v>
      </c>
      <c r="D429" s="10" t="s">
        <v>212</v>
      </c>
      <c r="E429" s="25"/>
      <c r="F429" s="25"/>
      <c r="G429" s="133" t="e">
        <f t="shared" si="28"/>
        <v>#DIV/0!</v>
      </c>
      <c r="H429" s="145" t="e">
        <f t="shared" si="26"/>
        <v>#DIV/0!</v>
      </c>
      <c r="I429" s="43"/>
    </row>
    <row r="430" spans="1:9" ht="33.75">
      <c r="A430" s="19"/>
      <c r="B430" s="36"/>
      <c r="C430" s="30" t="s">
        <v>126</v>
      </c>
      <c r="D430" s="86" t="s">
        <v>153</v>
      </c>
      <c r="E430" s="25">
        <v>180000</v>
      </c>
      <c r="F430" s="25">
        <v>0</v>
      </c>
      <c r="G430" s="133">
        <f t="shared" si="28"/>
        <v>0</v>
      </c>
      <c r="H430" s="145" t="s">
        <v>122</v>
      </c>
      <c r="I430" s="43">
        <v>0</v>
      </c>
    </row>
    <row r="431" spans="1:9" ht="45">
      <c r="A431" s="22"/>
      <c r="B431" s="23"/>
      <c r="C431" s="30" t="s">
        <v>107</v>
      </c>
      <c r="D431" s="86" t="s">
        <v>236</v>
      </c>
      <c r="E431" s="25">
        <v>2405500</v>
      </c>
      <c r="F431" s="25">
        <v>0</v>
      </c>
      <c r="G431" s="133">
        <f t="shared" si="28"/>
        <v>0</v>
      </c>
      <c r="H431" s="145" t="s">
        <v>122</v>
      </c>
      <c r="I431" s="25">
        <v>0</v>
      </c>
    </row>
    <row r="432" spans="1:9" ht="12.75" hidden="1">
      <c r="A432" s="22"/>
      <c r="B432" s="27">
        <v>90005</v>
      </c>
      <c r="C432" s="44"/>
      <c r="D432" s="89" t="s">
        <v>185</v>
      </c>
      <c r="E432" s="21">
        <f>SUM(E433:E433)</f>
        <v>0</v>
      </c>
      <c r="F432" s="21">
        <f>SUM(F433:F433)</f>
        <v>0</v>
      </c>
      <c r="G432" s="132" t="e">
        <f t="shared" si="28"/>
        <v>#DIV/0!</v>
      </c>
      <c r="H432" s="138" t="e">
        <f>(F432/I432)*100</f>
        <v>#DIV/0!</v>
      </c>
      <c r="I432" s="21">
        <v>0</v>
      </c>
    </row>
    <row r="433" spans="1:9" ht="33.75" hidden="1">
      <c r="A433" s="22"/>
      <c r="B433" s="108"/>
      <c r="C433" s="30" t="s">
        <v>126</v>
      </c>
      <c r="D433" s="86" t="s">
        <v>153</v>
      </c>
      <c r="E433" s="25"/>
      <c r="F433" s="25"/>
      <c r="G433" s="133" t="e">
        <f t="shared" si="28"/>
        <v>#DIV/0!</v>
      </c>
      <c r="H433" s="145" t="e">
        <f t="shared" si="26"/>
        <v>#DIV/0!</v>
      </c>
      <c r="I433" s="25"/>
    </row>
    <row r="434" spans="1:9" ht="12.75">
      <c r="A434" s="22"/>
      <c r="B434" s="27">
        <v>90015</v>
      </c>
      <c r="C434" s="44"/>
      <c r="D434" s="14" t="s">
        <v>146</v>
      </c>
      <c r="E434" s="21">
        <f>SUM(E435:E437)</f>
        <v>3142435</v>
      </c>
      <c r="F434" s="21">
        <f>SUM(F435:F437)</f>
        <v>0</v>
      </c>
      <c r="G434" s="132">
        <f>SUM(F434*100/E434)</f>
        <v>0</v>
      </c>
      <c r="H434" s="138" t="s">
        <v>122</v>
      </c>
      <c r="I434" s="21">
        <f>SUM(I435:I435)</f>
        <v>0</v>
      </c>
    </row>
    <row r="435" spans="1:9" ht="22.5" hidden="1">
      <c r="A435" s="22"/>
      <c r="B435" s="23"/>
      <c r="C435" s="52" t="s">
        <v>70</v>
      </c>
      <c r="D435" s="12" t="s">
        <v>213</v>
      </c>
      <c r="E435" s="25"/>
      <c r="F435" s="25"/>
      <c r="G435" s="145" t="e">
        <f aca="true" t="shared" si="29" ref="G435:G457">F435*100/E435</f>
        <v>#DIV/0!</v>
      </c>
      <c r="H435" s="145" t="e">
        <f aca="true" t="shared" si="30" ref="H435:H455">(F435/I435)*100</f>
        <v>#DIV/0!</v>
      </c>
      <c r="I435" s="43"/>
    </row>
    <row r="436" spans="1:9" ht="12.75">
      <c r="A436" s="22"/>
      <c r="B436" s="23"/>
      <c r="C436" s="52" t="s">
        <v>11</v>
      </c>
      <c r="D436" s="11" t="s">
        <v>12</v>
      </c>
      <c r="E436" s="25">
        <v>300717</v>
      </c>
      <c r="F436" s="25">
        <v>0</v>
      </c>
      <c r="G436" s="145">
        <f t="shared" si="29"/>
        <v>0</v>
      </c>
      <c r="H436" s="145" t="s">
        <v>122</v>
      </c>
      <c r="I436" s="43"/>
    </row>
    <row r="437" spans="1:9" ht="45">
      <c r="A437" s="22"/>
      <c r="B437" s="23"/>
      <c r="C437" s="52" t="s">
        <v>107</v>
      </c>
      <c r="D437" s="86" t="s">
        <v>236</v>
      </c>
      <c r="E437" s="25">
        <v>2841718</v>
      </c>
      <c r="F437" s="25">
        <v>0</v>
      </c>
      <c r="G437" s="133">
        <f t="shared" si="29"/>
        <v>0</v>
      </c>
      <c r="H437" s="145" t="s">
        <v>122</v>
      </c>
      <c r="I437" s="43"/>
    </row>
    <row r="438" spans="1:9" ht="12.75">
      <c r="A438" s="46"/>
      <c r="B438" s="27">
        <v>90017</v>
      </c>
      <c r="C438" s="60"/>
      <c r="D438" s="14" t="s">
        <v>66</v>
      </c>
      <c r="E438" s="21">
        <f>SUM(E439:E444)</f>
        <v>320000</v>
      </c>
      <c r="F438" s="21">
        <f>SUM(F439:F444)</f>
        <v>61325.81</v>
      </c>
      <c r="G438" s="132">
        <f t="shared" si="29"/>
        <v>19.164315625</v>
      </c>
      <c r="H438" s="132">
        <f t="shared" si="30"/>
        <v>80.16707735546913</v>
      </c>
      <c r="I438" s="21">
        <f>SUM(I439:I444)</f>
        <v>76497.5</v>
      </c>
    </row>
    <row r="439" spans="1:9" ht="12.75" hidden="1">
      <c r="A439" s="46"/>
      <c r="B439" s="36"/>
      <c r="C439" s="35" t="s">
        <v>17</v>
      </c>
      <c r="D439" s="12" t="s">
        <v>18</v>
      </c>
      <c r="E439" s="25"/>
      <c r="F439" s="25"/>
      <c r="G439" s="145" t="e">
        <f t="shared" si="29"/>
        <v>#DIV/0!</v>
      </c>
      <c r="H439" s="133">
        <f t="shared" si="30"/>
        <v>0</v>
      </c>
      <c r="I439" s="25">
        <v>3942.4</v>
      </c>
    </row>
    <row r="440" spans="1:9" ht="45">
      <c r="A440" s="61"/>
      <c r="B440" s="23"/>
      <c r="C440" s="34" t="s">
        <v>10</v>
      </c>
      <c r="D440" s="86" t="s">
        <v>211</v>
      </c>
      <c r="E440" s="25">
        <v>300000</v>
      </c>
      <c r="F440" s="25">
        <v>47479.88</v>
      </c>
      <c r="G440" s="133">
        <f t="shared" si="29"/>
        <v>15.826626666666666</v>
      </c>
      <c r="H440" s="133">
        <f t="shared" si="30"/>
        <v>81.11490567036992</v>
      </c>
      <c r="I440" s="25">
        <v>58534.1</v>
      </c>
    </row>
    <row r="441" spans="1:9" ht="12.75" hidden="1">
      <c r="A441" s="22"/>
      <c r="B441" s="23"/>
      <c r="C441" s="30" t="s">
        <v>25</v>
      </c>
      <c r="D441" s="10" t="s">
        <v>212</v>
      </c>
      <c r="E441" s="25"/>
      <c r="F441" s="25"/>
      <c r="G441" s="133" t="e">
        <f t="shared" si="29"/>
        <v>#DIV/0!</v>
      </c>
      <c r="H441" s="133" t="e">
        <f t="shared" si="30"/>
        <v>#DIV/0!</v>
      </c>
      <c r="I441" s="25"/>
    </row>
    <row r="442" spans="1:9" ht="12.75">
      <c r="A442" s="22"/>
      <c r="B442" s="23"/>
      <c r="C442" s="28" t="s">
        <v>11</v>
      </c>
      <c r="D442" s="11" t="s">
        <v>12</v>
      </c>
      <c r="E442" s="25">
        <v>20000</v>
      </c>
      <c r="F442" s="25">
        <v>13845.93</v>
      </c>
      <c r="G442" s="133">
        <f t="shared" si="29"/>
        <v>69.22965</v>
      </c>
      <c r="H442" s="133">
        <f t="shared" si="30"/>
        <v>98.75137294058912</v>
      </c>
      <c r="I442" s="25">
        <v>14021</v>
      </c>
    </row>
    <row r="443" spans="1:9" ht="12.75" hidden="1">
      <c r="A443" s="22"/>
      <c r="B443" s="23"/>
      <c r="C443" s="28" t="s">
        <v>157</v>
      </c>
      <c r="D443" s="154" t="s">
        <v>158</v>
      </c>
      <c r="E443" s="25"/>
      <c r="F443" s="25"/>
      <c r="G443" s="133" t="e">
        <f t="shared" si="29"/>
        <v>#DIV/0!</v>
      </c>
      <c r="H443" s="145" t="e">
        <f t="shared" si="30"/>
        <v>#DIV/0!</v>
      </c>
      <c r="I443" s="25">
        <v>0</v>
      </c>
    </row>
    <row r="444" spans="1:9" ht="33.75" hidden="1">
      <c r="A444" s="22"/>
      <c r="B444" s="23"/>
      <c r="C444" s="30" t="s">
        <v>126</v>
      </c>
      <c r="D444" s="86" t="s">
        <v>153</v>
      </c>
      <c r="E444" s="25"/>
      <c r="F444" s="25"/>
      <c r="G444" s="133" t="e">
        <f t="shared" si="29"/>
        <v>#DIV/0!</v>
      </c>
      <c r="H444" s="133" t="e">
        <f t="shared" si="30"/>
        <v>#DIV/0!</v>
      </c>
      <c r="I444" s="43"/>
    </row>
    <row r="445" spans="1:9" ht="24" customHeight="1">
      <c r="A445" s="46"/>
      <c r="B445" s="27">
        <v>90019</v>
      </c>
      <c r="C445" s="60"/>
      <c r="D445" s="13" t="s">
        <v>109</v>
      </c>
      <c r="E445" s="21">
        <f>SUM(E446:E448)</f>
        <v>1570000</v>
      </c>
      <c r="F445" s="21">
        <f>SUM(F446:F448)</f>
        <v>1725.88</v>
      </c>
      <c r="G445" s="132">
        <f t="shared" si="29"/>
        <v>0.10992866242038217</v>
      </c>
      <c r="H445" s="132">
        <f t="shared" si="30"/>
        <v>578.7077088153438</v>
      </c>
      <c r="I445" s="21">
        <f>SUM(I446:I448)</f>
        <v>298.23</v>
      </c>
    </row>
    <row r="446" spans="1:9" ht="12.75">
      <c r="A446" s="61"/>
      <c r="B446" s="23"/>
      <c r="C446" s="34" t="s">
        <v>17</v>
      </c>
      <c r="D446" s="10" t="s">
        <v>18</v>
      </c>
      <c r="E446" s="25">
        <v>1570000</v>
      </c>
      <c r="F446" s="25">
        <v>1725.88</v>
      </c>
      <c r="G446" s="133">
        <f t="shared" si="29"/>
        <v>0.10992866242038217</v>
      </c>
      <c r="H446" s="133">
        <f t="shared" si="30"/>
        <v>578.7077088153438</v>
      </c>
      <c r="I446" s="25">
        <v>298.23</v>
      </c>
    </row>
    <row r="447" spans="1:9" ht="12.75" hidden="1">
      <c r="A447" s="22"/>
      <c r="B447" s="23"/>
      <c r="C447" s="30" t="s">
        <v>11</v>
      </c>
      <c r="D447" s="10" t="s">
        <v>12</v>
      </c>
      <c r="E447" s="25"/>
      <c r="F447" s="25"/>
      <c r="G447" s="133" t="e">
        <f t="shared" si="29"/>
        <v>#DIV/0!</v>
      </c>
      <c r="H447" s="133" t="e">
        <f t="shared" si="30"/>
        <v>#DIV/0!</v>
      </c>
      <c r="I447" s="25">
        <v>0</v>
      </c>
    </row>
    <row r="448" spans="1:9" ht="22.5" hidden="1">
      <c r="A448" s="22"/>
      <c r="B448" s="23"/>
      <c r="C448" s="30" t="s">
        <v>67</v>
      </c>
      <c r="D448" s="86" t="s">
        <v>136</v>
      </c>
      <c r="E448" s="81"/>
      <c r="F448" s="81"/>
      <c r="G448" s="133" t="e">
        <f t="shared" si="29"/>
        <v>#DIV/0!</v>
      </c>
      <c r="H448" s="133" t="e">
        <f t="shared" si="30"/>
        <v>#DIV/0!</v>
      </c>
      <c r="I448" s="25">
        <v>0</v>
      </c>
    </row>
    <row r="449" spans="1:9" ht="22.5" hidden="1">
      <c r="A449" s="19"/>
      <c r="B449" s="27">
        <v>90020</v>
      </c>
      <c r="C449" s="20"/>
      <c r="D449" s="89" t="s">
        <v>104</v>
      </c>
      <c r="E449" s="84">
        <f>SUM(E450)</f>
        <v>0</v>
      </c>
      <c r="F449" s="84">
        <f>SUM(F450)</f>
        <v>0</v>
      </c>
      <c r="G449" s="134" t="e">
        <f t="shared" si="29"/>
        <v>#DIV/0!</v>
      </c>
      <c r="H449" s="132" t="e">
        <f t="shared" si="30"/>
        <v>#DIV/0!</v>
      </c>
      <c r="I449" s="84">
        <f>SUM(I450)</f>
        <v>0</v>
      </c>
    </row>
    <row r="450" spans="1:9" ht="12.75" hidden="1">
      <c r="A450" s="22"/>
      <c r="B450" s="29"/>
      <c r="C450" s="35" t="s">
        <v>68</v>
      </c>
      <c r="D450" s="10" t="s">
        <v>69</v>
      </c>
      <c r="E450" s="25"/>
      <c r="F450" s="25"/>
      <c r="G450" s="133" t="e">
        <f t="shared" si="29"/>
        <v>#DIV/0!</v>
      </c>
      <c r="H450" s="133" t="e">
        <f t="shared" si="30"/>
        <v>#DIV/0!</v>
      </c>
      <c r="I450" s="25"/>
    </row>
    <row r="451" spans="1:9" ht="12.75">
      <c r="A451" s="19"/>
      <c r="B451" s="27">
        <v>90095</v>
      </c>
      <c r="C451" s="60"/>
      <c r="D451" s="14" t="s">
        <v>5</v>
      </c>
      <c r="E451" s="21">
        <f>SUM(E452:E455)</f>
        <v>4000</v>
      </c>
      <c r="F451" s="21">
        <f>SUM(F452:F455)</f>
        <v>0</v>
      </c>
      <c r="G451" s="132">
        <f t="shared" si="29"/>
        <v>0</v>
      </c>
      <c r="H451" s="138" t="s">
        <v>122</v>
      </c>
      <c r="I451" s="21">
        <f>SUM(I452:I455)</f>
        <v>0</v>
      </c>
    </row>
    <row r="452" spans="1:9" ht="22.5" hidden="1">
      <c r="A452" s="19"/>
      <c r="B452" s="36"/>
      <c r="C452" s="30" t="s">
        <v>70</v>
      </c>
      <c r="D452" s="12" t="s">
        <v>213</v>
      </c>
      <c r="E452" s="25"/>
      <c r="F452" s="25"/>
      <c r="G452" s="133" t="e">
        <f t="shared" si="29"/>
        <v>#DIV/0!</v>
      </c>
      <c r="H452" s="145" t="e">
        <f t="shared" si="30"/>
        <v>#DIV/0!</v>
      </c>
      <c r="I452" s="43"/>
    </row>
    <row r="453" spans="1:9" ht="12.75">
      <c r="A453" s="19"/>
      <c r="B453" s="36"/>
      <c r="C453" s="30" t="s">
        <v>11</v>
      </c>
      <c r="D453" s="10" t="s">
        <v>12</v>
      </c>
      <c r="E453" s="25">
        <v>1000</v>
      </c>
      <c r="F453" s="25">
        <v>0</v>
      </c>
      <c r="G453" s="133">
        <f t="shared" si="29"/>
        <v>0</v>
      </c>
      <c r="H453" s="145" t="s">
        <v>122</v>
      </c>
      <c r="I453" s="43"/>
    </row>
    <row r="454" spans="1:9" ht="33.75">
      <c r="A454" s="19"/>
      <c r="B454" s="36"/>
      <c r="C454" s="30" t="s">
        <v>126</v>
      </c>
      <c r="D454" s="86" t="s">
        <v>153</v>
      </c>
      <c r="E454" s="25">
        <v>3000</v>
      </c>
      <c r="F454" s="25">
        <v>0</v>
      </c>
      <c r="G454" s="133">
        <f t="shared" si="29"/>
        <v>0</v>
      </c>
      <c r="H454" s="145" t="s">
        <v>122</v>
      </c>
      <c r="I454" s="43"/>
    </row>
    <row r="455" spans="1:9" ht="45.75" customHeight="1" hidden="1">
      <c r="A455" s="19"/>
      <c r="B455" s="36"/>
      <c r="C455" s="30">
        <v>6298</v>
      </c>
      <c r="D455" s="86" t="s">
        <v>236</v>
      </c>
      <c r="E455" s="25"/>
      <c r="F455" s="25"/>
      <c r="G455" s="133" t="e">
        <f t="shared" si="29"/>
        <v>#DIV/0!</v>
      </c>
      <c r="H455" s="145" t="e">
        <f t="shared" si="30"/>
        <v>#DIV/0!</v>
      </c>
      <c r="I455" s="25"/>
    </row>
    <row r="456" spans="1:9" ht="20.25" customHeight="1">
      <c r="A456" s="26">
        <v>921</v>
      </c>
      <c r="B456" s="37"/>
      <c r="C456" s="38"/>
      <c r="D456" s="73" t="s">
        <v>91</v>
      </c>
      <c r="E456" s="18">
        <f>E457+E459+E461</f>
        <v>867000</v>
      </c>
      <c r="F456" s="18">
        <f>F457+F459+F461+F465</f>
        <v>0</v>
      </c>
      <c r="G456" s="131">
        <f t="shared" si="29"/>
        <v>0</v>
      </c>
      <c r="H456" s="137" t="s">
        <v>122</v>
      </c>
      <c r="I456" s="18">
        <f>I459+I461+I465</f>
        <v>0</v>
      </c>
    </row>
    <row r="457" spans="1:9" ht="13.5" customHeight="1" hidden="1">
      <c r="A457" s="47"/>
      <c r="B457" s="48">
        <v>92109</v>
      </c>
      <c r="C457" s="166"/>
      <c r="D457" s="167" t="s">
        <v>181</v>
      </c>
      <c r="E457" s="50">
        <f>SUM(E458:E458)</f>
        <v>0</v>
      </c>
      <c r="F457" s="50">
        <f>SUM(F458:F458)</f>
        <v>0</v>
      </c>
      <c r="G457" s="140" t="e">
        <f t="shared" si="29"/>
        <v>#DIV/0!</v>
      </c>
      <c r="H457" s="243"/>
      <c r="I457" s="50"/>
    </row>
    <row r="458" spans="1:9" ht="35.25" customHeight="1" hidden="1">
      <c r="A458" s="47"/>
      <c r="B458" s="110"/>
      <c r="C458" s="52" t="s">
        <v>182</v>
      </c>
      <c r="D458" s="213" t="s">
        <v>247</v>
      </c>
      <c r="E458" s="117"/>
      <c r="F458" s="53"/>
      <c r="G458" s="140"/>
      <c r="H458" s="243"/>
      <c r="I458" s="50"/>
    </row>
    <row r="459" spans="1:9" ht="12.75" hidden="1">
      <c r="A459" s="19"/>
      <c r="B459" s="62">
        <v>92116</v>
      </c>
      <c r="C459" s="63"/>
      <c r="D459" s="13" t="s">
        <v>71</v>
      </c>
      <c r="E459" s="21">
        <f>SUM(E460)</f>
        <v>0</v>
      </c>
      <c r="F459" s="21">
        <f>SUM(F460)</f>
        <v>0</v>
      </c>
      <c r="G459" s="132" t="e">
        <f>F459*100/E459</f>
        <v>#DIV/0!</v>
      </c>
      <c r="H459" s="138" t="e">
        <f aca="true" t="shared" si="31" ref="H459:H469">(F459/I459)*100</f>
        <v>#DIV/0!</v>
      </c>
      <c r="I459" s="21">
        <f>SUM(I460)</f>
        <v>0</v>
      </c>
    </row>
    <row r="460" spans="1:9" ht="39" customHeight="1" hidden="1">
      <c r="A460" s="22"/>
      <c r="B460" s="29"/>
      <c r="C460" s="30">
        <v>2320</v>
      </c>
      <c r="D460" s="12" t="s">
        <v>187</v>
      </c>
      <c r="E460" s="25"/>
      <c r="F460" s="25"/>
      <c r="G460" s="133" t="e">
        <f>F460*100/E460</f>
        <v>#DIV/0!</v>
      </c>
      <c r="H460" s="145" t="e">
        <f t="shared" si="31"/>
        <v>#DIV/0!</v>
      </c>
      <c r="I460" s="25"/>
    </row>
    <row r="461" spans="1:9" ht="12.75">
      <c r="A461" s="19"/>
      <c r="B461" s="27">
        <v>92120</v>
      </c>
      <c r="C461" s="20"/>
      <c r="D461" s="14" t="s">
        <v>87</v>
      </c>
      <c r="E461" s="21">
        <f>SUM(E462:E464)</f>
        <v>867000</v>
      </c>
      <c r="F461" s="21">
        <f>SUM(F462:F464)</f>
        <v>0</v>
      </c>
      <c r="G461" s="132">
        <f>F461*100/E461</f>
        <v>0</v>
      </c>
      <c r="H461" s="138" t="s">
        <v>122</v>
      </c>
      <c r="I461" s="21">
        <f>SUM(I462:I464)</f>
        <v>0</v>
      </c>
    </row>
    <row r="462" spans="1:9" ht="22.5" customHeight="1" hidden="1">
      <c r="A462" s="19"/>
      <c r="B462" s="104"/>
      <c r="C462" s="44" t="s">
        <v>70</v>
      </c>
      <c r="D462" s="12" t="s">
        <v>84</v>
      </c>
      <c r="E462" s="25"/>
      <c r="F462" s="25"/>
      <c r="G462" s="145" t="s">
        <v>122</v>
      </c>
      <c r="H462" s="145" t="e">
        <f t="shared" si="31"/>
        <v>#DIV/0!</v>
      </c>
      <c r="I462" s="25">
        <v>0</v>
      </c>
    </row>
    <row r="463" spans="1:9" ht="36.75" customHeight="1" hidden="1">
      <c r="A463" s="19"/>
      <c r="B463" s="36"/>
      <c r="C463" s="30" t="s">
        <v>129</v>
      </c>
      <c r="D463" s="86" t="s">
        <v>208</v>
      </c>
      <c r="E463" s="25"/>
      <c r="F463" s="25"/>
      <c r="G463" s="133" t="e">
        <f>F463*100/E463</f>
        <v>#DIV/0!</v>
      </c>
      <c r="H463" s="145" t="e">
        <f t="shared" si="31"/>
        <v>#DIV/0!</v>
      </c>
      <c r="I463" s="43"/>
    </row>
    <row r="464" spans="1:9" ht="45" customHeight="1">
      <c r="A464" s="22"/>
      <c r="B464" s="23"/>
      <c r="C464" s="30" t="s">
        <v>107</v>
      </c>
      <c r="D464" s="86" t="s">
        <v>236</v>
      </c>
      <c r="E464" s="25">
        <v>867000</v>
      </c>
      <c r="F464" s="25">
        <v>0</v>
      </c>
      <c r="G464" s="133">
        <f aca="true" t="shared" si="32" ref="G464:G482">F464*100/E464</f>
        <v>0</v>
      </c>
      <c r="H464" s="145" t="s">
        <v>122</v>
      </c>
      <c r="I464" s="43">
        <v>0</v>
      </c>
    </row>
    <row r="465" spans="1:9" ht="12.75" hidden="1">
      <c r="A465" s="22"/>
      <c r="B465" s="27">
        <v>92195</v>
      </c>
      <c r="C465" s="97"/>
      <c r="D465" s="89" t="s">
        <v>5</v>
      </c>
      <c r="E465" s="21">
        <f>SUM(E466)</f>
        <v>0</v>
      </c>
      <c r="F465" s="21">
        <f>SUM(F466)</f>
        <v>0</v>
      </c>
      <c r="G465" s="132" t="e">
        <f t="shared" si="32"/>
        <v>#DIV/0!</v>
      </c>
      <c r="H465" s="138" t="e">
        <f t="shared" si="31"/>
        <v>#DIV/0!</v>
      </c>
      <c r="I465" s="21"/>
    </row>
    <row r="466" spans="1:9" ht="12.75" hidden="1">
      <c r="A466" s="22"/>
      <c r="B466" s="121"/>
      <c r="C466" s="30" t="s">
        <v>11</v>
      </c>
      <c r="D466" s="86" t="s">
        <v>12</v>
      </c>
      <c r="E466" s="25"/>
      <c r="F466" s="25"/>
      <c r="G466" s="133" t="e">
        <f t="shared" si="32"/>
        <v>#DIV/0!</v>
      </c>
      <c r="H466" s="145" t="e">
        <f t="shared" si="31"/>
        <v>#DIV/0!</v>
      </c>
      <c r="I466" s="25"/>
    </row>
    <row r="467" spans="1:9" ht="12.75" hidden="1">
      <c r="A467" s="22"/>
      <c r="B467" s="23"/>
      <c r="C467" s="30" t="s">
        <v>129</v>
      </c>
      <c r="D467" s="86" t="s">
        <v>105</v>
      </c>
      <c r="E467" s="25">
        <v>0</v>
      </c>
      <c r="F467" s="25">
        <v>0</v>
      </c>
      <c r="G467" s="133" t="e">
        <f t="shared" si="32"/>
        <v>#DIV/0!</v>
      </c>
      <c r="H467" s="145" t="e">
        <f t="shared" si="31"/>
        <v>#DIV/0!</v>
      </c>
      <c r="I467" s="43"/>
    </row>
    <row r="468" spans="1:9" ht="12.75">
      <c r="A468" s="26">
        <v>926</v>
      </c>
      <c r="B468" s="16"/>
      <c r="C468" s="32"/>
      <c r="D468" s="66" t="s">
        <v>163</v>
      </c>
      <c r="E468" s="18">
        <f>SUM(E469,E476)</f>
        <v>2160605</v>
      </c>
      <c r="F468" s="18">
        <f>SUM(F469,F476)</f>
        <v>0</v>
      </c>
      <c r="G468" s="131">
        <f t="shared" si="32"/>
        <v>0</v>
      </c>
      <c r="H468" s="137" t="s">
        <v>122</v>
      </c>
      <c r="I468" s="18">
        <f>I469+I476+I480</f>
        <v>0</v>
      </c>
    </row>
    <row r="469" spans="1:9" ht="12.75" hidden="1">
      <c r="A469" s="47"/>
      <c r="B469" s="48">
        <v>92601</v>
      </c>
      <c r="C469" s="49"/>
      <c r="D469" s="70" t="s">
        <v>80</v>
      </c>
      <c r="E469" s="50">
        <f>SUM(E470:E475)</f>
        <v>0</v>
      </c>
      <c r="F469" s="50">
        <f>SUM(F470:F475)</f>
        <v>0</v>
      </c>
      <c r="G469" s="140" t="e">
        <f t="shared" si="32"/>
        <v>#DIV/0!</v>
      </c>
      <c r="H469" s="138" t="e">
        <f t="shared" si="31"/>
        <v>#DIV/0!</v>
      </c>
      <c r="I469" s="50">
        <f>SUM(I470:I475)</f>
        <v>0</v>
      </c>
    </row>
    <row r="470" spans="1:9" ht="36.75" customHeight="1" hidden="1">
      <c r="A470" s="47"/>
      <c r="B470" s="51"/>
      <c r="C470" s="52" t="s">
        <v>70</v>
      </c>
      <c r="D470" s="124" t="s">
        <v>213</v>
      </c>
      <c r="E470" s="53"/>
      <c r="F470" s="53"/>
      <c r="G470" s="136" t="e">
        <f t="shared" si="32"/>
        <v>#DIV/0!</v>
      </c>
      <c r="H470" s="147" t="s">
        <v>122</v>
      </c>
      <c r="I470" s="43"/>
    </row>
    <row r="471" spans="1:9" ht="12.75" hidden="1">
      <c r="A471" s="47"/>
      <c r="B471" s="51"/>
      <c r="C471" s="52" t="s">
        <v>11</v>
      </c>
      <c r="D471" s="124" t="s">
        <v>12</v>
      </c>
      <c r="E471" s="53"/>
      <c r="F471" s="53"/>
      <c r="G471" s="136" t="e">
        <f t="shared" si="32"/>
        <v>#DIV/0!</v>
      </c>
      <c r="H471" s="147" t="e">
        <f aca="true" t="shared" si="33" ref="H471:H482">(F471/I471)*100</f>
        <v>#DIV/0!</v>
      </c>
      <c r="I471" s="43"/>
    </row>
    <row r="472" spans="1:9" ht="33.75" hidden="1">
      <c r="A472" s="47"/>
      <c r="B472" s="51"/>
      <c r="C472" s="52" t="s">
        <v>126</v>
      </c>
      <c r="D472" s="86" t="s">
        <v>153</v>
      </c>
      <c r="E472" s="53"/>
      <c r="F472" s="53"/>
      <c r="G472" s="136" t="e">
        <f t="shared" si="32"/>
        <v>#DIV/0!</v>
      </c>
      <c r="H472" s="147" t="e">
        <f t="shared" si="33"/>
        <v>#DIV/0!</v>
      </c>
      <c r="I472" s="53"/>
    </row>
    <row r="473" spans="1:9" ht="45" hidden="1">
      <c r="A473" s="47"/>
      <c r="B473" s="51"/>
      <c r="C473" s="64" t="s">
        <v>190</v>
      </c>
      <c r="D473" s="124" t="s">
        <v>250</v>
      </c>
      <c r="E473" s="53"/>
      <c r="F473" s="53"/>
      <c r="G473" s="136" t="e">
        <f t="shared" si="32"/>
        <v>#DIV/0!</v>
      </c>
      <c r="H473" s="147" t="e">
        <f t="shared" si="33"/>
        <v>#DIV/0!</v>
      </c>
      <c r="I473" s="53"/>
    </row>
    <row r="474" spans="1:9" ht="33.75" hidden="1">
      <c r="A474" s="47"/>
      <c r="B474" s="51"/>
      <c r="C474" s="64" t="s">
        <v>83</v>
      </c>
      <c r="D474" s="12" t="s">
        <v>248</v>
      </c>
      <c r="E474" s="53"/>
      <c r="F474" s="53"/>
      <c r="G474" s="136" t="e">
        <f t="shared" si="32"/>
        <v>#DIV/0!</v>
      </c>
      <c r="H474" s="145" t="e">
        <f t="shared" si="33"/>
        <v>#DIV/0!</v>
      </c>
      <c r="I474" s="150"/>
    </row>
    <row r="475" spans="1:9" ht="33.75" hidden="1">
      <c r="A475" s="54"/>
      <c r="B475" s="59"/>
      <c r="C475" s="64" t="s">
        <v>79</v>
      </c>
      <c r="D475" s="12" t="s">
        <v>215</v>
      </c>
      <c r="E475" s="53"/>
      <c r="F475" s="53"/>
      <c r="G475" s="136" t="e">
        <f t="shared" si="32"/>
        <v>#DIV/0!</v>
      </c>
      <c r="H475" s="145" t="e">
        <f t="shared" si="33"/>
        <v>#DIV/0!</v>
      </c>
      <c r="I475" s="53"/>
    </row>
    <row r="476" spans="1:9" ht="12.75">
      <c r="A476" s="47"/>
      <c r="B476" s="48">
        <v>92604</v>
      </c>
      <c r="C476" s="20"/>
      <c r="D476" s="14" t="s">
        <v>72</v>
      </c>
      <c r="E476" s="21">
        <f>SUM(E477:E481)</f>
        <v>2160605</v>
      </c>
      <c r="F476" s="21">
        <f>SUM(F477:F481)</f>
        <v>0</v>
      </c>
      <c r="G476" s="132">
        <f t="shared" si="32"/>
        <v>0</v>
      </c>
      <c r="H476" s="138" t="s">
        <v>122</v>
      </c>
      <c r="I476" s="21">
        <f>SUM(I477:I479)</f>
        <v>0</v>
      </c>
    </row>
    <row r="477" spans="1:9" ht="12.75" hidden="1">
      <c r="A477" s="47"/>
      <c r="B477" s="51"/>
      <c r="C477" s="30" t="s">
        <v>11</v>
      </c>
      <c r="D477" s="10" t="s">
        <v>12</v>
      </c>
      <c r="E477" s="25"/>
      <c r="F477" s="25"/>
      <c r="G477" s="136" t="e">
        <f t="shared" si="32"/>
        <v>#DIV/0!</v>
      </c>
      <c r="H477" s="145" t="e">
        <f t="shared" si="33"/>
        <v>#DIV/0!</v>
      </c>
      <c r="I477" s="25"/>
    </row>
    <row r="478" spans="1:9" ht="45">
      <c r="A478" s="47"/>
      <c r="B478" s="51"/>
      <c r="C478" s="30" t="s">
        <v>107</v>
      </c>
      <c r="D478" s="86" t="s">
        <v>236</v>
      </c>
      <c r="E478" s="65">
        <v>2160605</v>
      </c>
      <c r="F478" s="25">
        <v>0</v>
      </c>
      <c r="G478" s="136">
        <f t="shared" si="32"/>
        <v>0</v>
      </c>
      <c r="H478" s="145" t="s">
        <v>122</v>
      </c>
      <c r="I478" s="25"/>
    </row>
    <row r="479" spans="1:9" ht="33.75" hidden="1">
      <c r="A479" s="47"/>
      <c r="B479" s="51"/>
      <c r="C479" s="30" t="s">
        <v>83</v>
      </c>
      <c r="D479" s="12" t="s">
        <v>249</v>
      </c>
      <c r="E479" s="65"/>
      <c r="F479" s="25"/>
      <c r="G479" s="136" t="e">
        <f t="shared" si="32"/>
        <v>#DIV/0!</v>
      </c>
      <c r="H479" s="133" t="e">
        <f t="shared" si="33"/>
        <v>#DIV/0!</v>
      </c>
      <c r="I479" s="25"/>
    </row>
    <row r="480" spans="1:9" ht="12.75" hidden="1">
      <c r="A480" s="47"/>
      <c r="B480" s="48">
        <v>92695</v>
      </c>
      <c r="C480" s="20"/>
      <c r="D480" s="14" t="s">
        <v>5</v>
      </c>
      <c r="E480" s="21">
        <f>SUM(E481)</f>
        <v>0</v>
      </c>
      <c r="F480" s="21">
        <f>SUM(F481)</f>
        <v>0</v>
      </c>
      <c r="G480" s="132" t="e">
        <f t="shared" si="32"/>
        <v>#DIV/0!</v>
      </c>
      <c r="H480" s="132" t="e">
        <f t="shared" si="33"/>
        <v>#DIV/0!</v>
      </c>
      <c r="I480" s="21">
        <f>SUM(I481)</f>
        <v>0</v>
      </c>
    </row>
    <row r="481" spans="1:9" ht="33.75" hidden="1">
      <c r="A481" s="47"/>
      <c r="B481" s="51"/>
      <c r="C481" s="30" t="s">
        <v>129</v>
      </c>
      <c r="D481" s="12" t="s">
        <v>208</v>
      </c>
      <c r="E481" s="65"/>
      <c r="F481" s="25"/>
      <c r="G481" s="133" t="e">
        <f t="shared" si="32"/>
        <v>#DIV/0!</v>
      </c>
      <c r="H481" s="133" t="e">
        <f t="shared" si="33"/>
        <v>#DIV/0!</v>
      </c>
      <c r="I481" s="43"/>
    </row>
    <row r="482" spans="1:9" ht="15.75" customHeight="1">
      <c r="A482" s="46"/>
      <c r="B482" s="36"/>
      <c r="C482" s="248" t="s">
        <v>73</v>
      </c>
      <c r="D482" s="249"/>
      <c r="E482" s="18">
        <f>SUM(E468,E456,E412,E389,E382,E369,E288,E268,E200,E181,E128,E119,E102,E68,E62,E40,E9,E4)</f>
        <v>362850503.72</v>
      </c>
      <c r="F482" s="18">
        <f>SUM(F468,F456,F412,F389,F382,F369,F288,F268,F200,F181,F128,F119,F102,F68,F62,F40,F9,F4)</f>
        <v>60621910.94</v>
      </c>
      <c r="G482" s="131">
        <f t="shared" si="32"/>
        <v>16.707131537229436</v>
      </c>
      <c r="H482" s="131">
        <f t="shared" si="33"/>
        <v>106.28009217643756</v>
      </c>
      <c r="I482" s="18">
        <f>SUM(I468,I456,I412,I389,I382,I369,I288,I268,I200,I181,I128,I119,I102,I68,I62,I40,I9,I4)</f>
        <v>57039761.349999994</v>
      </c>
    </row>
    <row r="483" spans="2:7" s="93" customFormat="1" ht="11.25">
      <c r="B483" s="91"/>
      <c r="C483" s="91"/>
      <c r="D483" s="91"/>
      <c r="E483" s="92"/>
      <c r="F483" s="92"/>
      <c r="G483" s="126"/>
    </row>
    <row r="484" spans="4:7" ht="12.75">
      <c r="D484" s="9"/>
      <c r="E484" s="90"/>
      <c r="F484" s="90"/>
      <c r="G484" s="127"/>
    </row>
    <row r="485" spans="1:7" ht="12.75">
      <c r="A485" s="2"/>
      <c r="D485" s="9"/>
      <c r="E485" s="7"/>
      <c r="F485" s="7"/>
      <c r="G485" s="128"/>
    </row>
    <row r="486" spans="4:7" ht="12.75" hidden="1">
      <c r="D486" s="9"/>
      <c r="E486" s="8"/>
      <c r="F486" s="5"/>
      <c r="G486" s="129"/>
    </row>
    <row r="487" spans="3:7" ht="12.75">
      <c r="C487" s="4"/>
      <c r="D487" s="15"/>
      <c r="E487" s="5"/>
      <c r="F487" s="77"/>
      <c r="G487" s="129"/>
    </row>
    <row r="488" spans="4:7" ht="12.75">
      <c r="D488" s="9"/>
      <c r="E488" s="5"/>
      <c r="F488" s="5"/>
      <c r="G488" s="129"/>
    </row>
    <row r="489" spans="4:7" ht="12.75">
      <c r="D489" s="9"/>
      <c r="E489" s="5"/>
      <c r="F489" s="5"/>
      <c r="G489" s="129"/>
    </row>
    <row r="490" spans="4:7" ht="12.75">
      <c r="D490" s="9"/>
      <c r="E490" s="5"/>
      <c r="F490" s="5"/>
      <c r="G490" s="129"/>
    </row>
    <row r="491" spans="4:7" ht="12.75">
      <c r="D491" s="9"/>
      <c r="E491" s="5"/>
      <c r="F491" s="5"/>
      <c r="G491" s="129"/>
    </row>
    <row r="492" spans="4:7" ht="12.75">
      <c r="D492" s="9"/>
      <c r="E492" s="5"/>
      <c r="F492" s="5"/>
      <c r="G492" s="129"/>
    </row>
    <row r="493" spans="4:7" ht="12.75">
      <c r="D493" s="9"/>
      <c r="E493" s="5"/>
      <c r="F493" s="5"/>
      <c r="G493" s="129"/>
    </row>
  </sheetData>
  <sheetProtection/>
  <mergeCells count="8">
    <mergeCell ref="I1:I2"/>
    <mergeCell ref="E1:E2"/>
    <mergeCell ref="F1:F2"/>
    <mergeCell ref="G1:G2"/>
    <mergeCell ref="C482:D482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styczeń-luty 2018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2018-03-15T12:54:37Z</cp:lastPrinted>
  <dcterms:created xsi:type="dcterms:W3CDTF">1997-02-26T13:46:56Z</dcterms:created>
  <dcterms:modified xsi:type="dcterms:W3CDTF">2018-03-15T13:44:32Z</dcterms:modified>
  <cp:category/>
  <cp:version/>
  <cp:contentType/>
  <cp:contentStatus/>
</cp:coreProperties>
</file>