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<sst xmlns="http://schemas.openxmlformats.org/spreadsheetml/2006/main" count="767" uniqueCount="261">
  <si>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</si>
  <si>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</si>
  <si>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</si>
  <si>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</si>
  <si>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</si>
  <si>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</si>
  <si>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</si>
  <si>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</si>
  <si>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</si>
  <si>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</si>
  <si>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</si>
  <si>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</si>
  <si>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</si>
  <si>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</si>
  <si>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</si>
  <si>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</si>
  <si>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</si>
  <si>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</si>
  <si>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</si>
  <si>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</si>
  <si>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</si>
  <si>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</si>
  <si>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</si>
  <si>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</si>
  <si>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</si>
  <si>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</si>
  <si>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</si>
  <si>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</si>
  <si>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</si>
  <si>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</si>
  <si>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</si>
  <si>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</si>
  <si>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</si>
  <si>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</si>
  <si>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</si>
  <si>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</si>
  <si>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</si>
  <si>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</si>
  <si>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</si>
  <si>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</si>
  <si>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</si>
  <si>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</si>
  <si>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</si>
  <si>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</si>
  <si>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</si>
  <si>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</si>
  <si>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</si>
  <si>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</si>
  <si>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</si>
  <si>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</si>
  <si>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</si>
  <si>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</si>
  <si>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</si>
  <si>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</si>
  <si>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</si>
  <si>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</si>
  <si>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</si>
  <si>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</si>
  <si>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</si>
  <si>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</si>
  <si>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</si>
  <si>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</si>
  <si>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</si>
  <si>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</si>
  <si>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</si>
  <si>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</si>
  <si>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</si>
  <si>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</si>
  <si>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</si>
  <si>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</si>
  <si>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</si>
  <si>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</si>
  <si>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</si>
  <si>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</si>
  <si>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</si>
  <si>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</si>
  <si>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</si>
  <si>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</si>
  <si>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</si>
  <si>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</si>
  <si>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</si>
  <si>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</si>
  <si>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</si>
  <si>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</si>
  <si>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</si>
  <si>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</si>
  <si>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</si>
  <si>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</si>
  <si>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</si>
  <si>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</si>
  <si>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</si>
  <si>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</si>
  <si>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</si>
  <si>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</si>
  <si>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</si>
  <si>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</si>
  <si>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</si>
  <si>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</si>
  <si>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</si>
  <si>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</si>
  <si>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</si>
  <si>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</si>
  <si>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</si>
  <si>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</si>
  <si>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</si>
  <si>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</si>
  <si>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</si>
  <si>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</si>
  <si>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</si>
  <si>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</si>
  <si>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</si>
  <si>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</si>
  <si>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</si>
  <si>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</si>
  <si>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</si>
  <si>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</si>
  <si>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</si>
  <si>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</si>
  <si>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</si>
  <si>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</si>
  <si>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</si>
  <si>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</si>
  <si>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</si>
  <si>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</si>
  <si>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</si>
  <si>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</si>
  <si>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</si>
  <si>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</si>
  <si>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</si>
  <si>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</si>
  <si>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</si>
  <si>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</si>
  <si>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</si>
  <si>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</si>
  <si>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</si>
  <si>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</si>
  <si>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</si>
  <si>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</si>
  <si>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</si>
  <si>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</si>
  <si>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</si>
  <si>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</si>
  <si>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</si>
  <si>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</si>
  <si>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</si>
  <si>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</si>
  <si>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</si>
  <si>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</si>
  <si>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</si>
  <si>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</si>
  <si>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</si>
  <si>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</si>
  <si>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</si>
  <si>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</si>
  <si>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</si>
  <si>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</si>
  <si>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</si>
  <si>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</si>
  <si>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</si>
  <si>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</si>
  <si>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</si>
  <si>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</si>
  <si>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</si>
  <si>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</si>
  <si>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</si>
  <si>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</si>
  <si>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</si>
  <si>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</si>
  <si>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</si>
  <si>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</si>
  <si>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</si>
  <si>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</si>
  <si>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</si>
  <si>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</si>
  <si>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</si>
  <si>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</si>
  <si>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</si>
  <si>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</si>
  <si>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</si>
  <si>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</si>
  <si>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</si>
  <si>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</si>
  <si>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</si>
  <si>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</si>
  <si>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</si>
  <si>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</si>
  <si>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</si>
  <si>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</si>
  <si>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</si>
  <si>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</si>
  <si>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</si>
  <si>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</si>
  <si>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</si>
  <si>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</si>
  <si>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</si>
  <si>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</si>
  <si>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</si>
  <si>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</si>
  <si>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</si>
  <si>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</si>
  <si>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</si>
  <si>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</si>
  <si>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</si>
  <si>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</si>
  <si>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</si>
  <si>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</si>
  <si>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</si>
  <si>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</si>
  <si>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</si>
  <si>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</si>
  <si>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</si>
  <si>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</si>
  <si>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</si>
  <si>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</si>
  <si>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</si>
  <si>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</si>
  <si>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</si>
  <si>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</si>
  <si>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</si>
  <si>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</si>
  <si>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</si>
  <si>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</si>
  <si>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</si>
  <si>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</si>
  <si>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</si>
  <si>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</si>
  <si>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</si>
  <si>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</si>
  <si>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</si>
  <si>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</si>
  <si>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</si>
  <si>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</si>
  <si>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</si>
  <si>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</si>
  <si>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</si>
  <si>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</si>
  <si>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</si>
  <si>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</si>
  <si>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</si>
  <si>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</si>
  <si>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</si>
  <si>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</si>
  <si>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</si>
  <si>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</si>
  <si>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</si>
  <si>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</si>
  <si>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</si>
  <si>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</si>
  <si>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</si>
  <si>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</si>
  <si>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</si>
  <si>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</si>
  <si>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</si>
  <si>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</si>
  <si>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</si>
  <si>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</si>
  <si>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</si>
  <si>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</si>
  <si>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Wykonanie               za 10 m-cy</t>
  </si>
  <si>
    <t>2337</t>
  </si>
  <si>
    <t>Dotacje celowe otrzymane otrzymane od samorządu województwa na zadania bieżące realizowane na podstawie porozumień (umów) między jednostami samorządu terytorialnego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</si>
</sst>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81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4887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="110" zoomScaleNormal="110" workbookViewId="0" topLeftCell="A1">
      <pane ySplit="3" topLeftCell="A417" activePane="bottomLeft" state="frozen"/>
      <selection pane="topLeft" activeCell="A1" sqref="A1"/>
      <selection pane="bottomLeft" activeCell="D423" sqref="D42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6" t="s">
        <v>93</v>
      </c>
      <c r="B1" s="227"/>
      <c r="C1" s="228"/>
      <c r="D1" s="220" t="s">
        <v>0</v>
      </c>
      <c r="E1" s="220" t="s">
        <v>107</v>
      </c>
      <c r="F1" s="220" t="s">
        <v>258</v>
      </c>
      <c r="G1" s="222" t="s">
        <v>156</v>
      </c>
      <c r="H1" s="220" t="s">
        <v>212</v>
      </c>
      <c r="I1" s="220" t="s">
        <v>213</v>
      </c>
    </row>
    <row r="2" spans="1:9" ht="14.25" customHeight="1">
      <c r="A2" s="76" t="s">
        <v>1</v>
      </c>
      <c r="B2" s="74" t="s">
        <v>92</v>
      </c>
      <c r="C2" s="75" t="s">
        <v>2</v>
      </c>
      <c r="D2" s="221"/>
      <c r="E2" s="221"/>
      <c r="F2" s="221"/>
      <c r="G2" s="223"/>
      <c r="H2" s="221"/>
      <c r="I2" s="22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128</v>
      </c>
      <c r="B4" s="16"/>
      <c r="C4" s="17"/>
      <c r="D4" s="66" t="s">
        <v>124</v>
      </c>
      <c r="E4" s="18">
        <f>E5</f>
        <v>45386.07</v>
      </c>
      <c r="F4" s="18">
        <f>F5</f>
        <v>45286.07</v>
      </c>
      <c r="G4" s="134">
        <f aca="true" t="shared" si="0" ref="G4:G9">F4*100/E4</f>
        <v>99.77966807877395</v>
      </c>
      <c r="H4" s="134">
        <f aca="true" t="shared" si="1" ref="H4:H9">(F4/I4)*100</f>
        <v>111.73595851322268</v>
      </c>
      <c r="I4" s="18">
        <f>SUM(I5)</f>
        <v>40529.54</v>
      </c>
    </row>
    <row r="5" spans="1:9" ht="12.75">
      <c r="A5" s="122"/>
      <c r="B5" s="203" t="s">
        <v>157</v>
      </c>
      <c r="C5" s="108"/>
      <c r="D5" s="212" t="s">
        <v>5</v>
      </c>
      <c r="E5" s="21">
        <f>SUM(E6:E7)</f>
        <v>45386.07</v>
      </c>
      <c r="F5" s="21">
        <f>SUM(F6:F7)</f>
        <v>45286.07</v>
      </c>
      <c r="G5" s="135">
        <f t="shared" si="0"/>
        <v>99.77966807877395</v>
      </c>
      <c r="H5" s="135">
        <f t="shared" si="1"/>
        <v>111.73595851322268</v>
      </c>
      <c r="I5" s="21">
        <f>SUM(I7)</f>
        <v>40529.54</v>
      </c>
    </row>
    <row r="6" spans="1:9" ht="45">
      <c r="A6" s="202"/>
      <c r="B6" s="205"/>
      <c r="C6" s="30" t="s">
        <v>10</v>
      </c>
      <c r="D6" s="86" t="s">
        <v>214</v>
      </c>
      <c r="E6" s="25">
        <v>100</v>
      </c>
      <c r="F6" s="25">
        <v>0</v>
      </c>
      <c r="G6" s="138">
        <f t="shared" si="0"/>
        <v>0</v>
      </c>
      <c r="H6" s="148" t="s">
        <v>123</v>
      </c>
      <c r="I6" s="25">
        <v>0</v>
      </c>
    </row>
    <row r="7" spans="1:9" ht="45">
      <c r="A7" s="123"/>
      <c r="B7" s="204"/>
      <c r="C7" s="79">
        <v>2010</v>
      </c>
      <c r="D7" s="12" t="s">
        <v>245</v>
      </c>
      <c r="E7" s="25">
        <v>45286.07</v>
      </c>
      <c r="F7" s="25">
        <v>45286.07</v>
      </c>
      <c r="G7" s="136">
        <f t="shared" si="0"/>
        <v>100</v>
      </c>
      <c r="H7" s="136">
        <f t="shared" si="1"/>
        <v>111.73595851322268</v>
      </c>
      <c r="I7" s="43">
        <v>40529.54</v>
      </c>
    </row>
    <row r="8" spans="1:9" ht="12.75">
      <c r="A8" s="26">
        <v>600</v>
      </c>
      <c r="B8" s="16"/>
      <c r="C8" s="17"/>
      <c r="D8" s="66" t="s">
        <v>6</v>
      </c>
      <c r="E8" s="18">
        <f>E9+E15+E28+E33</f>
        <v>3076737</v>
      </c>
      <c r="F8" s="18">
        <f>F9+F15+F28+F33</f>
        <v>2877108.79</v>
      </c>
      <c r="G8" s="134">
        <f t="shared" si="0"/>
        <v>93.5116907945008</v>
      </c>
      <c r="H8" s="134">
        <f t="shared" si="1"/>
        <v>17.996112606359652</v>
      </c>
      <c r="I8" s="18">
        <f>SUM(I9,I15,I28,I33)</f>
        <v>15987390.459999999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2041818</v>
      </c>
      <c r="F9" s="21">
        <f>SUM(F11:F14)</f>
        <v>1843918.94</v>
      </c>
      <c r="G9" s="135">
        <f t="shared" si="0"/>
        <v>90.30770323309913</v>
      </c>
      <c r="H9" s="135">
        <f t="shared" si="1"/>
        <v>11.577713417288765</v>
      </c>
      <c r="I9" s="21">
        <f>SUM(I10:I14)</f>
        <v>15926451.74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214</v>
      </c>
      <c r="E11" s="25">
        <v>1186800</v>
      </c>
      <c r="F11" s="25">
        <v>989000</v>
      </c>
      <c r="G11" s="138">
        <f>F11*100/E11</f>
        <v>83.33333333333333</v>
      </c>
      <c r="H11" s="136">
        <f aca="true" t="shared" si="2" ref="H11:H17">(F11/I11)*100</f>
        <v>492.06349838141455</v>
      </c>
      <c r="I11" s="25">
        <v>200990.32</v>
      </c>
    </row>
    <row r="12" spans="1:9" ht="12.75">
      <c r="A12" s="22"/>
      <c r="B12" s="23"/>
      <c r="C12" s="30" t="s">
        <v>25</v>
      </c>
      <c r="D12" s="10" t="s">
        <v>215</v>
      </c>
      <c r="E12" s="25">
        <v>384</v>
      </c>
      <c r="F12" s="25">
        <v>320</v>
      </c>
      <c r="G12" s="136">
        <f aca="true" t="shared" si="3" ref="G12:G17">F12*100/E12</f>
        <v>83.33333333333333</v>
      </c>
      <c r="H12" s="136">
        <f t="shared" si="2"/>
        <v>100</v>
      </c>
      <c r="I12" s="43">
        <v>320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117970</v>
      </c>
      <c r="G13" s="136">
        <f t="shared" si="3"/>
        <v>99.96949307662322</v>
      </c>
      <c r="H13" s="136">
        <f t="shared" si="2"/>
        <v>7.3722956167431155</v>
      </c>
      <c r="I13" s="43">
        <v>1600180</v>
      </c>
    </row>
    <row r="14" spans="1:9" ht="45">
      <c r="A14" s="22"/>
      <c r="B14" s="23"/>
      <c r="C14" s="30" t="s">
        <v>108</v>
      </c>
      <c r="D14" s="86" t="s">
        <v>239</v>
      </c>
      <c r="E14" s="25">
        <v>736628</v>
      </c>
      <c r="F14" s="25">
        <v>736628.94</v>
      </c>
      <c r="G14" s="136">
        <f t="shared" si="3"/>
        <v>100.00012760850795</v>
      </c>
      <c r="H14" s="136">
        <f t="shared" si="2"/>
        <v>5.215086385701434</v>
      </c>
      <c r="I14" s="43">
        <v>14124961.42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1028669</v>
      </c>
      <c r="F15" s="21">
        <f>SUM(F16:F27)</f>
        <v>1025819.0599999999</v>
      </c>
      <c r="G15" s="135">
        <f t="shared" si="3"/>
        <v>99.72294878138644</v>
      </c>
      <c r="H15" s="135">
        <f t="shared" si="2"/>
        <v>1970.2646151813192</v>
      </c>
      <c r="I15" s="21">
        <f>SUM(I16:I27)</f>
        <v>52065.04</v>
      </c>
    </row>
    <row r="16" spans="1:9" s="85" customFormat="1" ht="22.5">
      <c r="A16" s="19"/>
      <c r="B16" s="36"/>
      <c r="C16" s="30" t="s">
        <v>70</v>
      </c>
      <c r="D16" s="12" t="s">
        <v>216</v>
      </c>
      <c r="E16" s="25">
        <v>3569</v>
      </c>
      <c r="F16" s="25">
        <v>3569.24</v>
      </c>
      <c r="G16" s="136">
        <f t="shared" si="3"/>
        <v>100.00672457270944</v>
      </c>
      <c r="H16" s="136">
        <f t="shared" si="2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17642.18</v>
      </c>
      <c r="G17" s="136">
        <f t="shared" si="3"/>
        <v>88.2109</v>
      </c>
      <c r="H17" s="136">
        <f t="shared" si="2"/>
        <v>91.938835918837</v>
      </c>
      <c r="I17" s="25">
        <v>19189.04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3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217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215</v>
      </c>
      <c r="E20" s="81">
        <v>500</v>
      </c>
      <c r="F20" s="81">
        <v>6.95</v>
      </c>
      <c r="G20" s="136">
        <f aca="true" t="shared" si="5" ref="G20:G33">F20*100/E20</f>
        <v>1.39</v>
      </c>
      <c r="H20" s="136">
        <f t="shared" si="4"/>
        <v>4.649451431629649</v>
      </c>
      <c r="I20" s="43">
        <v>149.48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36" t="e">
        <f t="shared" si="5"/>
        <v>#DIV/0!</v>
      </c>
      <c r="H21" s="136">
        <f t="shared" si="4"/>
        <v>0</v>
      </c>
      <c r="I21" s="43">
        <v>31616.57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253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239</v>
      </c>
      <c r="E24" s="81">
        <v>1004600</v>
      </c>
      <c r="F24" s="81">
        <v>1004600.69</v>
      </c>
      <c r="G24" s="136">
        <f t="shared" si="5"/>
        <v>100.00006868405336</v>
      </c>
      <c r="H24" s="148" t="s">
        <v>123</v>
      </c>
      <c r="I24" s="25">
        <v>0</v>
      </c>
    </row>
    <row r="25" spans="1:9" ht="33.75" hidden="1">
      <c r="A25" s="22"/>
      <c r="B25" s="23"/>
      <c r="C25" s="28" t="s">
        <v>83</v>
      </c>
      <c r="D25" s="215" t="s">
        <v>254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218</v>
      </c>
      <c r="E26" s="81"/>
      <c r="F26" s="81"/>
      <c r="G26" s="136" t="e">
        <f t="shared" si="5"/>
        <v>#DIV/0!</v>
      </c>
      <c r="H26" s="148" t="e">
        <v>#DIV/0!</v>
      </c>
      <c r="I26" s="25">
        <v>0</v>
      </c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36" t="e">
        <f t="shared" si="5"/>
        <v>#DIV/0!</v>
      </c>
      <c r="H27" s="136" t="e">
        <f>(F27/I27)*100</f>
        <v>#DIV/0!</v>
      </c>
      <c r="I27" s="25">
        <v>0</v>
      </c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6250</v>
      </c>
      <c r="F28" s="84">
        <f>SUM(F29:F32)</f>
        <v>7370.79</v>
      </c>
      <c r="G28" s="137">
        <f t="shared" si="5"/>
        <v>117.93264</v>
      </c>
      <c r="H28" s="135">
        <f>(F28/I28)*100</f>
        <v>83.0635091641799</v>
      </c>
      <c r="I28" s="84">
        <f>SUM(I30:I32)</f>
        <v>8873.68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214</v>
      </c>
      <c r="E30" s="81">
        <v>6000</v>
      </c>
      <c r="F30" s="81">
        <v>7219.42</v>
      </c>
      <c r="G30" s="138">
        <f t="shared" si="5"/>
        <v>120.32366666666667</v>
      </c>
      <c r="H30" s="136">
        <f>(F30/I30)*100</f>
        <v>83.58315745113408</v>
      </c>
      <c r="I30" s="81">
        <v>8637.41</v>
      </c>
    </row>
    <row r="31" spans="1:9" ht="12.75">
      <c r="A31" s="22"/>
      <c r="B31" s="99"/>
      <c r="C31" s="30" t="s">
        <v>25</v>
      </c>
      <c r="D31" s="12" t="s">
        <v>215</v>
      </c>
      <c r="E31" s="81">
        <v>250</v>
      </c>
      <c r="F31" s="81">
        <v>151.37</v>
      </c>
      <c r="G31" s="136">
        <f t="shared" si="5"/>
        <v>60.548</v>
      </c>
      <c r="H31" s="136">
        <f>(F31/I31)*100</f>
        <v>64.06653405002751</v>
      </c>
      <c r="I31" s="159">
        <v>236.27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214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239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2.75">
      <c r="A37" s="26">
        <v>700</v>
      </c>
      <c r="B37" s="37"/>
      <c r="C37" s="38"/>
      <c r="D37" s="66" t="s">
        <v>14</v>
      </c>
      <c r="E37" s="18">
        <f>E38+E41+E53</f>
        <v>20808763.31</v>
      </c>
      <c r="F37" s="18">
        <f>F38+F41+F53</f>
        <v>16560165.370000001</v>
      </c>
      <c r="G37" s="134">
        <f t="shared" si="6"/>
        <v>79.58265045977882</v>
      </c>
      <c r="H37" s="134">
        <f t="shared" si="7"/>
        <v>79.35473994078563</v>
      </c>
      <c r="I37" s="18">
        <f>I38+I41+I53</f>
        <v>20868527.049999997</v>
      </c>
    </row>
    <row r="38" spans="1:9" ht="22.5">
      <c r="A38" s="47"/>
      <c r="B38" s="48">
        <v>70004</v>
      </c>
      <c r="C38" s="112"/>
      <c r="D38" s="114" t="s">
        <v>136</v>
      </c>
      <c r="E38" s="21">
        <f>SUM(E39:E40)</f>
        <v>35100</v>
      </c>
      <c r="F38" s="21">
        <f>SUM(F39:F40)</f>
        <v>7900</v>
      </c>
      <c r="G38" s="135">
        <f t="shared" si="6"/>
        <v>22.507122507122507</v>
      </c>
      <c r="H38" s="135">
        <f t="shared" si="7"/>
        <v>24.59330763177032</v>
      </c>
      <c r="I38" s="21">
        <f>SUM(I39:I40)</f>
        <v>32122.56</v>
      </c>
    </row>
    <row r="39" spans="1:9" ht="12.75">
      <c r="A39" s="47"/>
      <c r="B39" s="167"/>
      <c r="C39" s="52" t="s">
        <v>25</v>
      </c>
      <c r="D39" s="12" t="s">
        <v>215</v>
      </c>
      <c r="E39" s="25">
        <v>100</v>
      </c>
      <c r="F39" s="25">
        <v>0</v>
      </c>
      <c r="G39" s="136">
        <f t="shared" si="6"/>
        <v>0</v>
      </c>
      <c r="H39" s="136">
        <f t="shared" si="7"/>
        <v>0</v>
      </c>
      <c r="I39" s="25">
        <v>0.79</v>
      </c>
    </row>
    <row r="40" spans="1:9" ht="12.75">
      <c r="A40" s="47"/>
      <c r="B40" s="165"/>
      <c r="C40" s="30" t="s">
        <v>11</v>
      </c>
      <c r="D40" s="12" t="s">
        <v>12</v>
      </c>
      <c r="E40" s="53">
        <v>35000</v>
      </c>
      <c r="F40" s="53">
        <v>7900</v>
      </c>
      <c r="G40" s="139">
        <f t="shared" si="6"/>
        <v>22.571428571428573</v>
      </c>
      <c r="H40" s="136">
        <f t="shared" si="7"/>
        <v>24.593912477425743</v>
      </c>
      <c r="I40" s="153">
        <v>32121.77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20310191.31</v>
      </c>
      <c r="F41" s="21">
        <f>SUM(F42:F52)</f>
        <v>16088793.9</v>
      </c>
      <c r="G41" s="135">
        <f t="shared" si="6"/>
        <v>79.21537347645989</v>
      </c>
      <c r="H41" s="135">
        <f t="shared" si="7"/>
        <v>79.33195136444418</v>
      </c>
      <c r="I41" s="21">
        <f>SUM(I42:I52)</f>
        <v>20280345.59</v>
      </c>
    </row>
    <row r="42" spans="1:9" ht="22.5">
      <c r="A42" s="22"/>
      <c r="B42" s="29"/>
      <c r="C42" s="34" t="s">
        <v>16</v>
      </c>
      <c r="D42" s="12" t="s">
        <v>246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0.011103520460914696</v>
      </c>
      <c r="I42" s="25">
        <v>1116402.68</v>
      </c>
    </row>
    <row r="43" spans="1:9" ht="22.5">
      <c r="A43" s="22"/>
      <c r="B43" s="29"/>
      <c r="C43" s="34" t="s">
        <v>210</v>
      </c>
      <c r="D43" s="12" t="s">
        <v>211</v>
      </c>
      <c r="E43" s="25">
        <v>1089875</v>
      </c>
      <c r="F43" s="25">
        <v>1067676.11</v>
      </c>
      <c r="G43" s="136">
        <f t="shared" si="6"/>
        <v>97.9631710058493</v>
      </c>
      <c r="H43" s="148" t="s">
        <v>123</v>
      </c>
      <c r="I43" s="25"/>
    </row>
    <row r="44" spans="1:9" ht="24" customHeight="1">
      <c r="A44" s="22"/>
      <c r="B44" s="29"/>
      <c r="C44" s="34" t="s">
        <v>70</v>
      </c>
      <c r="D44" s="12" t="s">
        <v>216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20.610687022900763</v>
      </c>
      <c r="I44" s="43">
        <v>6550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219</v>
      </c>
      <c r="E46" s="53">
        <v>15923000</v>
      </c>
      <c r="F46" s="197">
        <v>13052082.38</v>
      </c>
      <c r="G46" s="136">
        <f t="shared" si="6"/>
        <v>81.96999547823903</v>
      </c>
      <c r="H46" s="136">
        <f t="shared" si="7"/>
        <v>99.49098691020394</v>
      </c>
      <c r="I46" s="25">
        <v>13118859.09</v>
      </c>
    </row>
    <row r="47" spans="1:9" ht="45">
      <c r="A47" s="177"/>
      <c r="B47" s="178"/>
      <c r="C47" s="52" t="s">
        <v>10</v>
      </c>
      <c r="D47" s="176" t="s">
        <v>219</v>
      </c>
      <c r="E47" s="53">
        <v>248050</v>
      </c>
      <c r="F47" s="193">
        <v>262981.85</v>
      </c>
      <c r="G47" s="139">
        <f t="shared" si="6"/>
        <v>106.01969361015922</v>
      </c>
      <c r="H47" s="139">
        <f t="shared" si="7"/>
        <v>109.36461510272373</v>
      </c>
      <c r="I47" s="53">
        <v>240463.38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224000</v>
      </c>
      <c r="F48" s="25">
        <v>235148.36</v>
      </c>
      <c r="G48" s="136">
        <f t="shared" si="6"/>
        <v>104.97694642857142</v>
      </c>
      <c r="H48" s="136">
        <f t="shared" si="7"/>
        <v>71.57441153263419</v>
      </c>
      <c r="I48" s="25">
        <v>328536.91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2135775</v>
      </c>
      <c r="F49" s="25">
        <v>969703.78</v>
      </c>
      <c r="G49" s="136">
        <f t="shared" si="6"/>
        <v>45.40289965000995</v>
      </c>
      <c r="H49" s="136">
        <f t="shared" si="7"/>
        <v>19.098988699589793</v>
      </c>
      <c r="I49" s="25">
        <v>5077251.97</v>
      </c>
    </row>
    <row r="50" spans="1:9" ht="21.75" customHeight="1" hidden="1">
      <c r="A50" s="22"/>
      <c r="B50" s="29"/>
      <c r="C50" s="30" t="s">
        <v>20</v>
      </c>
      <c r="D50" s="12" t="s">
        <v>217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215</v>
      </c>
      <c r="E51" s="25">
        <v>208722</v>
      </c>
      <c r="F51" s="25">
        <v>272188.99</v>
      </c>
      <c r="G51" s="136">
        <f aca="true" t="shared" si="8" ref="G51:G79">F51*100/E51</f>
        <v>130.4074271039948</v>
      </c>
      <c r="H51" s="136">
        <f t="shared" si="7"/>
        <v>110.90840510277533</v>
      </c>
      <c r="I51" s="43">
        <v>245417.82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479294.31</v>
      </c>
      <c r="F52" s="25">
        <v>227538.47</v>
      </c>
      <c r="G52" s="136">
        <f t="shared" si="8"/>
        <v>47.473643073292486</v>
      </c>
      <c r="H52" s="136">
        <f t="shared" si="7"/>
        <v>154.93168701818433</v>
      </c>
      <c r="I52" s="43">
        <v>146863.74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463472</v>
      </c>
      <c r="F53" s="21">
        <f>SUM(F54:F57)</f>
        <v>463471.47</v>
      </c>
      <c r="G53" s="135">
        <f t="shared" si="8"/>
        <v>99.9998856457348</v>
      </c>
      <c r="H53" s="135">
        <f t="shared" si="7"/>
        <v>83.34934842334147</v>
      </c>
      <c r="I53" s="21">
        <f>SUM(I54:I57)</f>
        <v>556058.9</v>
      </c>
    </row>
    <row r="54" spans="1:9" ht="22.5" hidden="1">
      <c r="A54" s="19"/>
      <c r="B54" s="36"/>
      <c r="C54" s="28" t="s">
        <v>70</v>
      </c>
      <c r="D54" s="12" t="s">
        <v>216</v>
      </c>
      <c r="E54" s="25"/>
      <c r="F54" s="25"/>
      <c r="G54" s="136" t="e">
        <f t="shared" si="8"/>
        <v>#DIV/0!</v>
      </c>
      <c r="H54" s="136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36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239</v>
      </c>
      <c r="E56" s="25"/>
      <c r="F56" s="25"/>
      <c r="G56" s="136" t="e">
        <f t="shared" si="8"/>
        <v>#DIV/0!</v>
      </c>
      <c r="H56" s="136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218</v>
      </c>
      <c r="E57" s="25">
        <v>463472</v>
      </c>
      <c r="F57" s="25">
        <v>463471.47</v>
      </c>
      <c r="G57" s="136">
        <f t="shared" si="8"/>
        <v>99.9998856457348</v>
      </c>
      <c r="H57" s="148">
        <f t="shared" si="7"/>
        <v>83.34934842334147</v>
      </c>
      <c r="I57" s="25">
        <v>556058.9</v>
      </c>
    </row>
    <row r="58" spans="1:9" ht="12.75">
      <c r="A58" s="26">
        <v>710</v>
      </c>
      <c r="B58" s="37"/>
      <c r="C58" s="38"/>
      <c r="D58" s="66" t="s">
        <v>21</v>
      </c>
      <c r="E58" s="18">
        <f>E59+E62</f>
        <v>30000</v>
      </c>
      <c r="F58" s="18">
        <f>F59+F62</f>
        <v>40196.81</v>
      </c>
      <c r="G58" s="134">
        <f t="shared" si="8"/>
        <v>133.98936666666665</v>
      </c>
      <c r="H58" s="134">
        <f t="shared" si="7"/>
        <v>124.06204582203337</v>
      </c>
      <c r="I58" s="18">
        <f>I59+I62</f>
        <v>32400.57</v>
      </c>
    </row>
    <row r="59" spans="1:9" ht="12.75">
      <c r="A59" s="19"/>
      <c r="B59" s="27">
        <v>71035</v>
      </c>
      <c r="C59" s="20"/>
      <c r="D59" s="14" t="s">
        <v>208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247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24000</v>
      </c>
      <c r="F62" s="21">
        <f>SUM(F63:F63)</f>
        <v>34196.81</v>
      </c>
      <c r="G62" s="135">
        <f t="shared" si="8"/>
        <v>142.48670833333333</v>
      </c>
      <c r="H62" s="141">
        <f t="shared" si="7"/>
        <v>129.53057452926205</v>
      </c>
      <c r="I62" s="21">
        <f>SUM(I63:I63)</f>
        <v>26400.57</v>
      </c>
    </row>
    <row r="63" spans="1:9" ht="12.75">
      <c r="A63" s="22"/>
      <c r="B63" s="23"/>
      <c r="C63" s="30" t="s">
        <v>56</v>
      </c>
      <c r="D63" s="10" t="s">
        <v>57</v>
      </c>
      <c r="E63" s="25">
        <v>24000</v>
      </c>
      <c r="F63" s="25">
        <v>34196.81</v>
      </c>
      <c r="G63" s="136">
        <f t="shared" si="8"/>
        <v>142.48670833333333</v>
      </c>
      <c r="H63" s="148">
        <f t="shared" si="7"/>
        <v>129.53057452926205</v>
      </c>
      <c r="I63" s="25">
        <v>26400.57</v>
      </c>
    </row>
    <row r="64" spans="1:9" ht="12.75">
      <c r="A64" s="26">
        <v>750</v>
      </c>
      <c r="B64" s="16"/>
      <c r="C64" s="32"/>
      <c r="D64" s="66" t="s">
        <v>22</v>
      </c>
      <c r="E64" s="39">
        <f>E65+E68+E70+E72+E81+E83+E88</f>
        <v>1645924</v>
      </c>
      <c r="F64" s="39">
        <f>F65+F68+F70+F72+F81+F83+F88</f>
        <v>2009359.8500000003</v>
      </c>
      <c r="G64" s="140">
        <f t="shared" si="8"/>
        <v>122.08096181840719</v>
      </c>
      <c r="H64" s="140">
        <f t="shared" si="7"/>
        <v>122.12182183824186</v>
      </c>
      <c r="I64" s="39">
        <f>I65+I69+I70+I72+I81+I83+I88</f>
        <v>1645373.2999999998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1030752</v>
      </c>
      <c r="F65" s="40">
        <f>SUM(F66:F67)</f>
        <v>783257.6</v>
      </c>
      <c r="G65" s="141">
        <f t="shared" si="8"/>
        <v>75.98894787494955</v>
      </c>
      <c r="H65" s="141">
        <f t="shared" si="7"/>
        <v>95.98248129922194</v>
      </c>
      <c r="I65" s="40">
        <f>SUM(I66:I67)</f>
        <v>816042.25</v>
      </c>
    </row>
    <row r="66" spans="1:9" ht="45">
      <c r="A66" s="22"/>
      <c r="B66" s="29"/>
      <c r="C66" s="30">
        <v>2010</v>
      </c>
      <c r="D66" s="12" t="s">
        <v>245</v>
      </c>
      <c r="E66" s="25">
        <v>1030202</v>
      </c>
      <c r="F66" s="25">
        <v>783022</v>
      </c>
      <c r="G66" s="136">
        <f t="shared" si="8"/>
        <v>76.00664724005583</v>
      </c>
      <c r="H66" s="136">
        <f t="shared" si="7"/>
        <v>95.97822103298101</v>
      </c>
      <c r="I66" s="25">
        <v>815833</v>
      </c>
    </row>
    <row r="67" spans="1:9" ht="33.75">
      <c r="A67" s="19"/>
      <c r="B67" s="36"/>
      <c r="C67" s="183" t="s">
        <v>76</v>
      </c>
      <c r="D67" s="12" t="s">
        <v>174</v>
      </c>
      <c r="E67" s="25">
        <v>550</v>
      </c>
      <c r="F67" s="25">
        <v>235.6</v>
      </c>
      <c r="G67" s="136">
        <f t="shared" si="8"/>
        <v>42.836363636363636</v>
      </c>
      <c r="H67" s="136">
        <f t="shared" si="7"/>
        <v>112.5925925925926</v>
      </c>
      <c r="I67" s="25">
        <v>209.25</v>
      </c>
    </row>
    <row r="68" spans="1:9" ht="12.75">
      <c r="A68" s="19"/>
      <c r="B68" s="191">
        <v>75014</v>
      </c>
      <c r="C68" s="44"/>
      <c r="D68" s="13" t="s">
        <v>192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204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>
        <f t="shared" si="7"/>
        <v>0</v>
      </c>
      <c r="I70" s="21">
        <f>SUM(I71)</f>
        <v>3500</v>
      </c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>
        <f t="shared" si="7"/>
        <v>0</v>
      </c>
      <c r="I71" s="25">
        <v>3500</v>
      </c>
    </row>
    <row r="72" spans="1:9" ht="12.75">
      <c r="A72" s="19"/>
      <c r="B72" s="27">
        <v>75023</v>
      </c>
      <c r="C72" s="20"/>
      <c r="D72" s="14" t="s">
        <v>24</v>
      </c>
      <c r="E72" s="21">
        <f>SUM(E73:E80)</f>
        <v>613302</v>
      </c>
      <c r="F72" s="21">
        <f>SUM(F73:F80)</f>
        <v>1224845.3900000001</v>
      </c>
      <c r="G72" s="135">
        <f t="shared" si="8"/>
        <v>199.71325545978982</v>
      </c>
      <c r="H72" s="135">
        <f t="shared" si="7"/>
        <v>148.63477682189173</v>
      </c>
      <c r="I72" s="21">
        <f>SUM(I73:I79)</f>
        <v>824063.7999999999</v>
      </c>
    </row>
    <row r="73" spans="1:9" ht="22.5" hidden="1">
      <c r="A73" s="19"/>
      <c r="B73" s="36"/>
      <c r="C73" s="30" t="s">
        <v>70</v>
      </c>
      <c r="D73" s="12" t="s">
        <v>216</v>
      </c>
      <c r="E73" s="25"/>
      <c r="F73" s="25"/>
      <c r="G73" s="136" t="e">
        <f t="shared" si="8"/>
        <v>#DIV/0!</v>
      </c>
      <c r="H73" s="136" t="e">
        <f t="shared" si="7"/>
        <v>#DIV/0!</v>
      </c>
      <c r="I73" s="43"/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33776</v>
      </c>
      <c r="G74" s="136">
        <f t="shared" si="8"/>
        <v>85.91778591778592</v>
      </c>
      <c r="H74" s="136">
        <f t="shared" si="7"/>
        <v>106.71721958925751</v>
      </c>
      <c r="I74" s="25">
        <v>31650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101.6</v>
      </c>
      <c r="G76" s="136">
        <f t="shared" si="8"/>
        <v>203.2</v>
      </c>
      <c r="H76" s="148" t="s">
        <v>123</v>
      </c>
      <c r="I76" s="43">
        <v>0</v>
      </c>
    </row>
    <row r="77" spans="1:9" ht="12.75">
      <c r="A77" s="22"/>
      <c r="B77" s="29"/>
      <c r="C77" s="30" t="s">
        <v>25</v>
      </c>
      <c r="D77" s="10" t="s">
        <v>215</v>
      </c>
      <c r="E77" s="25">
        <v>172000</v>
      </c>
      <c r="F77" s="25">
        <v>205692.32</v>
      </c>
      <c r="G77" s="136">
        <f t="shared" si="8"/>
        <v>119.58855813953488</v>
      </c>
      <c r="H77" s="136">
        <f aca="true" t="shared" si="9" ref="H77:H86">(F77/I77)*100</f>
        <v>131.84066438382155</v>
      </c>
      <c r="I77" s="25">
        <v>156015.84</v>
      </c>
    </row>
    <row r="78" spans="1:9" s="117" customFormat="1" ht="22.5" hidden="1">
      <c r="A78" s="206"/>
      <c r="B78" s="207"/>
      <c r="C78" s="103" t="s">
        <v>149</v>
      </c>
      <c r="D78" s="216" t="s">
        <v>220</v>
      </c>
      <c r="E78" s="160"/>
      <c r="F78" s="160"/>
      <c r="G78" s="208" t="e">
        <f t="shared" si="8"/>
        <v>#DIV/0!</v>
      </c>
      <c r="H78" s="208" t="e">
        <f t="shared" si="9"/>
        <v>#DIV/0!</v>
      </c>
      <c r="I78" s="106"/>
    </row>
    <row r="79" spans="1:9" ht="12.75">
      <c r="A79" s="22"/>
      <c r="B79" s="29"/>
      <c r="C79" s="28" t="s">
        <v>11</v>
      </c>
      <c r="D79" s="11" t="s">
        <v>12</v>
      </c>
      <c r="E79" s="25">
        <v>399290</v>
      </c>
      <c r="F79" s="25">
        <v>435275.47</v>
      </c>
      <c r="G79" s="136">
        <f t="shared" si="8"/>
        <v>109.01236444689323</v>
      </c>
      <c r="H79" s="136">
        <f t="shared" si="9"/>
        <v>68.39674187516252</v>
      </c>
      <c r="I79" s="25">
        <v>636397.96</v>
      </c>
    </row>
    <row r="80" spans="1:9" ht="45">
      <c r="A80" s="22"/>
      <c r="B80" s="29"/>
      <c r="C80" s="30" t="s">
        <v>259</v>
      </c>
      <c r="D80" s="219" t="s">
        <v>260</v>
      </c>
      <c r="E80" s="25">
        <v>2650</v>
      </c>
      <c r="F80" s="25">
        <v>550000</v>
      </c>
      <c r="G80" s="136">
        <f>F80*100/E80</f>
        <v>20754.716981132075</v>
      </c>
      <c r="H80" s="144" t="s">
        <v>123</v>
      </c>
      <c r="I80" s="25"/>
    </row>
    <row r="81" spans="1:9" ht="12.75" customHeight="1" hidden="1">
      <c r="A81" s="22"/>
      <c r="B81" s="27">
        <v>75056</v>
      </c>
      <c r="C81" s="42"/>
      <c r="D81" s="14" t="s">
        <v>121</v>
      </c>
      <c r="E81" s="21">
        <f>SUM(E82)</f>
        <v>0</v>
      </c>
      <c r="F81" s="21">
        <f>SUM(F82)</f>
        <v>0</v>
      </c>
      <c r="G81" s="141" t="s">
        <v>123</v>
      </c>
      <c r="H81" s="135" t="e">
        <f t="shared" si="9"/>
        <v>#DIV/0!</v>
      </c>
      <c r="I81" s="21">
        <f>SUM(I82)</f>
        <v>0</v>
      </c>
    </row>
    <row r="82" spans="1:9" ht="12.75" customHeight="1" hidden="1">
      <c r="A82" s="22"/>
      <c r="B82" s="29"/>
      <c r="C82" s="30" t="s">
        <v>120</v>
      </c>
      <c r="D82" s="10" t="s">
        <v>106</v>
      </c>
      <c r="E82" s="25">
        <v>0</v>
      </c>
      <c r="F82" s="25">
        <v>0</v>
      </c>
      <c r="G82" s="148" t="s">
        <v>123</v>
      </c>
      <c r="H82" s="136" t="e">
        <f t="shared" si="9"/>
        <v>#DIV/0!</v>
      </c>
      <c r="I82" s="25"/>
    </row>
    <row r="83" spans="1:9" s="189" customFormat="1" ht="17.25" customHeight="1" hidden="1">
      <c r="A83" s="98"/>
      <c r="B83" s="184">
        <v>75075</v>
      </c>
      <c r="C83" s="185"/>
      <c r="D83" s="186" t="s">
        <v>196</v>
      </c>
      <c r="E83" s="187">
        <f>SUM(E85:E87)</f>
        <v>0</v>
      </c>
      <c r="F83" s="187">
        <f>SUM(F85:F87)</f>
        <v>0</v>
      </c>
      <c r="G83" s="188" t="e">
        <f>F83*100/E83</f>
        <v>#DIV/0!</v>
      </c>
      <c r="H83" s="181" t="e">
        <f t="shared" si="9"/>
        <v>#DIV/0!</v>
      </c>
      <c r="I83" s="187">
        <f>SUM(I85:I87)</f>
        <v>0</v>
      </c>
    </row>
    <row r="84" spans="1:9" ht="33.75" customHeight="1" hidden="1">
      <c r="A84" s="22"/>
      <c r="B84" s="36"/>
      <c r="C84" s="30" t="s">
        <v>118</v>
      </c>
      <c r="D84" s="12" t="s">
        <v>119</v>
      </c>
      <c r="E84" s="21"/>
      <c r="F84" s="21"/>
      <c r="G84" s="136" t="e">
        <f>F84*100/E84</f>
        <v>#DIV/0!</v>
      </c>
      <c r="H84" s="136" t="e">
        <f t="shared" si="9"/>
        <v>#DIV/0!</v>
      </c>
      <c r="I84" s="25"/>
    </row>
    <row r="85" spans="1:9" ht="45" customHeight="1" hidden="1">
      <c r="A85" s="22"/>
      <c r="B85" s="36"/>
      <c r="C85" s="30" t="s">
        <v>125</v>
      </c>
      <c r="D85" s="86" t="s">
        <v>173</v>
      </c>
      <c r="E85" s="25"/>
      <c r="F85" s="25"/>
      <c r="G85" s="136" t="e">
        <f>F85*100/E85</f>
        <v>#DIV/0!</v>
      </c>
      <c r="H85" s="136" t="e">
        <f t="shared" si="9"/>
        <v>#DIV/0!</v>
      </c>
      <c r="I85" s="25"/>
    </row>
    <row r="86" spans="1:9" ht="13.5" customHeight="1" hidden="1">
      <c r="A86" s="22"/>
      <c r="B86" s="36"/>
      <c r="C86" s="30" t="s">
        <v>11</v>
      </c>
      <c r="D86" s="11" t="s">
        <v>12</v>
      </c>
      <c r="E86" s="25"/>
      <c r="F86" s="25"/>
      <c r="G86" s="136" t="e">
        <f>F86*100/E86</f>
        <v>#DIV/0!</v>
      </c>
      <c r="H86" s="136" t="e">
        <f t="shared" si="9"/>
        <v>#DIV/0!</v>
      </c>
      <c r="I86" s="43"/>
    </row>
    <row r="87" spans="1:9" ht="33.75" hidden="1">
      <c r="A87" s="22"/>
      <c r="B87" s="29"/>
      <c r="C87" s="30" t="s">
        <v>118</v>
      </c>
      <c r="D87" s="86" t="s">
        <v>119</v>
      </c>
      <c r="E87" s="25"/>
      <c r="F87" s="25"/>
      <c r="G87" s="148" t="s">
        <v>123</v>
      </c>
      <c r="H87" s="148" t="s">
        <v>123</v>
      </c>
      <c r="I87" s="43"/>
    </row>
    <row r="88" spans="1:9" ht="12.75">
      <c r="A88" s="22"/>
      <c r="B88" s="27">
        <v>75095</v>
      </c>
      <c r="C88" s="100"/>
      <c r="D88" s="14" t="s">
        <v>5</v>
      </c>
      <c r="E88" s="21">
        <f>SUM(E89:E92)</f>
        <v>1820</v>
      </c>
      <c r="F88" s="21">
        <f>SUM(F89:F92)</f>
        <v>1224.86</v>
      </c>
      <c r="G88" s="135">
        <f>F88*100/E88</f>
        <v>67.3</v>
      </c>
      <c r="H88" s="135">
        <f aca="true" t="shared" si="10" ref="H88:H98">(F88/I88)*100</f>
        <v>84.56641811654238</v>
      </c>
      <c r="I88" s="21">
        <f>SUM(I89:I92)</f>
        <v>1448.4</v>
      </c>
    </row>
    <row r="89" spans="1:9" ht="12.75">
      <c r="A89" s="22"/>
      <c r="B89" s="36"/>
      <c r="C89" s="30" t="s">
        <v>11</v>
      </c>
      <c r="D89" s="11" t="s">
        <v>12</v>
      </c>
      <c r="E89" s="25">
        <v>1820</v>
      </c>
      <c r="F89" s="25">
        <v>1224.86</v>
      </c>
      <c r="G89" s="136">
        <f>F89*100/E89</f>
        <v>67.3</v>
      </c>
      <c r="H89" s="136">
        <f t="shared" si="10"/>
        <v>84.56641811654238</v>
      </c>
      <c r="I89" s="25">
        <v>1448.4</v>
      </c>
    </row>
    <row r="90" spans="1:9" ht="22.5" hidden="1">
      <c r="A90" s="22"/>
      <c r="B90" s="23"/>
      <c r="C90" s="30" t="s">
        <v>114</v>
      </c>
      <c r="D90" s="217" t="s">
        <v>115</v>
      </c>
      <c r="E90" s="25"/>
      <c r="F90" s="25"/>
      <c r="G90" s="136" t="e">
        <f>F90*100/E90</f>
        <v>#DIV/0!</v>
      </c>
      <c r="H90" s="136" t="e">
        <f t="shared" si="10"/>
        <v>#DIV/0!</v>
      </c>
      <c r="I90" s="43"/>
    </row>
    <row r="91" spans="1:9" ht="12.75" hidden="1">
      <c r="A91" s="22"/>
      <c r="B91" s="23"/>
      <c r="C91" s="30" t="s">
        <v>142</v>
      </c>
      <c r="D91" s="217" t="s">
        <v>106</v>
      </c>
      <c r="E91" s="25"/>
      <c r="F91" s="25"/>
      <c r="G91" s="148">
        <v>0</v>
      </c>
      <c r="H91" s="171" t="e">
        <f t="shared" si="10"/>
        <v>#DIV/0!</v>
      </c>
      <c r="I91" s="25"/>
    </row>
    <row r="92" spans="1:9" ht="22.5" hidden="1">
      <c r="A92" s="22"/>
      <c r="B92" s="29"/>
      <c r="C92" s="30" t="s">
        <v>88</v>
      </c>
      <c r="D92" s="217" t="s">
        <v>115</v>
      </c>
      <c r="E92" s="25"/>
      <c r="F92" s="25"/>
      <c r="G92" s="136" t="e">
        <f>F92*100/E92</f>
        <v>#DIV/0!</v>
      </c>
      <c r="H92" s="136" t="e">
        <f t="shared" si="10"/>
        <v>#DIV/0!</v>
      </c>
      <c r="I92" s="25"/>
    </row>
    <row r="93" spans="1:9" ht="33.75">
      <c r="A93" s="41">
        <v>751</v>
      </c>
      <c r="B93" s="37"/>
      <c r="C93" s="38"/>
      <c r="D93" s="67" t="s">
        <v>189</v>
      </c>
      <c r="E93" s="18">
        <f>E94+E96+E99+E102+E105+E107</f>
        <v>61039</v>
      </c>
      <c r="F93" s="18">
        <f>F94+F96+F99+F102+F105+F107</f>
        <v>59119</v>
      </c>
      <c r="G93" s="134">
        <f>F93*100/E93</f>
        <v>96.85447009289143</v>
      </c>
      <c r="H93" s="134">
        <f t="shared" si="10"/>
        <v>11.536517637783906</v>
      </c>
      <c r="I93" s="18">
        <f>I94+I96+I99+I102+I105+I107</f>
        <v>512451</v>
      </c>
    </row>
    <row r="94" spans="1:9" ht="22.5">
      <c r="A94" s="19"/>
      <c r="B94" s="27">
        <v>75101</v>
      </c>
      <c r="C94" s="20"/>
      <c r="D94" s="13" t="s">
        <v>193</v>
      </c>
      <c r="E94" s="21">
        <f>SUM(E95)</f>
        <v>61039</v>
      </c>
      <c r="F94" s="21">
        <f>SUM(F95)</f>
        <v>59119</v>
      </c>
      <c r="G94" s="135">
        <f>F94*100/E94</f>
        <v>96.85447009289143</v>
      </c>
      <c r="H94" s="135">
        <f t="shared" si="10"/>
        <v>710.5649038461538</v>
      </c>
      <c r="I94" s="21">
        <f>SUM(I95)</f>
        <v>8320</v>
      </c>
    </row>
    <row r="95" spans="1:9" ht="45">
      <c r="A95" s="22"/>
      <c r="B95" s="23"/>
      <c r="C95" s="30">
        <v>2010</v>
      </c>
      <c r="D95" s="12" t="s">
        <v>245</v>
      </c>
      <c r="E95" s="25">
        <v>61039</v>
      </c>
      <c r="F95" s="25">
        <v>59119</v>
      </c>
      <c r="G95" s="136">
        <f aca="true" t="shared" si="11" ref="G95:G184">F95*100/E95</f>
        <v>96.85447009289143</v>
      </c>
      <c r="H95" s="136">
        <f t="shared" si="10"/>
        <v>710.5649038461538</v>
      </c>
      <c r="I95" s="25">
        <v>8320</v>
      </c>
    </row>
    <row r="96" spans="1:9" ht="12.75" hidden="1">
      <c r="A96" s="22"/>
      <c r="B96" s="27">
        <v>75107</v>
      </c>
      <c r="C96" s="100"/>
      <c r="D96" s="14" t="s">
        <v>194</v>
      </c>
      <c r="E96" s="21">
        <f>SUM(E97:E98)</f>
        <v>0</v>
      </c>
      <c r="F96" s="21">
        <f>SUM(F97:F98)</f>
        <v>0</v>
      </c>
      <c r="G96" s="135" t="e">
        <f t="shared" si="11"/>
        <v>#DIV/0!</v>
      </c>
      <c r="H96" s="135">
        <f t="shared" si="10"/>
        <v>0</v>
      </c>
      <c r="I96" s="21">
        <f>SUM(I98:I98)</f>
        <v>240651</v>
      </c>
    </row>
    <row r="97" spans="1:9" ht="12.75" hidden="1">
      <c r="A97" s="22"/>
      <c r="B97" s="36"/>
      <c r="C97" s="30" t="s">
        <v>11</v>
      </c>
      <c r="D97" s="10" t="s">
        <v>12</v>
      </c>
      <c r="E97" s="25"/>
      <c r="F97" s="25"/>
      <c r="G97" s="136" t="e">
        <f t="shared" si="11"/>
        <v>#DIV/0!</v>
      </c>
      <c r="H97" s="136" t="e">
        <f t="shared" si="10"/>
        <v>#DIV/0!</v>
      </c>
      <c r="I97" s="25"/>
    </row>
    <row r="98" spans="1:9" ht="46.5" customHeight="1" hidden="1">
      <c r="A98" s="22"/>
      <c r="B98" s="109"/>
      <c r="C98" s="28">
        <v>2010</v>
      </c>
      <c r="D98" s="12" t="s">
        <v>245</v>
      </c>
      <c r="E98" s="25"/>
      <c r="F98" s="25"/>
      <c r="G98" s="136" t="e">
        <f t="shared" si="11"/>
        <v>#DIV/0!</v>
      </c>
      <c r="H98" s="136">
        <f t="shared" si="10"/>
        <v>0</v>
      </c>
      <c r="I98" s="43">
        <v>240651</v>
      </c>
    </row>
    <row r="99" spans="1:9" s="85" customFormat="1" ht="12.75" hidden="1">
      <c r="A99" s="19"/>
      <c r="B99" s="27">
        <v>75108</v>
      </c>
      <c r="C99" s="20"/>
      <c r="D99" s="14" t="s">
        <v>86</v>
      </c>
      <c r="E99" s="21">
        <f>SUM(E100:E101)</f>
        <v>0</v>
      </c>
      <c r="F99" s="21">
        <f>SUM(F100:F101)</f>
        <v>0</v>
      </c>
      <c r="G99" s="135" t="e">
        <f t="shared" si="11"/>
        <v>#DIV/0!</v>
      </c>
      <c r="H99" s="141" t="s">
        <v>123</v>
      </c>
      <c r="I99" s="21">
        <f>SUM(I100:I101)</f>
        <v>140864</v>
      </c>
    </row>
    <row r="100" spans="1:9" ht="12.75" hidden="1">
      <c r="A100" s="22"/>
      <c r="B100" s="29"/>
      <c r="C100" s="30" t="s">
        <v>11</v>
      </c>
      <c r="D100" s="10" t="s">
        <v>12</v>
      </c>
      <c r="E100" s="25"/>
      <c r="F100" s="25"/>
      <c r="G100" s="136" t="e">
        <f t="shared" si="11"/>
        <v>#DIV/0!</v>
      </c>
      <c r="H100" s="148" t="s">
        <v>123</v>
      </c>
      <c r="I100" s="161">
        <v>0</v>
      </c>
    </row>
    <row r="101" spans="1:9" ht="45" hidden="1">
      <c r="A101" s="22"/>
      <c r="B101" s="29"/>
      <c r="C101" s="30" t="s">
        <v>120</v>
      </c>
      <c r="D101" s="12" t="s">
        <v>245</v>
      </c>
      <c r="E101" s="25"/>
      <c r="F101" s="25"/>
      <c r="G101" s="136" t="e">
        <f t="shared" si="11"/>
        <v>#DIV/0!</v>
      </c>
      <c r="H101" s="148" t="s">
        <v>123</v>
      </c>
      <c r="I101" s="43">
        <v>140864</v>
      </c>
    </row>
    <row r="102" spans="1:9" ht="45" hidden="1">
      <c r="A102" s="22"/>
      <c r="B102" s="27">
        <v>75109</v>
      </c>
      <c r="C102" s="100"/>
      <c r="D102" s="13" t="s">
        <v>140</v>
      </c>
      <c r="E102" s="21">
        <f>SUM(E103:E104)</f>
        <v>0</v>
      </c>
      <c r="F102" s="21">
        <f>SUM(F104)</f>
        <v>0</v>
      </c>
      <c r="G102" s="135" t="e">
        <f t="shared" si="11"/>
        <v>#DIV/0!</v>
      </c>
      <c r="H102" s="135" t="e">
        <f aca="true" t="shared" si="12" ref="H102:H133">(F102/I102)*100</f>
        <v>#DIV/0!</v>
      </c>
      <c r="I102" s="21">
        <f>SUM(I104)</f>
        <v>0</v>
      </c>
    </row>
    <row r="103" spans="1:9" ht="12.75" hidden="1">
      <c r="A103" s="22"/>
      <c r="B103" s="107"/>
      <c r="C103" s="30" t="s">
        <v>11</v>
      </c>
      <c r="D103" s="11" t="s">
        <v>12</v>
      </c>
      <c r="E103" s="25"/>
      <c r="F103" s="25"/>
      <c r="G103" s="136" t="e">
        <f t="shared" si="11"/>
        <v>#DIV/0!</v>
      </c>
      <c r="H103" s="136" t="e">
        <f t="shared" si="12"/>
        <v>#DIV/0!</v>
      </c>
      <c r="I103" s="25"/>
    </row>
    <row r="104" spans="1:9" ht="45" hidden="1">
      <c r="A104" s="22"/>
      <c r="B104" s="36"/>
      <c r="C104" s="30" t="s">
        <v>120</v>
      </c>
      <c r="D104" s="12" t="s">
        <v>245</v>
      </c>
      <c r="E104" s="25"/>
      <c r="F104" s="25"/>
      <c r="G104" s="136" t="e">
        <f t="shared" si="11"/>
        <v>#DIV/0!</v>
      </c>
      <c r="H104" s="136" t="e">
        <f t="shared" si="12"/>
        <v>#DIV/0!</v>
      </c>
      <c r="I104" s="25"/>
    </row>
    <row r="105" spans="1:9" ht="12.75" hidden="1">
      <c r="A105" s="22"/>
      <c r="B105" s="27">
        <v>75110</v>
      </c>
      <c r="C105" s="100"/>
      <c r="D105" s="14" t="s">
        <v>203</v>
      </c>
      <c r="E105" s="21">
        <f>SUM(E106)</f>
        <v>0</v>
      </c>
      <c r="F105" s="21">
        <f>SUM(F106)</f>
        <v>0</v>
      </c>
      <c r="G105" s="135" t="e">
        <f t="shared" si="11"/>
        <v>#DIV/0!</v>
      </c>
      <c r="H105" s="135">
        <f t="shared" si="12"/>
        <v>0</v>
      </c>
      <c r="I105" s="21">
        <f>SUM(I106)</f>
        <v>122616</v>
      </c>
    </row>
    <row r="106" spans="1:9" ht="45" hidden="1">
      <c r="A106" s="22"/>
      <c r="B106" s="158"/>
      <c r="C106" s="30" t="s">
        <v>120</v>
      </c>
      <c r="D106" s="12" t="s">
        <v>245</v>
      </c>
      <c r="E106" s="25"/>
      <c r="F106" s="25"/>
      <c r="G106" s="136" t="e">
        <f t="shared" si="11"/>
        <v>#DIV/0!</v>
      </c>
      <c r="H106" s="136">
        <f t="shared" si="12"/>
        <v>0</v>
      </c>
      <c r="I106" s="25">
        <v>122616</v>
      </c>
    </row>
    <row r="107" spans="1:9" ht="12.75" hidden="1">
      <c r="A107" s="22"/>
      <c r="B107" s="27">
        <v>75113</v>
      </c>
      <c r="C107" s="100"/>
      <c r="D107" s="14" t="s">
        <v>184</v>
      </c>
      <c r="E107" s="21">
        <f>SUM(E108:E109)</f>
        <v>0</v>
      </c>
      <c r="F107" s="21">
        <f>SUM(F108:F109)</f>
        <v>0</v>
      </c>
      <c r="G107" s="135" t="e">
        <f>F107*100/E107</f>
        <v>#DIV/0!</v>
      </c>
      <c r="H107" s="135" t="e">
        <f t="shared" si="12"/>
        <v>#DIV/0!</v>
      </c>
      <c r="I107" s="21">
        <f>SUM(I108:I109)</f>
        <v>0</v>
      </c>
    </row>
    <row r="108" spans="1:9" ht="12.75" hidden="1">
      <c r="A108" s="22"/>
      <c r="B108" s="121"/>
      <c r="C108" s="30" t="s">
        <v>11</v>
      </c>
      <c r="D108" s="11" t="s">
        <v>12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45" hidden="1">
      <c r="A109" s="22"/>
      <c r="B109" s="172"/>
      <c r="C109" s="30" t="s">
        <v>120</v>
      </c>
      <c r="D109" s="12" t="s">
        <v>245</v>
      </c>
      <c r="E109" s="25"/>
      <c r="F109" s="25"/>
      <c r="G109" s="136" t="e">
        <f t="shared" si="11"/>
        <v>#DIV/0!</v>
      </c>
      <c r="H109" s="136" t="e">
        <f t="shared" si="12"/>
        <v>#DIV/0!</v>
      </c>
      <c r="I109" s="25"/>
    </row>
    <row r="110" spans="1:9" ht="22.5">
      <c r="A110" s="26">
        <v>754</v>
      </c>
      <c r="B110" s="16"/>
      <c r="C110" s="32"/>
      <c r="D110" s="67" t="s">
        <v>98</v>
      </c>
      <c r="E110" s="18">
        <f>E111</f>
        <v>145689</v>
      </c>
      <c r="F110" s="18">
        <f>F111</f>
        <v>146448.21</v>
      </c>
      <c r="G110" s="134">
        <f t="shared" si="11"/>
        <v>100.5211168996973</v>
      </c>
      <c r="H110" s="134">
        <f t="shared" si="12"/>
        <v>29.10190618523716</v>
      </c>
      <c r="I110" s="18">
        <f>I111+I115</f>
        <v>503225.49</v>
      </c>
    </row>
    <row r="111" spans="1:9" ht="12.75">
      <c r="A111" s="47"/>
      <c r="B111" s="48">
        <v>75416</v>
      </c>
      <c r="C111" s="112"/>
      <c r="D111" s="162" t="s">
        <v>165</v>
      </c>
      <c r="E111" s="50">
        <f>SUM(E112:E115)</f>
        <v>145689</v>
      </c>
      <c r="F111" s="50">
        <f>SUM(F112:F115)</f>
        <v>146448.21</v>
      </c>
      <c r="G111" s="135">
        <f t="shared" si="11"/>
        <v>100.5211168996973</v>
      </c>
      <c r="H111" s="136">
        <f t="shared" si="12"/>
        <v>29.10190618523716</v>
      </c>
      <c r="I111" s="21">
        <f>SUM(I112:I114)</f>
        <v>503225.49</v>
      </c>
    </row>
    <row r="112" spans="1:9" ht="26.25" customHeight="1">
      <c r="A112" s="47"/>
      <c r="B112" s="163"/>
      <c r="C112" s="52" t="s">
        <v>27</v>
      </c>
      <c r="D112" s="12" t="s">
        <v>221</v>
      </c>
      <c r="E112" s="53">
        <v>140000</v>
      </c>
      <c r="F112" s="53">
        <v>139396.88</v>
      </c>
      <c r="G112" s="136">
        <f t="shared" si="11"/>
        <v>99.5692</v>
      </c>
      <c r="H112" s="136">
        <f t="shared" si="12"/>
        <v>28.09857919801111</v>
      </c>
      <c r="I112" s="153">
        <v>496099.39</v>
      </c>
    </row>
    <row r="113" spans="1:9" ht="12.75">
      <c r="A113" s="47"/>
      <c r="B113" s="58"/>
      <c r="C113" s="52" t="s">
        <v>17</v>
      </c>
      <c r="D113" s="10" t="s">
        <v>18</v>
      </c>
      <c r="E113" s="53">
        <v>5689</v>
      </c>
      <c r="F113" s="53">
        <v>7051.33</v>
      </c>
      <c r="G113" s="136">
        <f t="shared" si="11"/>
        <v>123.94673932149763</v>
      </c>
      <c r="H113" s="136">
        <f t="shared" si="12"/>
        <v>98.95075847939265</v>
      </c>
      <c r="I113" s="153">
        <v>7126.1</v>
      </c>
    </row>
    <row r="114" spans="1:9" ht="45" hidden="1">
      <c r="A114" s="47"/>
      <c r="B114" s="165"/>
      <c r="C114" s="52" t="s">
        <v>108</v>
      </c>
      <c r="D114" s="86" t="s">
        <v>239</v>
      </c>
      <c r="E114" s="53"/>
      <c r="F114" s="53"/>
      <c r="G114" s="136" t="e">
        <f t="shared" si="11"/>
        <v>#DIV/0!</v>
      </c>
      <c r="H114" s="136" t="e">
        <f t="shared" si="12"/>
        <v>#DIV/0!</v>
      </c>
      <c r="I114" s="153"/>
    </row>
    <row r="115" spans="1:9" ht="12.75" hidden="1">
      <c r="A115" s="19"/>
      <c r="B115" s="27">
        <v>75495</v>
      </c>
      <c r="C115" s="63"/>
      <c r="D115" s="14" t="s">
        <v>5</v>
      </c>
      <c r="E115" s="21">
        <f>SUM(E116:E117)</f>
        <v>0</v>
      </c>
      <c r="F115" s="21">
        <f>SUM(F116:F117)</f>
        <v>0</v>
      </c>
      <c r="G115" s="135" t="e">
        <f t="shared" si="11"/>
        <v>#DIV/0!</v>
      </c>
      <c r="H115" s="135" t="e">
        <f t="shared" si="12"/>
        <v>#DIV/0!</v>
      </c>
      <c r="I115" s="21">
        <f>SUM(I116:I117)</f>
        <v>0</v>
      </c>
    </row>
    <row r="116" spans="1:9" ht="24" customHeight="1" hidden="1">
      <c r="A116" s="22"/>
      <c r="B116" s="29"/>
      <c r="C116" s="30" t="s">
        <v>27</v>
      </c>
      <c r="D116" s="12" t="s">
        <v>221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45" hidden="1">
      <c r="A117" s="22"/>
      <c r="B117" s="29"/>
      <c r="C117" s="30" t="s">
        <v>108</v>
      </c>
      <c r="D117" s="86" t="s">
        <v>239</v>
      </c>
      <c r="E117" s="25"/>
      <c r="F117" s="25"/>
      <c r="G117" s="136" t="e">
        <f t="shared" si="11"/>
        <v>#DIV/0!</v>
      </c>
      <c r="H117" s="136" t="e">
        <f t="shared" si="12"/>
        <v>#DIV/0!</v>
      </c>
      <c r="I117" s="25"/>
    </row>
    <row r="118" spans="1:9" ht="52.5" customHeight="1">
      <c r="A118" s="41">
        <v>756</v>
      </c>
      <c r="B118" s="37"/>
      <c r="C118" s="38"/>
      <c r="D118" s="67" t="s">
        <v>201</v>
      </c>
      <c r="E118" s="18">
        <f>E119+E124+E133+E148+E159+E164</f>
        <v>103755410.98</v>
      </c>
      <c r="F118" s="18">
        <f>F119+F124+F133+F148+F159+F164</f>
        <v>87010783.91</v>
      </c>
      <c r="G118" s="134">
        <f t="shared" si="11"/>
        <v>83.86144210519515</v>
      </c>
      <c r="H118" s="134">
        <f t="shared" si="12"/>
        <v>101.46307538657437</v>
      </c>
      <c r="I118" s="18">
        <f>SUM(I119,I122,I124,I133,I148,I159,I164)</f>
        <v>85756107.41</v>
      </c>
    </row>
    <row r="119" spans="1:9" ht="13.5" customHeight="1">
      <c r="A119" s="19"/>
      <c r="B119" s="27">
        <v>75601</v>
      </c>
      <c r="C119" s="20"/>
      <c r="D119" s="13" t="s">
        <v>28</v>
      </c>
      <c r="E119" s="21">
        <f>SUM(E120:E121)</f>
        <v>101100</v>
      </c>
      <c r="F119" s="21">
        <f>SUM(F120:F121)</f>
        <v>64529.04</v>
      </c>
      <c r="G119" s="135">
        <f t="shared" si="11"/>
        <v>63.82694362017804</v>
      </c>
      <c r="H119" s="135">
        <f t="shared" si="12"/>
        <v>71.56168597093952</v>
      </c>
      <c r="I119" s="21">
        <f>SUM(I120:I121)</f>
        <v>90172.61</v>
      </c>
    </row>
    <row r="120" spans="1:9" ht="22.5">
      <c r="A120" s="22"/>
      <c r="B120" s="99"/>
      <c r="C120" s="34" t="s">
        <v>29</v>
      </c>
      <c r="D120" s="12" t="s">
        <v>222</v>
      </c>
      <c r="E120" s="25">
        <v>100000</v>
      </c>
      <c r="F120" s="25">
        <v>63179.06</v>
      </c>
      <c r="G120" s="136">
        <f t="shared" si="11"/>
        <v>63.17906</v>
      </c>
      <c r="H120" s="136">
        <f t="shared" si="12"/>
        <v>72.27164200685252</v>
      </c>
      <c r="I120" s="25">
        <v>87418.88</v>
      </c>
    </row>
    <row r="121" spans="1:9" ht="23.25" customHeight="1">
      <c r="A121" s="22"/>
      <c r="B121" s="23"/>
      <c r="C121" s="30" t="s">
        <v>20</v>
      </c>
      <c r="D121" s="12" t="s">
        <v>217</v>
      </c>
      <c r="E121" s="25">
        <v>1100</v>
      </c>
      <c r="F121" s="25">
        <v>1349.98</v>
      </c>
      <c r="G121" s="136">
        <f t="shared" si="11"/>
        <v>122.72545454545454</v>
      </c>
      <c r="H121" s="136">
        <f t="shared" si="12"/>
        <v>49.02368787063365</v>
      </c>
      <c r="I121" s="25">
        <v>2753.73</v>
      </c>
    </row>
    <row r="122" spans="1:9" ht="12.75" customHeight="1" hidden="1">
      <c r="A122" s="22"/>
      <c r="B122" s="27">
        <v>75605</v>
      </c>
      <c r="C122" s="44"/>
      <c r="D122" s="13" t="s">
        <v>132</v>
      </c>
      <c r="E122" s="21">
        <f>E123</f>
        <v>0</v>
      </c>
      <c r="F122" s="21">
        <f>F123</f>
        <v>0</v>
      </c>
      <c r="G122" s="141" t="s">
        <v>123</v>
      </c>
      <c r="H122" s="135" t="e">
        <f t="shared" si="12"/>
        <v>#DIV/0!</v>
      </c>
      <c r="I122" s="21">
        <v>0</v>
      </c>
    </row>
    <row r="123" spans="1:9" ht="3.75" customHeight="1" hidden="1">
      <c r="A123" s="19"/>
      <c r="B123" s="111"/>
      <c r="C123" s="30" t="s">
        <v>43</v>
      </c>
      <c r="D123" s="12" t="s">
        <v>132</v>
      </c>
      <c r="E123" s="25">
        <v>0</v>
      </c>
      <c r="F123" s="25">
        <v>0</v>
      </c>
      <c r="G123" s="148" t="s">
        <v>123</v>
      </c>
      <c r="H123" s="136" t="e">
        <f t="shared" si="12"/>
        <v>#DIV/0!</v>
      </c>
      <c r="I123" s="25">
        <v>0</v>
      </c>
    </row>
    <row r="124" spans="1:9" ht="35.25" customHeight="1">
      <c r="A124" s="19"/>
      <c r="B124" s="27">
        <v>75615</v>
      </c>
      <c r="C124" s="20"/>
      <c r="D124" s="13" t="s">
        <v>99</v>
      </c>
      <c r="E124" s="21">
        <f>SUM(E125:E131)</f>
        <v>27891719.98</v>
      </c>
      <c r="F124" s="21">
        <f>SUM(F125:F131)</f>
        <v>23782318.220000003</v>
      </c>
      <c r="G124" s="135">
        <f t="shared" si="11"/>
        <v>85.26658892694077</v>
      </c>
      <c r="H124" s="135">
        <f t="shared" si="12"/>
        <v>93.62542324501639</v>
      </c>
      <c r="I124" s="21">
        <f>SUM(I125:I132)</f>
        <v>25401560.169999998</v>
      </c>
    </row>
    <row r="125" spans="1:9" ht="12.75">
      <c r="A125" s="22"/>
      <c r="B125" s="29"/>
      <c r="C125" s="30" t="s">
        <v>30</v>
      </c>
      <c r="D125" s="10" t="s">
        <v>223</v>
      </c>
      <c r="E125" s="25">
        <v>27344466.98</v>
      </c>
      <c r="F125" s="25">
        <v>24139459.34</v>
      </c>
      <c r="G125" s="136">
        <f t="shared" si="11"/>
        <v>88.2791365348457</v>
      </c>
      <c r="H125" s="136">
        <f t="shared" si="12"/>
        <v>97.6958777257048</v>
      </c>
      <c r="I125" s="25">
        <v>24708779.84</v>
      </c>
    </row>
    <row r="126" spans="1:9" ht="12.75">
      <c r="A126" s="22"/>
      <c r="B126" s="29"/>
      <c r="C126" s="30" t="s">
        <v>31</v>
      </c>
      <c r="D126" s="10" t="s">
        <v>224</v>
      </c>
      <c r="E126" s="25">
        <v>1128</v>
      </c>
      <c r="F126" s="25">
        <v>1356</v>
      </c>
      <c r="G126" s="136">
        <f t="shared" si="11"/>
        <v>120.2127659574468</v>
      </c>
      <c r="H126" s="136">
        <f t="shared" si="12"/>
        <v>114.81795088907705</v>
      </c>
      <c r="I126" s="25">
        <v>1181</v>
      </c>
    </row>
    <row r="127" spans="1:9" ht="12.75">
      <c r="A127" s="22"/>
      <c r="B127" s="29"/>
      <c r="C127" s="30" t="s">
        <v>32</v>
      </c>
      <c r="D127" s="10" t="s">
        <v>225</v>
      </c>
      <c r="E127" s="25">
        <v>474830</v>
      </c>
      <c r="F127" s="25">
        <v>477684.67</v>
      </c>
      <c r="G127" s="136">
        <f t="shared" si="11"/>
        <v>100.60119832361056</v>
      </c>
      <c r="H127" s="136">
        <f t="shared" si="12"/>
        <v>97.62391860720102</v>
      </c>
      <c r="I127" s="25">
        <v>489311.1</v>
      </c>
    </row>
    <row r="128" spans="1:9" ht="33.75" hidden="1">
      <c r="A128" s="22"/>
      <c r="B128" s="29"/>
      <c r="C128" s="30" t="s">
        <v>41</v>
      </c>
      <c r="D128" s="12" t="s">
        <v>170</v>
      </c>
      <c r="E128" s="25"/>
      <c r="F128" s="25"/>
      <c r="G128" s="136" t="e">
        <f t="shared" si="11"/>
        <v>#DIV/0!</v>
      </c>
      <c r="H128" s="136" t="e">
        <f t="shared" si="12"/>
        <v>#DIV/0!</v>
      </c>
      <c r="I128" s="43"/>
    </row>
    <row r="129" spans="1:9" ht="12.75">
      <c r="A129" s="22"/>
      <c r="B129" s="29"/>
      <c r="C129" s="30" t="s">
        <v>33</v>
      </c>
      <c r="D129" s="10" t="s">
        <v>226</v>
      </c>
      <c r="E129" s="25">
        <v>60000</v>
      </c>
      <c r="F129" s="25">
        <v>-845873.86</v>
      </c>
      <c r="G129" s="136">
        <f t="shared" si="11"/>
        <v>-1409.7897666666668</v>
      </c>
      <c r="H129" s="136">
        <f t="shared" si="12"/>
        <v>-1279.4365102173551</v>
      </c>
      <c r="I129" s="25">
        <v>66113</v>
      </c>
    </row>
    <row r="130" spans="1:9" ht="12.75">
      <c r="A130" s="22"/>
      <c r="B130" s="29"/>
      <c r="C130" s="30" t="s">
        <v>17</v>
      </c>
      <c r="D130" s="10" t="s">
        <v>18</v>
      </c>
      <c r="E130" s="25">
        <v>745</v>
      </c>
      <c r="F130" s="25">
        <v>1012.4</v>
      </c>
      <c r="G130" s="136">
        <f t="shared" si="11"/>
        <v>135.89261744966444</v>
      </c>
      <c r="H130" s="136">
        <f t="shared" si="12"/>
        <v>154.2352224253504</v>
      </c>
      <c r="I130" s="25">
        <v>656.4</v>
      </c>
    </row>
    <row r="131" spans="1:9" ht="27" customHeight="1">
      <c r="A131" s="22"/>
      <c r="B131" s="29"/>
      <c r="C131" s="30" t="s">
        <v>20</v>
      </c>
      <c r="D131" s="12" t="s">
        <v>217</v>
      </c>
      <c r="E131" s="25">
        <v>10550</v>
      </c>
      <c r="F131" s="25">
        <v>8679.67</v>
      </c>
      <c r="G131" s="136">
        <f t="shared" si="11"/>
        <v>82.27175355450237</v>
      </c>
      <c r="H131" s="136">
        <f t="shared" si="12"/>
        <v>6.4047704662149165</v>
      </c>
      <c r="I131" s="25">
        <v>135518.83</v>
      </c>
    </row>
    <row r="132" spans="1:9" ht="22.5" hidden="1">
      <c r="A132" s="22"/>
      <c r="B132" s="29"/>
      <c r="C132" s="30">
        <v>2680</v>
      </c>
      <c r="D132" s="12" t="s">
        <v>90</v>
      </c>
      <c r="E132" s="25"/>
      <c r="F132" s="25"/>
      <c r="G132" s="136" t="e">
        <f t="shared" si="11"/>
        <v>#DIV/0!</v>
      </c>
      <c r="H132" s="136" t="e">
        <f t="shared" si="12"/>
        <v>#DIV/0!</v>
      </c>
      <c r="I132" s="25"/>
    </row>
    <row r="133" spans="1:9" ht="45">
      <c r="A133" s="19"/>
      <c r="B133" s="27">
        <v>75616</v>
      </c>
      <c r="C133" s="42"/>
      <c r="D133" s="13" t="s">
        <v>190</v>
      </c>
      <c r="E133" s="21">
        <f>SUM(E134:E147)</f>
        <v>14278284</v>
      </c>
      <c r="F133" s="21">
        <f>SUM(F134:F147)</f>
        <v>12056092.129999999</v>
      </c>
      <c r="G133" s="135">
        <f t="shared" si="11"/>
        <v>84.43656205465587</v>
      </c>
      <c r="H133" s="135">
        <f t="shared" si="12"/>
        <v>99.04377685710122</v>
      </c>
      <c r="I133" s="21">
        <f>SUM(I134:I147)</f>
        <v>12172488.280000001</v>
      </c>
    </row>
    <row r="134" spans="1:9" ht="12.75">
      <c r="A134" s="22"/>
      <c r="B134" s="23"/>
      <c r="C134" s="30" t="s">
        <v>30</v>
      </c>
      <c r="D134" s="10" t="s">
        <v>223</v>
      </c>
      <c r="E134" s="25">
        <v>8700000</v>
      </c>
      <c r="F134" s="25">
        <v>7094124.65</v>
      </c>
      <c r="G134" s="136">
        <f t="shared" si="11"/>
        <v>81.54166264367817</v>
      </c>
      <c r="H134" s="136">
        <f aca="true" t="shared" si="13" ref="H134:H152">(F134/I134)*100</f>
        <v>101.17668759104237</v>
      </c>
      <c r="I134" s="25">
        <v>7011619.79</v>
      </c>
    </row>
    <row r="135" spans="1:9" ht="12.75">
      <c r="A135" s="22"/>
      <c r="B135" s="23"/>
      <c r="C135" s="30" t="s">
        <v>31</v>
      </c>
      <c r="D135" s="10" t="s">
        <v>224</v>
      </c>
      <c r="E135" s="25">
        <v>83114</v>
      </c>
      <c r="F135" s="25">
        <v>68019.1</v>
      </c>
      <c r="G135" s="136">
        <f t="shared" si="11"/>
        <v>81.83831845417139</v>
      </c>
      <c r="H135" s="136">
        <f t="shared" si="13"/>
        <v>95.71170162094317</v>
      </c>
      <c r="I135" s="25">
        <v>71066.65</v>
      </c>
    </row>
    <row r="136" spans="1:9" ht="12.75">
      <c r="A136" s="22"/>
      <c r="B136" s="23"/>
      <c r="C136" s="30" t="s">
        <v>32</v>
      </c>
      <c r="D136" s="10" t="s">
        <v>225</v>
      </c>
      <c r="E136" s="25">
        <v>665000</v>
      </c>
      <c r="F136" s="25">
        <v>662382.04</v>
      </c>
      <c r="G136" s="136">
        <f t="shared" si="11"/>
        <v>99.60632180451128</v>
      </c>
      <c r="H136" s="136">
        <f t="shared" si="13"/>
        <v>96.4662229449618</v>
      </c>
      <c r="I136" s="25">
        <v>686646.6</v>
      </c>
    </row>
    <row r="137" spans="1:9" ht="12.75">
      <c r="A137" s="22"/>
      <c r="B137" s="23"/>
      <c r="C137" s="35" t="s">
        <v>34</v>
      </c>
      <c r="D137" s="10" t="s">
        <v>227</v>
      </c>
      <c r="E137" s="25">
        <v>240000</v>
      </c>
      <c r="F137" s="25">
        <v>174331.32</v>
      </c>
      <c r="G137" s="136">
        <f t="shared" si="11"/>
        <v>72.63805</v>
      </c>
      <c r="H137" s="136">
        <f t="shared" si="13"/>
        <v>43.86179099070086</v>
      </c>
      <c r="I137" s="25">
        <v>397456</v>
      </c>
    </row>
    <row r="138" spans="1:9" ht="12.75">
      <c r="A138" s="22"/>
      <c r="B138" s="23"/>
      <c r="C138" s="35" t="s">
        <v>35</v>
      </c>
      <c r="D138" s="10" t="s">
        <v>228</v>
      </c>
      <c r="E138" s="25">
        <v>125000</v>
      </c>
      <c r="F138" s="25">
        <v>114768.77</v>
      </c>
      <c r="G138" s="136">
        <f t="shared" si="11"/>
        <v>91.815016</v>
      </c>
      <c r="H138" s="136">
        <f t="shared" si="13"/>
        <v>90.91736341415034</v>
      </c>
      <c r="I138" s="25">
        <v>126234.16</v>
      </c>
    </row>
    <row r="139" spans="1:9" ht="22.5">
      <c r="A139" s="22"/>
      <c r="B139" s="23"/>
      <c r="C139" s="30" t="s">
        <v>36</v>
      </c>
      <c r="D139" s="12" t="s">
        <v>171</v>
      </c>
      <c r="E139" s="25">
        <v>2200000</v>
      </c>
      <c r="F139" s="25">
        <v>1656038.4</v>
      </c>
      <c r="G139" s="136">
        <f t="shared" si="11"/>
        <v>75.27447272727272</v>
      </c>
      <c r="H139" s="136">
        <f t="shared" si="13"/>
        <v>116.02073248018971</v>
      </c>
      <c r="I139" s="25">
        <v>1427364.2</v>
      </c>
    </row>
    <row r="140" spans="1:9" ht="12.75">
      <c r="A140" s="22"/>
      <c r="B140" s="23"/>
      <c r="C140" s="35" t="s">
        <v>37</v>
      </c>
      <c r="D140" s="10" t="s">
        <v>38</v>
      </c>
      <c r="E140" s="25">
        <v>92000</v>
      </c>
      <c r="F140" s="25">
        <v>82109.7</v>
      </c>
      <c r="G140" s="136">
        <f t="shared" si="11"/>
        <v>89.24967391304348</v>
      </c>
      <c r="H140" s="136">
        <f t="shared" si="13"/>
        <v>76.36207903518006</v>
      </c>
      <c r="I140" s="25">
        <v>107526.8</v>
      </c>
    </row>
    <row r="141" spans="1:9" ht="33.75" hidden="1">
      <c r="A141" s="22"/>
      <c r="B141" s="23"/>
      <c r="C141" s="35" t="s">
        <v>41</v>
      </c>
      <c r="D141" s="12" t="s">
        <v>170</v>
      </c>
      <c r="E141" s="25"/>
      <c r="F141" s="25"/>
      <c r="G141" s="136" t="e">
        <f t="shared" si="11"/>
        <v>#DIV/0!</v>
      </c>
      <c r="H141" s="136" t="e">
        <f t="shared" si="13"/>
        <v>#DIV/0!</v>
      </c>
      <c r="I141" s="25"/>
    </row>
    <row r="142" spans="1:9" ht="12.75">
      <c r="A142" s="22"/>
      <c r="B142" s="23"/>
      <c r="C142" s="30" t="s">
        <v>33</v>
      </c>
      <c r="D142" s="10" t="s">
        <v>226</v>
      </c>
      <c r="E142" s="25">
        <v>2070000</v>
      </c>
      <c r="F142" s="25">
        <v>2131333.08</v>
      </c>
      <c r="G142" s="136">
        <f t="shared" si="11"/>
        <v>102.96295072463768</v>
      </c>
      <c r="H142" s="136">
        <f t="shared" si="13"/>
        <v>96.36796700362828</v>
      </c>
      <c r="I142" s="25">
        <v>2211661.35</v>
      </c>
    </row>
    <row r="143" spans="1:9" ht="12.75">
      <c r="A143" s="22"/>
      <c r="B143" s="23"/>
      <c r="C143" s="30" t="s">
        <v>122</v>
      </c>
      <c r="D143" s="10" t="s">
        <v>229</v>
      </c>
      <c r="E143" s="25">
        <v>300</v>
      </c>
      <c r="F143" s="25">
        <v>0</v>
      </c>
      <c r="G143" s="136">
        <f t="shared" si="11"/>
        <v>0</v>
      </c>
      <c r="H143" s="136">
        <f t="shared" si="13"/>
        <v>0</v>
      </c>
      <c r="I143" s="25">
        <v>230.57</v>
      </c>
    </row>
    <row r="144" spans="1:9" ht="12.75" hidden="1">
      <c r="A144" s="22"/>
      <c r="B144" s="23"/>
      <c r="C144" s="30" t="s">
        <v>27</v>
      </c>
      <c r="D144" s="12" t="s">
        <v>139</v>
      </c>
      <c r="E144" s="25">
        <v>0</v>
      </c>
      <c r="F144" s="25">
        <v>0</v>
      </c>
      <c r="G144" s="148" t="s">
        <v>123</v>
      </c>
      <c r="H144" s="148" t="e">
        <f t="shared" si="13"/>
        <v>#DIV/0!</v>
      </c>
      <c r="I144" s="25">
        <v>0</v>
      </c>
    </row>
    <row r="145" spans="1:9" ht="12.75">
      <c r="A145" s="22"/>
      <c r="B145" s="23"/>
      <c r="C145" s="30" t="s">
        <v>17</v>
      </c>
      <c r="D145" s="10" t="s">
        <v>18</v>
      </c>
      <c r="E145" s="25">
        <v>38120</v>
      </c>
      <c r="F145" s="25">
        <v>31738.61</v>
      </c>
      <c r="G145" s="136">
        <f t="shared" si="11"/>
        <v>83.25973242392445</v>
      </c>
      <c r="H145" s="136">
        <f t="shared" si="13"/>
        <v>85.57610149004387</v>
      </c>
      <c r="I145" s="25">
        <v>37088.17</v>
      </c>
    </row>
    <row r="146" spans="1:9" ht="23.25" customHeight="1">
      <c r="A146" s="22"/>
      <c r="B146" s="23"/>
      <c r="C146" s="30" t="s">
        <v>20</v>
      </c>
      <c r="D146" s="12" t="s">
        <v>217</v>
      </c>
      <c r="E146" s="25">
        <v>64750</v>
      </c>
      <c r="F146" s="25">
        <v>41246.46</v>
      </c>
      <c r="G146" s="136">
        <f t="shared" si="11"/>
        <v>63.701096525096524</v>
      </c>
      <c r="H146" s="136">
        <f t="shared" si="13"/>
        <v>43.14754515425081</v>
      </c>
      <c r="I146" s="25">
        <v>95593.99</v>
      </c>
    </row>
    <row r="147" spans="1:9" ht="22.5" hidden="1">
      <c r="A147" s="22"/>
      <c r="B147" s="23"/>
      <c r="C147" s="30">
        <v>2680</v>
      </c>
      <c r="D147" s="217" t="s">
        <v>90</v>
      </c>
      <c r="E147" s="25"/>
      <c r="F147" s="25"/>
      <c r="G147" s="136" t="e">
        <f t="shared" si="11"/>
        <v>#DIV/0!</v>
      </c>
      <c r="H147" s="136" t="e">
        <f t="shared" si="13"/>
        <v>#DIV/0!</v>
      </c>
      <c r="I147" s="25"/>
    </row>
    <row r="148" spans="1:9" ht="24.75" customHeight="1">
      <c r="A148" s="19"/>
      <c r="B148" s="27">
        <v>75618</v>
      </c>
      <c r="C148" s="20"/>
      <c r="D148" s="13" t="s">
        <v>100</v>
      </c>
      <c r="E148" s="21">
        <f>SUM(E149:E158)</f>
        <v>3845393</v>
      </c>
      <c r="F148" s="21">
        <f>SUM(F149:F158)</f>
        <v>3626789.8800000004</v>
      </c>
      <c r="G148" s="135">
        <f t="shared" si="11"/>
        <v>94.31519431173876</v>
      </c>
      <c r="H148" s="135">
        <f t="shared" si="13"/>
        <v>103.98250582064115</v>
      </c>
      <c r="I148" s="21">
        <f>SUM(I149:I158)</f>
        <v>3487884.67</v>
      </c>
    </row>
    <row r="149" spans="1:9" ht="12.75">
      <c r="A149" s="22"/>
      <c r="B149" s="29"/>
      <c r="C149" s="34" t="s">
        <v>39</v>
      </c>
      <c r="D149" s="10" t="s">
        <v>95</v>
      </c>
      <c r="E149" s="25">
        <v>765000</v>
      </c>
      <c r="F149" s="25">
        <v>674783.99</v>
      </c>
      <c r="G149" s="136">
        <f t="shared" si="11"/>
        <v>88.20705751633987</v>
      </c>
      <c r="H149" s="136">
        <f t="shared" si="13"/>
        <v>97.60838592228023</v>
      </c>
      <c r="I149" s="25">
        <v>691317.64</v>
      </c>
    </row>
    <row r="150" spans="1:9" ht="12.75">
      <c r="A150" s="22"/>
      <c r="B150" s="29"/>
      <c r="C150" s="34" t="s">
        <v>176</v>
      </c>
      <c r="D150" s="10" t="s">
        <v>177</v>
      </c>
      <c r="E150" s="25">
        <v>21000</v>
      </c>
      <c r="F150" s="25">
        <v>21021.61</v>
      </c>
      <c r="G150" s="136">
        <f t="shared" si="11"/>
        <v>100.10290476190477</v>
      </c>
      <c r="H150" s="136">
        <f t="shared" si="13"/>
        <v>108.7875157515053</v>
      </c>
      <c r="I150" s="53">
        <v>19323.55</v>
      </c>
    </row>
    <row r="151" spans="1:9" ht="24" customHeight="1">
      <c r="A151" s="22"/>
      <c r="B151" s="29"/>
      <c r="C151" s="35" t="s">
        <v>40</v>
      </c>
      <c r="D151" s="12" t="s">
        <v>197</v>
      </c>
      <c r="E151" s="25">
        <v>1600000</v>
      </c>
      <c r="F151" s="25">
        <v>1684880.34</v>
      </c>
      <c r="G151" s="136">
        <f t="shared" si="11"/>
        <v>105.30502125</v>
      </c>
      <c r="H151" s="136">
        <f t="shared" si="13"/>
        <v>105.62095994643978</v>
      </c>
      <c r="I151" s="25">
        <v>1595214</v>
      </c>
    </row>
    <row r="152" spans="1:9" ht="24" customHeight="1">
      <c r="A152" s="22"/>
      <c r="B152" s="29"/>
      <c r="C152" s="35" t="s">
        <v>41</v>
      </c>
      <c r="D152" s="12" t="s">
        <v>170</v>
      </c>
      <c r="E152" s="25">
        <v>1441600</v>
      </c>
      <c r="F152" s="25">
        <v>1225905.35</v>
      </c>
      <c r="G152" s="136">
        <f t="shared" si="11"/>
        <v>85.03782949500555</v>
      </c>
      <c r="H152" s="136">
        <f t="shared" si="13"/>
        <v>107.24784867038532</v>
      </c>
      <c r="I152" s="25">
        <v>1143058.22</v>
      </c>
    </row>
    <row r="153" spans="1:9" ht="22.5" customHeight="1" hidden="1">
      <c r="A153" s="22"/>
      <c r="B153" s="29"/>
      <c r="C153" s="30" t="s">
        <v>70</v>
      </c>
      <c r="D153" s="12" t="s">
        <v>84</v>
      </c>
      <c r="E153" s="43"/>
      <c r="F153" s="43"/>
      <c r="G153" s="148" t="s">
        <v>123</v>
      </c>
      <c r="H153" s="148" t="s">
        <v>123</v>
      </c>
      <c r="I153" s="25">
        <v>0</v>
      </c>
    </row>
    <row r="154" spans="1:9" ht="22.5" customHeight="1">
      <c r="A154" s="22"/>
      <c r="B154" s="29"/>
      <c r="C154" s="30" t="s">
        <v>27</v>
      </c>
      <c r="D154" s="12" t="s">
        <v>230</v>
      </c>
      <c r="E154" s="43">
        <v>5000</v>
      </c>
      <c r="F154" s="43">
        <v>4063</v>
      </c>
      <c r="G154" s="136">
        <f t="shared" si="11"/>
        <v>81.26</v>
      </c>
      <c r="H154" s="136">
        <f aca="true" t="shared" si="14" ref="H154:H173">(F154/I154)*100</f>
        <v>821.9538346381825</v>
      </c>
      <c r="I154" s="25">
        <v>494.31</v>
      </c>
    </row>
    <row r="155" spans="1:9" ht="22.5" customHeight="1">
      <c r="A155" s="22"/>
      <c r="B155" s="29"/>
      <c r="C155" s="30" t="s">
        <v>70</v>
      </c>
      <c r="D155" s="12" t="s">
        <v>216</v>
      </c>
      <c r="E155" s="43">
        <v>2700</v>
      </c>
      <c r="F155" s="43">
        <v>2960.71</v>
      </c>
      <c r="G155" s="136">
        <f t="shared" si="11"/>
        <v>109.65592592592593</v>
      </c>
      <c r="H155" s="136">
        <f t="shared" si="14"/>
        <v>221.05408553338913</v>
      </c>
      <c r="I155" s="25">
        <v>1339.36</v>
      </c>
    </row>
    <row r="156" spans="1:9" ht="12.75" customHeight="1">
      <c r="A156" s="22"/>
      <c r="B156" s="29"/>
      <c r="C156" s="30" t="s">
        <v>8</v>
      </c>
      <c r="D156" s="10" t="s">
        <v>9</v>
      </c>
      <c r="E156" s="43">
        <v>5500</v>
      </c>
      <c r="F156" s="43">
        <v>4297</v>
      </c>
      <c r="G156" s="136">
        <f t="shared" si="11"/>
        <v>78.12727272727273</v>
      </c>
      <c r="H156" s="136">
        <f t="shared" si="14"/>
        <v>50.74697372305875</v>
      </c>
      <c r="I156" s="43">
        <v>8467.5</v>
      </c>
    </row>
    <row r="157" spans="1:9" ht="12.75">
      <c r="A157" s="22"/>
      <c r="B157" s="29"/>
      <c r="C157" s="30" t="s">
        <v>17</v>
      </c>
      <c r="D157" s="10" t="s">
        <v>18</v>
      </c>
      <c r="E157" s="25">
        <v>1015</v>
      </c>
      <c r="F157" s="25">
        <v>1235.7</v>
      </c>
      <c r="G157" s="136">
        <f t="shared" si="11"/>
        <v>121.74384236453201</v>
      </c>
      <c r="H157" s="136">
        <f t="shared" si="14"/>
        <v>107.75858310151474</v>
      </c>
      <c r="I157" s="25">
        <v>1146.73</v>
      </c>
    </row>
    <row r="158" spans="1:9" ht="21.75" customHeight="1">
      <c r="A158" s="22"/>
      <c r="B158" s="29"/>
      <c r="C158" s="28" t="s">
        <v>20</v>
      </c>
      <c r="D158" s="12" t="s">
        <v>217</v>
      </c>
      <c r="E158" s="25">
        <v>3578</v>
      </c>
      <c r="F158" s="25">
        <v>7642.18</v>
      </c>
      <c r="G158" s="136">
        <f t="shared" si="11"/>
        <v>213.5880380100615</v>
      </c>
      <c r="H158" s="136">
        <f t="shared" si="14"/>
        <v>27.766159364263665</v>
      </c>
      <c r="I158" s="25">
        <v>27523.36</v>
      </c>
    </row>
    <row r="159" spans="1:9" ht="12.75">
      <c r="A159" s="19"/>
      <c r="B159" s="27">
        <v>75619</v>
      </c>
      <c r="C159" s="20"/>
      <c r="D159" s="14" t="s">
        <v>42</v>
      </c>
      <c r="E159" s="21">
        <f>SUM(E160:E163)</f>
        <v>573942</v>
      </c>
      <c r="F159" s="21">
        <f>SUM(F160:F163)</f>
        <v>577868.12</v>
      </c>
      <c r="G159" s="135">
        <f t="shared" si="11"/>
        <v>100.68406215262169</v>
      </c>
      <c r="H159" s="135">
        <f t="shared" si="14"/>
        <v>111.51053687016903</v>
      </c>
      <c r="I159" s="21">
        <f>SUM(I160:I162)</f>
        <v>518218.4</v>
      </c>
    </row>
    <row r="160" spans="1:9" ht="25.5" customHeight="1">
      <c r="A160" s="19"/>
      <c r="B160" s="36"/>
      <c r="C160" s="30" t="s">
        <v>27</v>
      </c>
      <c r="D160" s="12" t="s">
        <v>230</v>
      </c>
      <c r="E160" s="25">
        <v>1400</v>
      </c>
      <c r="F160" s="25">
        <v>1240.91</v>
      </c>
      <c r="G160" s="136">
        <f t="shared" si="11"/>
        <v>88.63642857142858</v>
      </c>
      <c r="H160" s="136">
        <f t="shared" si="14"/>
        <v>15.422387822265529</v>
      </c>
      <c r="I160" s="25">
        <v>8046.16</v>
      </c>
    </row>
    <row r="161" spans="1:9" ht="22.5">
      <c r="A161" s="19"/>
      <c r="B161" s="36"/>
      <c r="C161" s="30" t="s">
        <v>70</v>
      </c>
      <c r="D161" s="12" t="s">
        <v>216</v>
      </c>
      <c r="E161" s="25">
        <v>13000</v>
      </c>
      <c r="F161" s="25">
        <v>11363.98</v>
      </c>
      <c r="G161" s="136">
        <f t="shared" si="11"/>
        <v>87.41523076923077</v>
      </c>
      <c r="H161" s="136">
        <f t="shared" si="14"/>
        <v>111.71561032771542</v>
      </c>
      <c r="I161" s="43">
        <v>10172.24</v>
      </c>
    </row>
    <row r="162" spans="1:9" ht="22.5">
      <c r="A162" s="22"/>
      <c r="B162" s="29"/>
      <c r="C162" s="35" t="s">
        <v>43</v>
      </c>
      <c r="D162" s="12" t="s">
        <v>198</v>
      </c>
      <c r="E162" s="25">
        <v>550000</v>
      </c>
      <c r="F162" s="25">
        <v>550000</v>
      </c>
      <c r="G162" s="136">
        <f t="shared" si="11"/>
        <v>100</v>
      </c>
      <c r="H162" s="136">
        <f t="shared" si="14"/>
        <v>110.00000000000001</v>
      </c>
      <c r="I162" s="25">
        <v>500000</v>
      </c>
    </row>
    <row r="163" spans="1:9" ht="12.75">
      <c r="A163" s="22"/>
      <c r="B163" s="29"/>
      <c r="C163" s="30" t="s">
        <v>11</v>
      </c>
      <c r="D163" s="11" t="s">
        <v>12</v>
      </c>
      <c r="E163" s="25">
        <v>9542</v>
      </c>
      <c r="F163" s="25">
        <v>15263.23</v>
      </c>
      <c r="G163" s="136">
        <f t="shared" si="11"/>
        <v>159.95839446656885</v>
      </c>
      <c r="H163" s="148" t="s">
        <v>123</v>
      </c>
      <c r="I163" s="25"/>
    </row>
    <row r="164" spans="1:9" ht="22.5">
      <c r="A164" s="19"/>
      <c r="B164" s="27">
        <v>75621</v>
      </c>
      <c r="C164" s="20"/>
      <c r="D164" s="13" t="s">
        <v>96</v>
      </c>
      <c r="E164" s="21">
        <f>SUM(E165:E166)</f>
        <v>57064972</v>
      </c>
      <c r="F164" s="21">
        <f>SUM(F165:F166)</f>
        <v>46903186.52</v>
      </c>
      <c r="G164" s="135">
        <f t="shared" si="11"/>
        <v>82.19260410747245</v>
      </c>
      <c r="H164" s="135">
        <f t="shared" si="14"/>
        <v>106.39072968740501</v>
      </c>
      <c r="I164" s="21">
        <f>SUM(I165:I166)</f>
        <v>44085783.28</v>
      </c>
    </row>
    <row r="165" spans="1:9" ht="12.75">
      <c r="A165" s="22"/>
      <c r="B165" s="29"/>
      <c r="C165" s="34" t="s">
        <v>44</v>
      </c>
      <c r="D165" s="10" t="s">
        <v>231</v>
      </c>
      <c r="E165" s="25">
        <v>55564972</v>
      </c>
      <c r="F165" s="25">
        <v>45437115</v>
      </c>
      <c r="G165" s="136">
        <f t="shared" si="11"/>
        <v>81.77294681260705</v>
      </c>
      <c r="H165" s="136">
        <f t="shared" si="14"/>
        <v>106.60461261743353</v>
      </c>
      <c r="I165" s="25">
        <v>42622091</v>
      </c>
    </row>
    <row r="166" spans="1:9" ht="12.75">
      <c r="A166" s="22"/>
      <c r="B166" s="29"/>
      <c r="C166" s="28" t="s">
        <v>45</v>
      </c>
      <c r="D166" s="10" t="s">
        <v>232</v>
      </c>
      <c r="E166" s="25">
        <v>1500000</v>
      </c>
      <c r="F166" s="25">
        <v>1466071.52</v>
      </c>
      <c r="G166" s="136">
        <f t="shared" si="11"/>
        <v>97.73810133333333</v>
      </c>
      <c r="H166" s="136">
        <f t="shared" si="14"/>
        <v>100.16255056014916</v>
      </c>
      <c r="I166" s="25">
        <v>1463692.28</v>
      </c>
    </row>
    <row r="167" spans="1:9" ht="12.75">
      <c r="A167" s="26">
        <v>758</v>
      </c>
      <c r="B167" s="16"/>
      <c r="C167" s="32"/>
      <c r="D167" s="66" t="s">
        <v>46</v>
      </c>
      <c r="E167" s="18">
        <f>E168+E170+E172+E174+E176+E184</f>
        <v>55373591.11</v>
      </c>
      <c r="F167" s="18">
        <f>F168+F170+F172+F174+F176+F184</f>
        <v>50452972.98</v>
      </c>
      <c r="G167" s="134">
        <f t="shared" si="11"/>
        <v>91.11378180218588</v>
      </c>
      <c r="H167" s="134">
        <f t="shared" si="14"/>
        <v>106.38276244240397</v>
      </c>
      <c r="I167" s="18">
        <f>I168+I170+I174+I176+I184</f>
        <v>47425891.02</v>
      </c>
    </row>
    <row r="168" spans="1:9" ht="22.5">
      <c r="A168" s="19"/>
      <c r="B168" s="27">
        <v>75801</v>
      </c>
      <c r="C168" s="20"/>
      <c r="D168" s="13" t="s">
        <v>101</v>
      </c>
      <c r="E168" s="21">
        <f>SUM(E169)</f>
        <v>43431443</v>
      </c>
      <c r="F168" s="21">
        <f>SUM(F169)</f>
        <v>40091788</v>
      </c>
      <c r="G168" s="135">
        <f t="shared" si="11"/>
        <v>92.31051337621916</v>
      </c>
      <c r="H168" s="135">
        <f t="shared" si="14"/>
        <v>107.86821131863478</v>
      </c>
      <c r="I168" s="21">
        <f>SUM(I169)</f>
        <v>37167380</v>
      </c>
    </row>
    <row r="169" spans="1:9" ht="12.75">
      <c r="A169" s="22"/>
      <c r="B169" s="29"/>
      <c r="C169" s="30">
        <v>2920</v>
      </c>
      <c r="D169" s="10" t="s">
        <v>97</v>
      </c>
      <c r="E169" s="25">
        <v>43431443</v>
      </c>
      <c r="F169" s="25">
        <v>40091788</v>
      </c>
      <c r="G169" s="136">
        <f t="shared" si="11"/>
        <v>92.31051337621916</v>
      </c>
      <c r="H169" s="136">
        <f t="shared" si="14"/>
        <v>107.86821131863478</v>
      </c>
      <c r="I169" s="25">
        <v>37167380</v>
      </c>
    </row>
    <row r="170" spans="1:9" ht="45" customHeight="1" hidden="1">
      <c r="A170" s="22"/>
      <c r="B170" s="27">
        <v>75802</v>
      </c>
      <c r="C170" s="44"/>
      <c r="D170" s="13" t="s">
        <v>180</v>
      </c>
      <c r="E170" s="21">
        <f>SUM(E171)</f>
        <v>0</v>
      </c>
      <c r="F170" s="21">
        <f>SUM(F171)</f>
        <v>0</v>
      </c>
      <c r="G170" s="135" t="e">
        <f t="shared" si="11"/>
        <v>#DIV/0!</v>
      </c>
      <c r="H170" s="135" t="e">
        <f t="shared" si="14"/>
        <v>#DIV/0!</v>
      </c>
      <c r="I170" s="21">
        <f>SUM(I171)</f>
        <v>0</v>
      </c>
    </row>
    <row r="171" spans="1:9" ht="12.75" customHeight="1" hidden="1">
      <c r="A171" s="22"/>
      <c r="B171" s="111"/>
      <c r="C171" s="30" t="s">
        <v>163</v>
      </c>
      <c r="D171" s="217" t="s">
        <v>181</v>
      </c>
      <c r="E171" s="25"/>
      <c r="F171" s="25"/>
      <c r="G171" s="136" t="e">
        <f t="shared" si="11"/>
        <v>#DIV/0!</v>
      </c>
      <c r="H171" s="136" t="e">
        <f t="shared" si="14"/>
        <v>#DIV/0!</v>
      </c>
      <c r="I171" s="25"/>
    </row>
    <row r="172" spans="1:9" ht="12.75" customHeight="1" hidden="1">
      <c r="A172" s="22"/>
      <c r="B172" s="27">
        <v>75805</v>
      </c>
      <c r="C172" s="44"/>
      <c r="D172" s="13" t="s">
        <v>185</v>
      </c>
      <c r="E172" s="21">
        <f>SUM(E173)</f>
        <v>0</v>
      </c>
      <c r="F172" s="21">
        <f>SUM(F173)</f>
        <v>0</v>
      </c>
      <c r="G172" s="135" t="e">
        <f t="shared" si="11"/>
        <v>#DIV/0!</v>
      </c>
      <c r="H172" s="135" t="e">
        <f t="shared" si="14"/>
        <v>#DIV/0!</v>
      </c>
      <c r="I172" s="25"/>
    </row>
    <row r="173" spans="1:9" ht="12.75" customHeight="1" hidden="1">
      <c r="A173" s="22"/>
      <c r="B173" s="158"/>
      <c r="C173" s="30" t="s">
        <v>77</v>
      </c>
      <c r="D173" s="10" t="s">
        <v>97</v>
      </c>
      <c r="E173" s="25"/>
      <c r="F173" s="25"/>
      <c r="G173" s="136" t="e">
        <f t="shared" si="11"/>
        <v>#DIV/0!</v>
      </c>
      <c r="H173" s="136" t="e">
        <f t="shared" si="14"/>
        <v>#DIV/0!</v>
      </c>
      <c r="I173" s="25"/>
    </row>
    <row r="174" spans="1:9" ht="12.75">
      <c r="A174" s="19"/>
      <c r="B174" s="27">
        <v>75807</v>
      </c>
      <c r="C174" s="20"/>
      <c r="D174" s="14" t="s">
        <v>81</v>
      </c>
      <c r="E174" s="104">
        <f>SUM(E175)</f>
        <v>5632296</v>
      </c>
      <c r="F174" s="21">
        <f>SUM(F175)</f>
        <v>4693580</v>
      </c>
      <c r="G174" s="135">
        <f t="shared" si="11"/>
        <v>83.33333333333333</v>
      </c>
      <c r="H174" s="135">
        <f aca="true" t="shared" si="15" ref="H174:H180">(F174/I174)*100</f>
        <v>102.97093564069712</v>
      </c>
      <c r="I174" s="21">
        <f>SUM(I175)</f>
        <v>4558160</v>
      </c>
    </row>
    <row r="175" spans="1:9" ht="12.75">
      <c r="A175" s="22"/>
      <c r="B175" s="29"/>
      <c r="C175" s="30" t="s">
        <v>77</v>
      </c>
      <c r="D175" s="10" t="s">
        <v>97</v>
      </c>
      <c r="E175" s="25">
        <v>5632296</v>
      </c>
      <c r="F175" s="25">
        <v>4693580</v>
      </c>
      <c r="G175" s="136">
        <f t="shared" si="11"/>
        <v>83.33333333333333</v>
      </c>
      <c r="H175" s="136">
        <f t="shared" si="15"/>
        <v>102.97093564069712</v>
      </c>
      <c r="I175" s="25">
        <v>4558160</v>
      </c>
    </row>
    <row r="176" spans="1:9" ht="12.75">
      <c r="A176" s="19"/>
      <c r="B176" s="27">
        <v>75814</v>
      </c>
      <c r="C176" s="20"/>
      <c r="D176" s="14" t="s">
        <v>47</v>
      </c>
      <c r="E176" s="21">
        <f>SUM(E177:E183)</f>
        <v>2456384.1100000003</v>
      </c>
      <c r="F176" s="21">
        <f>SUM(F177:F183)</f>
        <v>2456384.98</v>
      </c>
      <c r="G176" s="135">
        <f t="shared" si="11"/>
        <v>100.00003541791351</v>
      </c>
      <c r="H176" s="135">
        <f t="shared" si="15"/>
        <v>107.13467756569648</v>
      </c>
      <c r="I176" s="21">
        <f>SUM(I177:I183)</f>
        <v>2292801.02</v>
      </c>
    </row>
    <row r="177" spans="1:9" ht="12.75" hidden="1">
      <c r="A177" s="19"/>
      <c r="B177" s="36"/>
      <c r="C177" s="30" t="s">
        <v>11</v>
      </c>
      <c r="D177" s="10" t="s">
        <v>152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11</v>
      </c>
      <c r="D178" s="10" t="s">
        <v>12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51</v>
      </c>
      <c r="D179" s="10" t="s">
        <v>106</v>
      </c>
      <c r="E179" s="21"/>
      <c r="F179" s="21"/>
      <c r="G179" s="136" t="e">
        <f t="shared" si="11"/>
        <v>#DIV/0!</v>
      </c>
      <c r="H179" s="148" t="e">
        <f t="shared" si="15"/>
        <v>#DIV/0!</v>
      </c>
      <c r="I179" s="25">
        <v>0</v>
      </c>
    </row>
    <row r="180" spans="1:9" ht="12.75">
      <c r="A180" s="19"/>
      <c r="B180" s="36"/>
      <c r="C180" s="30" t="s">
        <v>116</v>
      </c>
      <c r="D180" s="10" t="s">
        <v>117</v>
      </c>
      <c r="E180" s="25">
        <v>1865925.6</v>
      </c>
      <c r="F180" s="25">
        <v>1865925.6</v>
      </c>
      <c r="G180" s="136">
        <f t="shared" si="11"/>
        <v>100</v>
      </c>
      <c r="H180" s="136">
        <f t="shared" si="15"/>
        <v>114.51471075597452</v>
      </c>
      <c r="I180" s="25">
        <v>1629420</v>
      </c>
    </row>
    <row r="181" spans="1:9" ht="12.75" hidden="1">
      <c r="A181" s="22"/>
      <c r="B181" s="29"/>
      <c r="C181" s="30" t="s">
        <v>77</v>
      </c>
      <c r="D181" s="10" t="s">
        <v>97</v>
      </c>
      <c r="E181" s="25"/>
      <c r="F181" s="25">
        <v>0</v>
      </c>
      <c r="G181" s="136" t="e">
        <f t="shared" si="11"/>
        <v>#DIV/0!</v>
      </c>
      <c r="H181" s="148" t="s">
        <v>123</v>
      </c>
      <c r="I181" s="25"/>
    </row>
    <row r="182" spans="1:9" ht="33.75">
      <c r="A182" s="22"/>
      <c r="B182" s="29"/>
      <c r="C182" s="30" t="s">
        <v>133</v>
      </c>
      <c r="D182" s="12" t="s">
        <v>172</v>
      </c>
      <c r="E182" s="25">
        <v>85716.61</v>
      </c>
      <c r="F182" s="25">
        <v>85717.23</v>
      </c>
      <c r="G182" s="136">
        <f t="shared" si="11"/>
        <v>100.00072331371948</v>
      </c>
      <c r="H182" s="136">
        <f aca="true" t="shared" si="16" ref="H182:H213">(F182/I182)*100</f>
        <v>402.5057874990021</v>
      </c>
      <c r="I182" s="25">
        <v>21295.9</v>
      </c>
    </row>
    <row r="183" spans="1:9" ht="33.75">
      <c r="A183" s="22"/>
      <c r="B183" s="29"/>
      <c r="C183" s="30" t="s">
        <v>131</v>
      </c>
      <c r="D183" s="12" t="s">
        <v>172</v>
      </c>
      <c r="E183" s="25">
        <v>504741.9</v>
      </c>
      <c r="F183" s="25">
        <v>504742.15</v>
      </c>
      <c r="G183" s="136">
        <f t="shared" si="11"/>
        <v>100.00004953026487</v>
      </c>
      <c r="H183" s="136">
        <f t="shared" si="16"/>
        <v>78.60985004604998</v>
      </c>
      <c r="I183" s="43">
        <v>642085.12</v>
      </c>
    </row>
    <row r="184" spans="1:9" ht="12.75">
      <c r="A184" s="19"/>
      <c r="B184" s="27">
        <v>75831</v>
      </c>
      <c r="C184" s="20"/>
      <c r="D184" s="14" t="s">
        <v>48</v>
      </c>
      <c r="E184" s="104">
        <f>SUM(E185)</f>
        <v>3853468</v>
      </c>
      <c r="F184" s="21">
        <f>SUM(F185)</f>
        <v>3211220</v>
      </c>
      <c r="G184" s="135">
        <f t="shared" si="11"/>
        <v>83.33324683116611</v>
      </c>
      <c r="H184" s="135">
        <f t="shared" si="16"/>
        <v>94.23838241551849</v>
      </c>
      <c r="I184" s="21">
        <f>SUM(I185)</f>
        <v>3407550</v>
      </c>
    </row>
    <row r="185" spans="1:9" ht="12.75">
      <c r="A185" s="22"/>
      <c r="B185" s="29"/>
      <c r="C185" s="30">
        <v>2920</v>
      </c>
      <c r="D185" s="10" t="s">
        <v>97</v>
      </c>
      <c r="E185" s="53">
        <v>3853468</v>
      </c>
      <c r="F185" s="25">
        <v>3211220</v>
      </c>
      <c r="G185" s="136">
        <f aca="true" t="shared" si="17" ref="G185:G295">F185*100/E185</f>
        <v>83.33324683116611</v>
      </c>
      <c r="H185" s="136">
        <f t="shared" si="16"/>
        <v>94.23838241551849</v>
      </c>
      <c r="I185" s="25">
        <v>3407550</v>
      </c>
    </row>
    <row r="186" spans="1:9" ht="12.75">
      <c r="A186" s="26">
        <v>801</v>
      </c>
      <c r="B186" s="154"/>
      <c r="C186" s="155"/>
      <c r="D186" s="66" t="s">
        <v>49</v>
      </c>
      <c r="E186" s="18">
        <f>E187+E200+E205+E215+E225+E228+E230+E232+E234</f>
        <v>4785038.04</v>
      </c>
      <c r="F186" s="18">
        <f>SUM(F187,F200,F205,F215,F225,F228,F230,F232,F234)</f>
        <v>4109399.91</v>
      </c>
      <c r="G186" s="134">
        <f t="shared" si="17"/>
        <v>85.88019312799445</v>
      </c>
      <c r="H186" s="134">
        <f t="shared" si="16"/>
        <v>106.95803466775098</v>
      </c>
      <c r="I186" s="18">
        <f>SUM(I187,I200,I205,I215,I225,I230,I234,)</f>
        <v>3842067.52</v>
      </c>
    </row>
    <row r="187" spans="1:9" ht="12.75">
      <c r="A187" s="19"/>
      <c r="B187" s="27">
        <v>80101</v>
      </c>
      <c r="C187" s="20"/>
      <c r="D187" s="14" t="s">
        <v>50</v>
      </c>
      <c r="E187" s="21">
        <f>SUM(E188:E199)</f>
        <v>513620</v>
      </c>
      <c r="F187" s="21">
        <f>SUM(F188:F199)</f>
        <v>568582.59</v>
      </c>
      <c r="G187" s="135">
        <f t="shared" si="17"/>
        <v>110.70102215645808</v>
      </c>
      <c r="H187" s="135">
        <f t="shared" si="16"/>
        <v>151.89005120956506</v>
      </c>
      <c r="I187" s="21">
        <f>SUM(I188:I199)</f>
        <v>374338.27</v>
      </c>
    </row>
    <row r="188" spans="1:9" ht="22.5" hidden="1">
      <c r="A188" s="19"/>
      <c r="B188" s="36"/>
      <c r="C188" s="30" t="s">
        <v>70</v>
      </c>
      <c r="D188" s="12" t="s">
        <v>216</v>
      </c>
      <c r="E188" s="25"/>
      <c r="F188" s="25"/>
      <c r="G188" s="136" t="e">
        <f>F188*100/E188</f>
        <v>#DIV/0!</v>
      </c>
      <c r="H188" s="136">
        <f t="shared" si="16"/>
        <v>0</v>
      </c>
      <c r="I188" s="43">
        <v>9960.87</v>
      </c>
    </row>
    <row r="189" spans="1:9" ht="12.75" hidden="1">
      <c r="A189" s="19"/>
      <c r="B189" s="36"/>
      <c r="C189" s="30" t="s">
        <v>134</v>
      </c>
      <c r="D189" s="10" t="s">
        <v>135</v>
      </c>
      <c r="E189" s="25"/>
      <c r="F189" s="25"/>
      <c r="G189" s="136" t="e">
        <f t="shared" si="17"/>
        <v>#DIV/0!</v>
      </c>
      <c r="H189" s="136">
        <f t="shared" si="16"/>
        <v>0</v>
      </c>
      <c r="I189" s="25">
        <v>320</v>
      </c>
    </row>
    <row r="190" spans="1:9" ht="12.75" hidden="1">
      <c r="A190" s="22"/>
      <c r="B190" s="29"/>
      <c r="C190" s="30" t="s">
        <v>25</v>
      </c>
      <c r="D190" s="10" t="s">
        <v>215</v>
      </c>
      <c r="E190" s="25"/>
      <c r="F190" s="25"/>
      <c r="G190" s="136" t="e">
        <f t="shared" si="17"/>
        <v>#DIV/0!</v>
      </c>
      <c r="H190" s="136" t="e">
        <f t="shared" si="16"/>
        <v>#DIV/0!</v>
      </c>
      <c r="I190" s="25"/>
    </row>
    <row r="191" spans="1:9" ht="12.75">
      <c r="A191" s="22"/>
      <c r="B191" s="29"/>
      <c r="C191" s="28" t="s">
        <v>85</v>
      </c>
      <c r="D191" s="10" t="s">
        <v>26</v>
      </c>
      <c r="E191" s="33">
        <v>100</v>
      </c>
      <c r="F191" s="25">
        <v>17.92</v>
      </c>
      <c r="G191" s="136">
        <f t="shared" si="17"/>
        <v>17.92</v>
      </c>
      <c r="H191" s="136">
        <f t="shared" si="16"/>
        <v>7.0595650803655845</v>
      </c>
      <c r="I191" s="43">
        <v>253.84</v>
      </c>
    </row>
    <row r="192" spans="1:10" ht="12.75">
      <c r="A192" s="22"/>
      <c r="B192" s="29"/>
      <c r="C192" s="30" t="s">
        <v>11</v>
      </c>
      <c r="D192" s="11" t="s">
        <v>12</v>
      </c>
      <c r="E192" s="25">
        <v>8635</v>
      </c>
      <c r="F192" s="25">
        <v>9072.76</v>
      </c>
      <c r="G192" s="136">
        <f t="shared" si="17"/>
        <v>105.06960046323104</v>
      </c>
      <c r="H192" s="136">
        <f t="shared" si="16"/>
        <v>162.48594127212684</v>
      </c>
      <c r="I192" s="25">
        <v>5583.72</v>
      </c>
      <c r="J192" s="164"/>
    </row>
    <row r="193" spans="1:9" ht="47.25" customHeight="1">
      <c r="A193" s="22"/>
      <c r="B193" s="29"/>
      <c r="C193" s="30" t="s">
        <v>120</v>
      </c>
      <c r="D193" s="12" t="s">
        <v>255</v>
      </c>
      <c r="E193" s="25">
        <v>246537</v>
      </c>
      <c r="F193" s="25">
        <v>246536.8</v>
      </c>
      <c r="G193" s="136">
        <f t="shared" si="17"/>
        <v>99.99991887627415</v>
      </c>
      <c r="H193" s="136">
        <f t="shared" si="16"/>
        <v>102.05736390446553</v>
      </c>
      <c r="I193" s="43">
        <v>241566.89</v>
      </c>
    </row>
    <row r="194" spans="1:9" ht="33.75" customHeight="1" hidden="1">
      <c r="A194" s="22"/>
      <c r="B194" s="29"/>
      <c r="C194" s="30" t="s">
        <v>51</v>
      </c>
      <c r="D194" s="12" t="s">
        <v>233</v>
      </c>
      <c r="E194" s="25"/>
      <c r="F194" s="25"/>
      <c r="G194" s="136" t="e">
        <f t="shared" si="17"/>
        <v>#DIV/0!</v>
      </c>
      <c r="H194" s="136">
        <f t="shared" si="16"/>
        <v>0</v>
      </c>
      <c r="I194" s="43">
        <v>16490</v>
      </c>
    </row>
    <row r="195" spans="1:9" ht="33.75">
      <c r="A195" s="22"/>
      <c r="B195" s="29"/>
      <c r="C195" s="30" t="s">
        <v>155</v>
      </c>
      <c r="D195" s="12" t="s">
        <v>187</v>
      </c>
      <c r="E195" s="25">
        <v>80238</v>
      </c>
      <c r="F195" s="25">
        <v>80234.64</v>
      </c>
      <c r="G195" s="136">
        <f t="shared" si="17"/>
        <v>99.99581245793763</v>
      </c>
      <c r="H195" s="136">
        <f t="shared" si="16"/>
        <v>97.70281965258386</v>
      </c>
      <c r="I195" s="43">
        <v>82121.11</v>
      </c>
    </row>
    <row r="196" spans="1:9" ht="45">
      <c r="A196" s="22"/>
      <c r="B196" s="29"/>
      <c r="C196" s="30" t="s">
        <v>82</v>
      </c>
      <c r="D196" s="12" t="s">
        <v>234</v>
      </c>
      <c r="E196" s="25">
        <v>18042</v>
      </c>
      <c r="F196" s="25">
        <v>72652.01</v>
      </c>
      <c r="G196" s="136">
        <f t="shared" si="17"/>
        <v>402.6826848464693</v>
      </c>
      <c r="H196" s="136">
        <f t="shared" si="16"/>
        <v>402.68625594728695</v>
      </c>
      <c r="I196" s="25">
        <v>18041.84</v>
      </c>
    </row>
    <row r="197" spans="1:9" ht="46.5" customHeight="1" hidden="1">
      <c r="A197" s="22"/>
      <c r="B197" s="29"/>
      <c r="C197" s="30" t="s">
        <v>191</v>
      </c>
      <c r="D197" s="127" t="s">
        <v>253</v>
      </c>
      <c r="E197" s="25"/>
      <c r="F197" s="25"/>
      <c r="G197" s="139" t="e">
        <f t="shared" si="17"/>
        <v>#DIV/0!</v>
      </c>
      <c r="H197" s="139" t="e">
        <f t="shared" si="16"/>
        <v>#DIV/0!</v>
      </c>
      <c r="I197" s="25">
        <v>0</v>
      </c>
    </row>
    <row r="198" spans="1:9" ht="45.75" customHeight="1">
      <c r="A198" s="22"/>
      <c r="B198" s="99"/>
      <c r="C198" s="44" t="s">
        <v>108</v>
      </c>
      <c r="D198" s="86" t="s">
        <v>239</v>
      </c>
      <c r="E198" s="25">
        <v>160068</v>
      </c>
      <c r="F198" s="25">
        <v>160068.46</v>
      </c>
      <c r="G198" s="139">
        <f t="shared" si="17"/>
        <v>100.00028737786441</v>
      </c>
      <c r="H198" s="150" t="s">
        <v>123</v>
      </c>
      <c r="I198" s="43">
        <v>0</v>
      </c>
    </row>
    <row r="199" spans="1:9" ht="33.75" hidden="1">
      <c r="A199" s="22"/>
      <c r="B199" s="29"/>
      <c r="C199" s="30" t="s">
        <v>79</v>
      </c>
      <c r="D199" s="12" t="s">
        <v>235</v>
      </c>
      <c r="E199" s="25"/>
      <c r="F199" s="25"/>
      <c r="G199" s="136" t="e">
        <f t="shared" si="17"/>
        <v>#DIV/0!</v>
      </c>
      <c r="H199" s="136" t="e">
        <f t="shared" si="16"/>
        <v>#DIV/0!</v>
      </c>
      <c r="I199" s="43"/>
    </row>
    <row r="200" spans="1:9" ht="12.75">
      <c r="A200" s="22"/>
      <c r="B200" s="27">
        <v>80103</v>
      </c>
      <c r="C200" s="44"/>
      <c r="D200" s="13" t="s">
        <v>178</v>
      </c>
      <c r="E200" s="21">
        <f>SUM(E201:E204)</f>
        <v>191591</v>
      </c>
      <c r="F200" s="21">
        <f>SUM(F201:F204)</f>
        <v>160853.18</v>
      </c>
      <c r="G200" s="135">
        <f t="shared" si="17"/>
        <v>83.95654284387054</v>
      </c>
      <c r="H200" s="135">
        <f t="shared" si="16"/>
        <v>58.422290120119804</v>
      </c>
      <c r="I200" s="40">
        <f>SUM(I201:I203)</f>
        <v>275328.44</v>
      </c>
    </row>
    <row r="201" spans="1:9" ht="12.75" hidden="1">
      <c r="A201" s="22"/>
      <c r="B201" s="121"/>
      <c r="C201" s="30" t="s">
        <v>11</v>
      </c>
      <c r="D201" s="11" t="s">
        <v>12</v>
      </c>
      <c r="E201" s="25"/>
      <c r="F201" s="25"/>
      <c r="G201" s="136" t="e">
        <f t="shared" si="17"/>
        <v>#DIV/0!</v>
      </c>
      <c r="H201" s="136" t="e">
        <f t="shared" si="16"/>
        <v>#DIV/0!</v>
      </c>
      <c r="I201" s="43"/>
    </row>
    <row r="202" spans="1:9" ht="33.75">
      <c r="A202" s="22"/>
      <c r="B202" s="201"/>
      <c r="C202" s="52" t="s">
        <v>51</v>
      </c>
      <c r="D202" s="12" t="s">
        <v>256</v>
      </c>
      <c r="E202" s="25">
        <v>142480</v>
      </c>
      <c r="F202" s="25">
        <v>118735</v>
      </c>
      <c r="G202" s="136">
        <f t="shared" si="17"/>
        <v>83.33450308815273</v>
      </c>
      <c r="H202" s="136">
        <f t="shared" si="16"/>
        <v>44.77018211982957</v>
      </c>
      <c r="I202" s="43">
        <v>265210</v>
      </c>
    </row>
    <row r="203" spans="1:9" ht="33.75">
      <c r="A203" s="22"/>
      <c r="B203" s="36"/>
      <c r="C203" s="52" t="s">
        <v>130</v>
      </c>
      <c r="D203" s="173" t="s">
        <v>209</v>
      </c>
      <c r="E203" s="25">
        <v>36000</v>
      </c>
      <c r="F203" s="25">
        <v>29007.68</v>
      </c>
      <c r="G203" s="136">
        <f t="shared" si="17"/>
        <v>80.57688888888889</v>
      </c>
      <c r="H203" s="136">
        <f t="shared" si="16"/>
        <v>286.6813461363609</v>
      </c>
      <c r="I203" s="43">
        <v>10118.44</v>
      </c>
    </row>
    <row r="204" spans="1:9" ht="33.75">
      <c r="A204" s="22"/>
      <c r="B204" s="200"/>
      <c r="C204" s="52" t="s">
        <v>155</v>
      </c>
      <c r="D204" s="12" t="s">
        <v>187</v>
      </c>
      <c r="E204" s="25">
        <v>13111</v>
      </c>
      <c r="F204" s="25">
        <v>13110.5</v>
      </c>
      <c r="G204" s="136">
        <f t="shared" si="17"/>
        <v>99.99618640835939</v>
      </c>
      <c r="H204" s="148" t="s">
        <v>123</v>
      </c>
      <c r="I204" s="43"/>
    </row>
    <row r="205" spans="1:9" ht="12.75">
      <c r="A205" s="19"/>
      <c r="B205" s="27">
        <v>80104</v>
      </c>
      <c r="C205" s="20"/>
      <c r="D205" s="14" t="s">
        <v>52</v>
      </c>
      <c r="E205" s="21">
        <f>SUM(E206:E214)</f>
        <v>3492308</v>
      </c>
      <c r="F205" s="21">
        <f>SUM(F206:F214)</f>
        <v>2842508.52</v>
      </c>
      <c r="G205" s="135">
        <f t="shared" si="17"/>
        <v>81.39340859969968</v>
      </c>
      <c r="H205" s="135">
        <f t="shared" si="16"/>
        <v>95.66707014321877</v>
      </c>
      <c r="I205" s="21">
        <f>SUM(I206:I214)</f>
        <v>2971250.7300000004</v>
      </c>
    </row>
    <row r="206" spans="1:9" ht="22.5" hidden="1">
      <c r="A206" s="19"/>
      <c r="B206" s="36"/>
      <c r="C206" s="30" t="s">
        <v>70</v>
      </c>
      <c r="D206" s="12" t="s">
        <v>216</v>
      </c>
      <c r="E206" s="25"/>
      <c r="F206" s="25"/>
      <c r="G206" s="136" t="e">
        <f t="shared" si="17"/>
        <v>#DIV/0!</v>
      </c>
      <c r="H206" s="136" t="e">
        <f t="shared" si="16"/>
        <v>#DIV/0!</v>
      </c>
      <c r="I206" s="25"/>
    </row>
    <row r="207" spans="1:9" ht="45">
      <c r="A207" s="22"/>
      <c r="B207" s="23"/>
      <c r="C207" s="45" t="s">
        <v>10</v>
      </c>
      <c r="D207" s="86" t="s">
        <v>214</v>
      </c>
      <c r="E207" s="25">
        <v>97200</v>
      </c>
      <c r="F207" s="25">
        <v>81000</v>
      </c>
      <c r="G207" s="136">
        <f t="shared" si="17"/>
        <v>83.33333333333333</v>
      </c>
      <c r="H207" s="136">
        <f t="shared" si="16"/>
        <v>100</v>
      </c>
      <c r="I207" s="25">
        <v>81000</v>
      </c>
    </row>
    <row r="208" spans="1:9" ht="12.75" hidden="1">
      <c r="A208" s="22"/>
      <c r="B208" s="23"/>
      <c r="C208" s="35" t="s">
        <v>25</v>
      </c>
      <c r="D208" s="10" t="s">
        <v>215</v>
      </c>
      <c r="E208" s="25"/>
      <c r="F208" s="25"/>
      <c r="G208" s="136" t="e">
        <f t="shared" si="17"/>
        <v>#DIV/0!</v>
      </c>
      <c r="H208" s="136" t="e">
        <f t="shared" si="16"/>
        <v>#DIV/0!</v>
      </c>
      <c r="I208" s="25"/>
    </row>
    <row r="209" spans="1:9" ht="12.75">
      <c r="A209" s="22"/>
      <c r="B209" s="23"/>
      <c r="C209" s="30" t="s">
        <v>11</v>
      </c>
      <c r="D209" s="10" t="s">
        <v>12</v>
      </c>
      <c r="E209" s="25">
        <v>2800</v>
      </c>
      <c r="F209" s="25">
        <v>2056.19</v>
      </c>
      <c r="G209" s="136">
        <f t="shared" si="17"/>
        <v>73.43535714285714</v>
      </c>
      <c r="H209" s="136">
        <f t="shared" si="16"/>
        <v>112.74578613179511</v>
      </c>
      <c r="I209" s="25">
        <v>1823.74</v>
      </c>
    </row>
    <row r="210" spans="1:9" ht="33.75">
      <c r="A210" s="22"/>
      <c r="B210" s="23"/>
      <c r="C210" s="28" t="s">
        <v>51</v>
      </c>
      <c r="D210" s="12" t="s">
        <v>256</v>
      </c>
      <c r="E210" s="25">
        <v>2490660</v>
      </c>
      <c r="F210" s="25">
        <v>2075550</v>
      </c>
      <c r="G210" s="136">
        <f t="shared" si="17"/>
        <v>83.33333333333333</v>
      </c>
      <c r="H210" s="136">
        <f t="shared" si="16"/>
        <v>94.10919214498496</v>
      </c>
      <c r="I210" s="25">
        <v>2205470</v>
      </c>
    </row>
    <row r="211" spans="1:9" s="182" customFormat="1" ht="36" customHeight="1">
      <c r="A211" s="98"/>
      <c r="B211" s="179"/>
      <c r="C211" s="180">
        <v>2310</v>
      </c>
      <c r="D211" s="173" t="s">
        <v>209</v>
      </c>
      <c r="E211" s="33">
        <v>871200</v>
      </c>
      <c r="F211" s="33">
        <v>653455.98</v>
      </c>
      <c r="G211" s="181">
        <f t="shared" si="17"/>
        <v>75.00642561983472</v>
      </c>
      <c r="H211" s="181">
        <f t="shared" si="16"/>
        <v>108.80723435854746</v>
      </c>
      <c r="I211" s="33">
        <v>600562.99</v>
      </c>
    </row>
    <row r="212" spans="1:9" s="105" customFormat="1" ht="56.25" hidden="1">
      <c r="A212" s="209"/>
      <c r="B212" s="209"/>
      <c r="C212" s="210" t="s">
        <v>67</v>
      </c>
      <c r="D212" s="12" t="s">
        <v>207</v>
      </c>
      <c r="E212" s="160"/>
      <c r="F212" s="160"/>
      <c r="G212" s="208" t="e">
        <f t="shared" si="17"/>
        <v>#DIV/0!</v>
      </c>
      <c r="H212" s="208" t="e">
        <f t="shared" si="16"/>
        <v>#DIV/0!</v>
      </c>
      <c r="I212" s="160"/>
    </row>
    <row r="213" spans="1:9" ht="33.75">
      <c r="A213" s="22"/>
      <c r="B213" s="29"/>
      <c r="C213" s="30" t="s">
        <v>155</v>
      </c>
      <c r="D213" s="12" t="s">
        <v>187</v>
      </c>
      <c r="E213" s="25">
        <v>30448</v>
      </c>
      <c r="F213" s="25">
        <v>30446.35</v>
      </c>
      <c r="G213" s="136">
        <f t="shared" si="17"/>
        <v>99.9945809248555</v>
      </c>
      <c r="H213" s="136">
        <f t="shared" si="16"/>
        <v>36.952144573634</v>
      </c>
      <c r="I213" s="43">
        <v>82394</v>
      </c>
    </row>
    <row r="214" spans="1:9" s="117" customFormat="1" ht="57" customHeight="1" hidden="1">
      <c r="A214" s="206"/>
      <c r="B214" s="207"/>
      <c r="C214" s="103" t="s">
        <v>67</v>
      </c>
      <c r="D214" s="12" t="s">
        <v>207</v>
      </c>
      <c r="E214" s="160"/>
      <c r="F214" s="160"/>
      <c r="G214" s="208" t="e">
        <f t="shared" si="17"/>
        <v>#DIV/0!</v>
      </c>
      <c r="H214" s="136" t="e">
        <f aca="true" t="shared" si="18" ref="H214:H235">(F214/I214)*100</f>
        <v>#DIV/0!</v>
      </c>
      <c r="I214" s="160"/>
    </row>
    <row r="215" spans="1:11" ht="12.75">
      <c r="A215" s="19"/>
      <c r="B215" s="27">
        <v>80110</v>
      </c>
      <c r="C215" s="20"/>
      <c r="D215" s="14" t="s">
        <v>53</v>
      </c>
      <c r="E215" s="21">
        <f>SUM(E216:E224)</f>
        <v>353019.04</v>
      </c>
      <c r="F215" s="21">
        <f>SUM(F216:F224)</f>
        <v>319544.19999999995</v>
      </c>
      <c r="G215" s="135">
        <f t="shared" si="17"/>
        <v>90.51755395403035</v>
      </c>
      <c r="H215" s="135">
        <f t="shared" si="18"/>
        <v>150.46965230307976</v>
      </c>
      <c r="I215" s="21">
        <f>SUM(I216:I224)</f>
        <v>212364.55</v>
      </c>
      <c r="J215" s="164"/>
      <c r="K215" s="164"/>
    </row>
    <row r="216" spans="1:11" ht="22.5" hidden="1">
      <c r="A216" s="19"/>
      <c r="B216" s="36"/>
      <c r="C216" s="30" t="s">
        <v>70</v>
      </c>
      <c r="D216" s="12" t="s">
        <v>216</v>
      </c>
      <c r="E216" s="25"/>
      <c r="F216" s="25"/>
      <c r="G216" s="136" t="e">
        <f>F216*100/E216</f>
        <v>#DIV/0!</v>
      </c>
      <c r="H216" s="136">
        <f t="shared" si="18"/>
        <v>0</v>
      </c>
      <c r="I216" s="25">
        <v>1656.81</v>
      </c>
      <c r="J216" s="164"/>
      <c r="K216" s="164"/>
    </row>
    <row r="217" spans="1:11" ht="12.75">
      <c r="A217" s="19"/>
      <c r="B217" s="36"/>
      <c r="C217" s="30" t="s">
        <v>134</v>
      </c>
      <c r="D217" s="10" t="s">
        <v>135</v>
      </c>
      <c r="E217" s="25">
        <v>68</v>
      </c>
      <c r="F217" s="25">
        <v>67.55</v>
      </c>
      <c r="G217" s="136">
        <f t="shared" si="17"/>
        <v>99.33823529411765</v>
      </c>
      <c r="H217" s="148" t="s">
        <v>123</v>
      </c>
      <c r="I217" s="25"/>
      <c r="J217" s="164"/>
      <c r="K217" s="164"/>
    </row>
    <row r="218" spans="1:9" ht="12.75" hidden="1">
      <c r="A218" s="22"/>
      <c r="B218" s="29"/>
      <c r="C218" s="34" t="s">
        <v>25</v>
      </c>
      <c r="D218" s="10" t="s">
        <v>215</v>
      </c>
      <c r="E218" s="25"/>
      <c r="F218" s="25"/>
      <c r="G218" s="136" t="e">
        <f t="shared" si="17"/>
        <v>#DIV/0!</v>
      </c>
      <c r="H218" s="136" t="e">
        <f t="shared" si="18"/>
        <v>#DIV/0!</v>
      </c>
      <c r="I218" s="25"/>
    </row>
    <row r="219" spans="1:9" ht="12.75">
      <c r="A219" s="22"/>
      <c r="B219" s="29"/>
      <c r="C219" s="24" t="s">
        <v>85</v>
      </c>
      <c r="D219" s="214" t="s">
        <v>26</v>
      </c>
      <c r="E219" s="25">
        <v>1000</v>
      </c>
      <c r="F219" s="25">
        <v>550.28</v>
      </c>
      <c r="G219" s="136">
        <f t="shared" si="17"/>
        <v>55.028</v>
      </c>
      <c r="H219" s="136">
        <f t="shared" si="18"/>
        <v>52.66139682661205</v>
      </c>
      <c r="I219" s="25">
        <v>1044.94</v>
      </c>
    </row>
    <row r="220" spans="1:9" ht="12.75">
      <c r="A220" s="22"/>
      <c r="B220" s="29"/>
      <c r="C220" s="28" t="s">
        <v>11</v>
      </c>
      <c r="D220" s="10" t="s">
        <v>12</v>
      </c>
      <c r="E220" s="25">
        <v>3700</v>
      </c>
      <c r="F220" s="25">
        <v>2677.73</v>
      </c>
      <c r="G220" s="136">
        <f t="shared" si="17"/>
        <v>72.37108108108109</v>
      </c>
      <c r="H220" s="136">
        <f t="shared" si="18"/>
        <v>103.9338141112724</v>
      </c>
      <c r="I220" s="25">
        <v>2576.38</v>
      </c>
    </row>
    <row r="221" spans="1:9" ht="45">
      <c r="A221" s="22"/>
      <c r="B221" s="29"/>
      <c r="C221" s="28" t="s">
        <v>120</v>
      </c>
      <c r="D221" s="12" t="s">
        <v>245</v>
      </c>
      <c r="E221" s="25">
        <v>192794</v>
      </c>
      <c r="F221" s="25">
        <v>192793.9</v>
      </c>
      <c r="G221" s="136">
        <f t="shared" si="17"/>
        <v>99.99994813116591</v>
      </c>
      <c r="H221" s="136">
        <f t="shared" si="18"/>
        <v>110.97940524324052</v>
      </c>
      <c r="I221" s="25">
        <v>173720.43</v>
      </c>
    </row>
    <row r="222" spans="1:9" ht="37.5" customHeight="1" hidden="1">
      <c r="A222" s="22"/>
      <c r="B222" s="29"/>
      <c r="C222" s="28" t="s">
        <v>130</v>
      </c>
      <c r="D222" s="86" t="s">
        <v>209</v>
      </c>
      <c r="E222" s="25"/>
      <c r="F222" s="25"/>
      <c r="G222" s="136" t="e">
        <f t="shared" si="17"/>
        <v>#DIV/0!</v>
      </c>
      <c r="H222" s="136" t="e">
        <f t="shared" si="18"/>
        <v>#DIV/0!</v>
      </c>
      <c r="I222" s="25"/>
    </row>
    <row r="223" spans="1:9" ht="33.75">
      <c r="A223" s="22"/>
      <c r="B223" s="29"/>
      <c r="C223" s="30" t="s">
        <v>155</v>
      </c>
      <c r="D223" s="12" t="s">
        <v>187</v>
      </c>
      <c r="E223" s="25">
        <v>71178</v>
      </c>
      <c r="F223" s="25">
        <v>71175.7</v>
      </c>
      <c r="G223" s="136">
        <f t="shared" si="17"/>
        <v>99.99676866447498</v>
      </c>
      <c r="H223" s="136">
        <f t="shared" si="18"/>
        <v>213.31811224543316</v>
      </c>
      <c r="I223" s="43">
        <v>33365.99</v>
      </c>
    </row>
    <row r="224" spans="1:9" ht="49.5" customHeight="1">
      <c r="A224" s="22"/>
      <c r="B224" s="29"/>
      <c r="C224" s="30" t="s">
        <v>82</v>
      </c>
      <c r="D224" s="12" t="s">
        <v>236</v>
      </c>
      <c r="E224" s="25">
        <v>84279.04</v>
      </c>
      <c r="F224" s="25">
        <v>52279.04</v>
      </c>
      <c r="G224" s="136">
        <f t="shared" si="17"/>
        <v>62.03089166654011</v>
      </c>
      <c r="H224" s="148" t="s">
        <v>123</v>
      </c>
      <c r="I224" s="43">
        <v>0</v>
      </c>
    </row>
    <row r="225" spans="1:9" ht="12.75">
      <c r="A225" s="22"/>
      <c r="B225" s="27">
        <v>80114</v>
      </c>
      <c r="C225" s="100"/>
      <c r="D225" s="14" t="s">
        <v>166</v>
      </c>
      <c r="E225" s="21">
        <f>SUM(E226:E227)</f>
        <v>150</v>
      </c>
      <c r="F225" s="21">
        <f>SUM(F226:F227)</f>
        <v>148</v>
      </c>
      <c r="G225" s="135">
        <f t="shared" si="17"/>
        <v>98.66666666666667</v>
      </c>
      <c r="H225" s="135">
        <f t="shared" si="18"/>
        <v>112.97709923664124</v>
      </c>
      <c r="I225" s="21">
        <f>SUM(I226:I229)</f>
        <v>131</v>
      </c>
    </row>
    <row r="226" spans="1:9" ht="12.75" hidden="1">
      <c r="A226" s="22"/>
      <c r="B226" s="36"/>
      <c r="C226" s="30" t="s">
        <v>25</v>
      </c>
      <c r="D226" s="10" t="s">
        <v>215</v>
      </c>
      <c r="E226" s="25"/>
      <c r="F226" s="25"/>
      <c r="G226" s="136" t="e">
        <f t="shared" si="17"/>
        <v>#DIV/0!</v>
      </c>
      <c r="H226" s="136" t="e">
        <f t="shared" si="18"/>
        <v>#DIV/0!</v>
      </c>
      <c r="I226" s="43"/>
    </row>
    <row r="227" spans="1:9" ht="12.75">
      <c r="A227" s="22"/>
      <c r="B227" s="36"/>
      <c r="C227" s="30" t="s">
        <v>11</v>
      </c>
      <c r="D227" s="10" t="s">
        <v>12</v>
      </c>
      <c r="E227" s="25">
        <v>150</v>
      </c>
      <c r="F227" s="25">
        <v>148</v>
      </c>
      <c r="G227" s="136">
        <f t="shared" si="17"/>
        <v>98.66666666666667</v>
      </c>
      <c r="H227" s="136">
        <f t="shared" si="18"/>
        <v>112.97709923664124</v>
      </c>
      <c r="I227" s="43">
        <v>131</v>
      </c>
    </row>
    <row r="228" spans="1:9" ht="12.75">
      <c r="A228" s="22"/>
      <c r="B228" s="27">
        <v>80148</v>
      </c>
      <c r="C228" s="44"/>
      <c r="D228" s="14" t="s">
        <v>206</v>
      </c>
      <c r="E228" s="21">
        <f>SUM(E229:E229)</f>
        <v>104130</v>
      </c>
      <c r="F228" s="21">
        <f>SUM(F229:F229)</f>
        <v>104124.71</v>
      </c>
      <c r="G228" s="135">
        <f>F228*100/E228</f>
        <v>99.99491981177374</v>
      </c>
      <c r="H228" s="141" t="s">
        <v>123</v>
      </c>
      <c r="I228" s="43"/>
    </row>
    <row r="229" spans="1:9" ht="33.75">
      <c r="A229" s="22"/>
      <c r="B229" s="36"/>
      <c r="C229" s="30" t="s">
        <v>155</v>
      </c>
      <c r="D229" s="12" t="s">
        <v>187</v>
      </c>
      <c r="E229" s="25">
        <v>104130</v>
      </c>
      <c r="F229" s="25">
        <v>104124.71</v>
      </c>
      <c r="G229" s="136">
        <f t="shared" si="17"/>
        <v>99.99491981177374</v>
      </c>
      <c r="H229" s="148" t="s">
        <v>123</v>
      </c>
      <c r="I229" s="43"/>
    </row>
    <row r="230" spans="1:9" ht="56.25">
      <c r="A230" s="22"/>
      <c r="B230" s="27">
        <v>80149</v>
      </c>
      <c r="C230" s="44"/>
      <c r="D230" s="13" t="s">
        <v>205</v>
      </c>
      <c r="E230" s="21">
        <f>SUM(E231:E231)</f>
        <v>82200</v>
      </c>
      <c r="F230" s="21">
        <f>SUM(F231:F231)</f>
        <v>68500</v>
      </c>
      <c r="G230" s="135">
        <f>F230*100/E230</f>
        <v>83.33333333333333</v>
      </c>
      <c r="H230" s="135">
        <f t="shared" si="18"/>
        <v>867.6894001289501</v>
      </c>
      <c r="I230" s="40">
        <f>SUM(I231:I232)</f>
        <v>7894.53</v>
      </c>
    </row>
    <row r="231" spans="1:9" ht="33.75">
      <c r="A231" s="22"/>
      <c r="B231" s="158"/>
      <c r="C231" s="30" t="s">
        <v>51</v>
      </c>
      <c r="D231" s="12" t="s">
        <v>256</v>
      </c>
      <c r="E231" s="25">
        <v>82200</v>
      </c>
      <c r="F231" s="25">
        <v>68500</v>
      </c>
      <c r="G231" s="136">
        <f t="shared" si="17"/>
        <v>83.33333333333333</v>
      </c>
      <c r="H231" s="148" t="s">
        <v>123</v>
      </c>
      <c r="I231" s="43"/>
    </row>
    <row r="232" spans="1:9" ht="56.25">
      <c r="A232" s="22"/>
      <c r="B232" s="27">
        <v>80150</v>
      </c>
      <c r="C232" s="44"/>
      <c r="D232" s="13" t="s">
        <v>200</v>
      </c>
      <c r="E232" s="21">
        <f>SUM(E233:E233)</f>
        <v>45042</v>
      </c>
      <c r="F232" s="21">
        <f>SUM(F233:F233)</f>
        <v>45041.71</v>
      </c>
      <c r="G232" s="135">
        <f t="shared" si="17"/>
        <v>99.99935615647618</v>
      </c>
      <c r="H232" s="135">
        <f t="shared" si="18"/>
        <v>570.543274900469</v>
      </c>
      <c r="I232" s="40">
        <f>SUM(I233)</f>
        <v>7894.53</v>
      </c>
    </row>
    <row r="233" spans="1:9" ht="45">
      <c r="A233" s="22"/>
      <c r="B233" s="111"/>
      <c r="C233" s="30" t="s">
        <v>120</v>
      </c>
      <c r="D233" s="12" t="s">
        <v>245</v>
      </c>
      <c r="E233" s="25">
        <v>45042</v>
      </c>
      <c r="F233" s="25">
        <v>45041.71</v>
      </c>
      <c r="G233" s="136">
        <f t="shared" si="17"/>
        <v>99.99935615647618</v>
      </c>
      <c r="H233" s="136">
        <f t="shared" si="18"/>
        <v>570.543274900469</v>
      </c>
      <c r="I233" s="43">
        <v>7894.53</v>
      </c>
    </row>
    <row r="234" spans="1:9" ht="12.75">
      <c r="A234" s="22"/>
      <c r="B234" s="27">
        <v>80195</v>
      </c>
      <c r="C234" s="20"/>
      <c r="D234" s="14" t="s">
        <v>5</v>
      </c>
      <c r="E234" s="21">
        <f>SUM(E235:E238)</f>
        <v>2978</v>
      </c>
      <c r="F234" s="21">
        <f>SUM(F235:F238)</f>
        <v>97</v>
      </c>
      <c r="G234" s="135">
        <f t="shared" si="17"/>
        <v>3.25721961047683</v>
      </c>
      <c r="H234" s="135">
        <f t="shared" si="18"/>
        <v>12.763157894736842</v>
      </c>
      <c r="I234" s="40">
        <f>SUM(I235:I238)</f>
        <v>760</v>
      </c>
    </row>
    <row r="235" spans="1:9" ht="22.5">
      <c r="A235" s="22"/>
      <c r="B235" s="29"/>
      <c r="C235" s="30" t="s">
        <v>27</v>
      </c>
      <c r="D235" s="12" t="s">
        <v>221</v>
      </c>
      <c r="E235" s="25">
        <v>2943</v>
      </c>
      <c r="F235" s="25">
        <v>61.8</v>
      </c>
      <c r="G235" s="136">
        <f t="shared" si="17"/>
        <v>2.0998980632008153</v>
      </c>
      <c r="H235" s="136">
        <f t="shared" si="18"/>
        <v>9.035087719298245</v>
      </c>
      <c r="I235" s="43">
        <v>684</v>
      </c>
    </row>
    <row r="236" spans="1:9" ht="12.75">
      <c r="A236" s="22"/>
      <c r="B236" s="29"/>
      <c r="C236" s="30" t="s">
        <v>17</v>
      </c>
      <c r="D236" s="10" t="s">
        <v>18</v>
      </c>
      <c r="E236" s="25">
        <v>35</v>
      </c>
      <c r="F236" s="25">
        <v>35.2</v>
      </c>
      <c r="G236" s="136">
        <f t="shared" si="17"/>
        <v>100.57142857142858</v>
      </c>
      <c r="H236" s="136">
        <f aca="true" t="shared" si="19" ref="H236:H268">(F236/I236)*100</f>
        <v>46.31578947368421</v>
      </c>
      <c r="I236" s="43">
        <v>76</v>
      </c>
    </row>
    <row r="237" spans="1:9" ht="33.75" hidden="1">
      <c r="A237" s="22"/>
      <c r="B237" s="29"/>
      <c r="C237" s="30" t="s">
        <v>162</v>
      </c>
      <c r="D237" s="215" t="s">
        <v>247</v>
      </c>
      <c r="E237" s="25"/>
      <c r="F237" s="25"/>
      <c r="G237" s="136" t="e">
        <f t="shared" si="17"/>
        <v>#DIV/0!</v>
      </c>
      <c r="H237" s="136" t="e">
        <f t="shared" si="19"/>
        <v>#DIV/0!</v>
      </c>
      <c r="I237" s="43"/>
    </row>
    <row r="238" spans="1:9" ht="33.75" hidden="1">
      <c r="A238" s="22"/>
      <c r="B238" s="29"/>
      <c r="C238" s="30" t="s">
        <v>51</v>
      </c>
      <c r="D238" s="12" t="s">
        <v>256</v>
      </c>
      <c r="E238" s="25"/>
      <c r="F238" s="25"/>
      <c r="G238" s="136" t="e">
        <f t="shared" si="17"/>
        <v>#DIV/0!</v>
      </c>
      <c r="H238" s="136" t="e">
        <f t="shared" si="19"/>
        <v>#DIV/0!</v>
      </c>
      <c r="I238" s="25"/>
    </row>
    <row r="239" spans="1:9" ht="12.75">
      <c r="A239" s="26">
        <v>851</v>
      </c>
      <c r="B239" s="16"/>
      <c r="C239" s="32"/>
      <c r="D239" s="66" t="s">
        <v>54</v>
      </c>
      <c r="E239" s="18">
        <f>E240+E243+E245+E247+E252</f>
        <v>46036</v>
      </c>
      <c r="F239" s="18">
        <f>SUM(F240,F243,F245,F247,F252)</f>
        <v>46684.770000000004</v>
      </c>
      <c r="G239" s="134">
        <f t="shared" si="17"/>
        <v>101.4092666608741</v>
      </c>
      <c r="H239" s="134">
        <f t="shared" si="19"/>
        <v>63.23533535075162</v>
      </c>
      <c r="I239" s="18">
        <f>SUM(I240,I243,I245,I247,I252,)</f>
        <v>73827.03</v>
      </c>
    </row>
    <row r="240" spans="1:9" ht="12.75">
      <c r="A240" s="46"/>
      <c r="B240" s="27">
        <v>85141</v>
      </c>
      <c r="C240" s="20"/>
      <c r="D240" s="68" t="s">
        <v>55</v>
      </c>
      <c r="E240" s="21">
        <f>SUM(E241:E242)</f>
        <v>22050</v>
      </c>
      <c r="F240" s="21">
        <f>SUM(F241:F242)</f>
        <v>22050</v>
      </c>
      <c r="G240" s="141">
        <f>F240*100/E240</f>
        <v>100</v>
      </c>
      <c r="H240" s="135">
        <f t="shared" si="19"/>
        <v>53.38983050847458</v>
      </c>
      <c r="I240" s="21">
        <f>I242+I241</f>
        <v>41300</v>
      </c>
    </row>
    <row r="241" spans="1:9" ht="12.75">
      <c r="A241" s="22"/>
      <c r="B241" s="29"/>
      <c r="C241" s="34" t="s">
        <v>11</v>
      </c>
      <c r="D241" s="11" t="s">
        <v>12</v>
      </c>
      <c r="E241" s="25">
        <v>22050</v>
      </c>
      <c r="F241" s="25">
        <v>22050</v>
      </c>
      <c r="G241" s="136">
        <f t="shared" si="17"/>
        <v>100</v>
      </c>
      <c r="H241" s="136">
        <f t="shared" si="19"/>
        <v>53.38983050847458</v>
      </c>
      <c r="I241" s="25">
        <v>41300</v>
      </c>
    </row>
    <row r="242" spans="1:9" ht="33.75" hidden="1">
      <c r="A242" s="46"/>
      <c r="B242" s="36"/>
      <c r="C242" s="30">
        <v>2320</v>
      </c>
      <c r="D242" s="12" t="s">
        <v>188</v>
      </c>
      <c r="E242" s="25"/>
      <c r="F242" s="25"/>
      <c r="G242" s="136" t="e">
        <f t="shared" si="17"/>
        <v>#DIV/0!</v>
      </c>
      <c r="H242" s="136" t="e">
        <f t="shared" si="19"/>
        <v>#DIV/0!</v>
      </c>
      <c r="I242" s="25"/>
    </row>
    <row r="243" spans="1:9" s="117" customFormat="1" ht="12.75">
      <c r="A243" s="115"/>
      <c r="B243" s="128">
        <v>85154</v>
      </c>
      <c r="C243" s="116"/>
      <c r="D243" s="13" t="s">
        <v>160</v>
      </c>
      <c r="E243" s="104">
        <f>SUM(E244:E244)</f>
        <v>2528</v>
      </c>
      <c r="F243" s="104">
        <f>SUM(F244:F244)</f>
        <v>2528.9</v>
      </c>
      <c r="G243" s="142">
        <f t="shared" si="17"/>
        <v>100.03560126582279</v>
      </c>
      <c r="H243" s="141">
        <f t="shared" si="19"/>
        <v>45.27486456390113</v>
      </c>
      <c r="I243" s="21">
        <f>I245+I244</f>
        <v>5585.66</v>
      </c>
    </row>
    <row r="244" spans="1:9" ht="12.75">
      <c r="A244" s="46"/>
      <c r="B244" s="111"/>
      <c r="C244" s="30" t="s">
        <v>11</v>
      </c>
      <c r="D244" s="11" t="s">
        <v>12</v>
      </c>
      <c r="E244" s="25">
        <v>2528</v>
      </c>
      <c r="F244" s="25">
        <v>2528.9</v>
      </c>
      <c r="G244" s="136">
        <f t="shared" si="17"/>
        <v>100.03560126582279</v>
      </c>
      <c r="H244" s="148">
        <f t="shared" si="19"/>
        <v>45.27486456390113</v>
      </c>
      <c r="I244" s="25">
        <v>5585.66</v>
      </c>
    </row>
    <row r="245" spans="1:9" ht="12.75" hidden="1">
      <c r="A245" s="46"/>
      <c r="B245" s="27">
        <v>85154</v>
      </c>
      <c r="C245" s="44"/>
      <c r="D245" s="70" t="s">
        <v>160</v>
      </c>
      <c r="E245" s="21">
        <f>SUM(E246)</f>
        <v>0</v>
      </c>
      <c r="F245" s="21">
        <f>F246</f>
        <v>0</v>
      </c>
      <c r="G245" s="148" t="e">
        <f>F245*100/E245</f>
        <v>#DIV/0!</v>
      </c>
      <c r="H245" s="148" t="e">
        <f t="shared" si="19"/>
        <v>#DIV/0!</v>
      </c>
      <c r="I245" s="43">
        <f>SUM(I246:I246)</f>
        <v>0</v>
      </c>
    </row>
    <row r="246" spans="1:9" ht="12.75" hidden="1">
      <c r="A246" s="46"/>
      <c r="B246" s="158"/>
      <c r="C246" s="30" t="s">
        <v>11</v>
      </c>
      <c r="D246" s="11" t="s">
        <v>12</v>
      </c>
      <c r="E246" s="25"/>
      <c r="F246" s="25"/>
      <c r="G246" s="148" t="e">
        <f>F246*100/E246</f>
        <v>#DIV/0!</v>
      </c>
      <c r="H246" s="148" t="e">
        <f t="shared" si="19"/>
        <v>#DIV/0!</v>
      </c>
      <c r="I246" s="43"/>
    </row>
    <row r="247" spans="1:9" ht="12.75">
      <c r="A247" s="19"/>
      <c r="B247" s="27">
        <v>85158</v>
      </c>
      <c r="C247" s="20"/>
      <c r="D247" s="14" t="s">
        <v>195</v>
      </c>
      <c r="E247" s="21">
        <f>SUM(E248:E251)</f>
        <v>12608</v>
      </c>
      <c r="F247" s="21">
        <f>SUM(F248:F251)</f>
        <v>13317.869999999999</v>
      </c>
      <c r="G247" s="135">
        <f t="shared" si="17"/>
        <v>105.63031408629442</v>
      </c>
      <c r="H247" s="135">
        <f t="shared" si="19"/>
        <v>71.93649778511421</v>
      </c>
      <c r="I247" s="21">
        <f>SUM(I248:I251)</f>
        <v>18513.37</v>
      </c>
    </row>
    <row r="248" spans="1:9" ht="12.75">
      <c r="A248" s="19"/>
      <c r="B248" s="36"/>
      <c r="C248" s="30" t="s">
        <v>17</v>
      </c>
      <c r="D248" s="12" t="s">
        <v>18</v>
      </c>
      <c r="E248" s="25">
        <v>8</v>
      </c>
      <c r="F248" s="25">
        <v>8.8</v>
      </c>
      <c r="G248" s="144">
        <f t="shared" si="17"/>
        <v>110.00000000000001</v>
      </c>
      <c r="H248" s="148" t="s">
        <v>123</v>
      </c>
      <c r="I248" s="43"/>
    </row>
    <row r="249" spans="1:9" ht="12.75">
      <c r="A249" s="22"/>
      <c r="B249" s="29"/>
      <c r="C249" s="34" t="s">
        <v>56</v>
      </c>
      <c r="D249" s="10" t="s">
        <v>57</v>
      </c>
      <c r="E249" s="25">
        <v>12600</v>
      </c>
      <c r="F249" s="25">
        <v>13309.07</v>
      </c>
      <c r="G249" s="136">
        <f t="shared" si="17"/>
        <v>105.62753968253968</v>
      </c>
      <c r="H249" s="136">
        <f t="shared" si="19"/>
        <v>72.09047743372467</v>
      </c>
      <c r="I249" s="25">
        <v>18461.62</v>
      </c>
    </row>
    <row r="250" spans="1:9" ht="12.75" hidden="1">
      <c r="A250" s="22"/>
      <c r="B250" s="29"/>
      <c r="C250" s="35" t="s">
        <v>25</v>
      </c>
      <c r="D250" s="10" t="s">
        <v>215</v>
      </c>
      <c r="E250" s="25"/>
      <c r="F250" s="25"/>
      <c r="G250" s="136" t="e">
        <f t="shared" si="17"/>
        <v>#DIV/0!</v>
      </c>
      <c r="H250" s="136" t="e">
        <f t="shared" si="19"/>
        <v>#DIV/0!</v>
      </c>
      <c r="I250" s="25"/>
    </row>
    <row r="251" spans="1:9" ht="12.75" hidden="1">
      <c r="A251" s="22"/>
      <c r="B251" s="29"/>
      <c r="C251" s="28" t="s">
        <v>11</v>
      </c>
      <c r="D251" s="10" t="s">
        <v>12</v>
      </c>
      <c r="E251" s="25"/>
      <c r="F251" s="25"/>
      <c r="G251" s="136" t="e">
        <f t="shared" si="17"/>
        <v>#DIV/0!</v>
      </c>
      <c r="H251" s="136">
        <f t="shared" si="19"/>
        <v>0</v>
      </c>
      <c r="I251" s="25">
        <v>51.75</v>
      </c>
    </row>
    <row r="252" spans="1:9" ht="12.75">
      <c r="A252" s="19"/>
      <c r="B252" s="27">
        <v>85195</v>
      </c>
      <c r="C252" s="20"/>
      <c r="D252" s="69" t="s">
        <v>5</v>
      </c>
      <c r="E252" s="21">
        <f>SUM(E253:E256)</f>
        <v>8850</v>
      </c>
      <c r="F252" s="21">
        <f>SUM(F253:F256)</f>
        <v>8788</v>
      </c>
      <c r="G252" s="135">
        <f t="shared" si="17"/>
        <v>99.29943502824858</v>
      </c>
      <c r="H252" s="135">
        <f t="shared" si="19"/>
        <v>104.27147603227338</v>
      </c>
      <c r="I252" s="50">
        <f>SUM(I253:I255)</f>
        <v>8428</v>
      </c>
    </row>
    <row r="253" spans="1:9" ht="13.5" customHeight="1" hidden="1">
      <c r="A253" s="19"/>
      <c r="B253" s="36"/>
      <c r="C253" s="30" t="s">
        <v>25</v>
      </c>
      <c r="D253" s="10" t="s">
        <v>215</v>
      </c>
      <c r="E253" s="25"/>
      <c r="F253" s="25"/>
      <c r="G253" s="136" t="e">
        <f t="shared" si="17"/>
        <v>#DIV/0!</v>
      </c>
      <c r="H253" s="136" t="e">
        <f t="shared" si="19"/>
        <v>#DIV/0!</v>
      </c>
      <c r="I253" s="43"/>
    </row>
    <row r="254" spans="1:9" ht="12.75" hidden="1">
      <c r="A254" s="19"/>
      <c r="B254" s="36"/>
      <c r="C254" s="30" t="s">
        <v>11</v>
      </c>
      <c r="D254" s="10" t="s">
        <v>12</v>
      </c>
      <c r="E254" s="25"/>
      <c r="F254" s="25"/>
      <c r="G254" s="136" t="e">
        <f t="shared" si="17"/>
        <v>#DIV/0!</v>
      </c>
      <c r="H254" s="136" t="e">
        <f t="shared" si="19"/>
        <v>#DIV/0!</v>
      </c>
      <c r="I254" s="43"/>
    </row>
    <row r="255" spans="1:9" ht="45">
      <c r="A255" s="22"/>
      <c r="B255" s="29"/>
      <c r="C255" s="30">
        <v>2010</v>
      </c>
      <c r="D255" s="12" t="s">
        <v>245</v>
      </c>
      <c r="E255" s="25">
        <v>8000</v>
      </c>
      <c r="F255" s="25">
        <v>7938</v>
      </c>
      <c r="G255" s="136">
        <f t="shared" si="17"/>
        <v>99.225</v>
      </c>
      <c r="H255" s="136">
        <f t="shared" si="19"/>
        <v>94.18604651162791</v>
      </c>
      <c r="I255" s="53">
        <v>8428</v>
      </c>
    </row>
    <row r="256" spans="1:9" ht="59.25" customHeight="1">
      <c r="A256" s="22"/>
      <c r="B256" s="29"/>
      <c r="C256" s="30" t="s">
        <v>67</v>
      </c>
      <c r="D256" s="12" t="s">
        <v>207</v>
      </c>
      <c r="E256" s="25">
        <v>850</v>
      </c>
      <c r="F256" s="25">
        <v>850</v>
      </c>
      <c r="G256" s="136">
        <f t="shared" si="17"/>
        <v>100</v>
      </c>
      <c r="H256" s="148" t="s">
        <v>123</v>
      </c>
      <c r="I256" s="53"/>
    </row>
    <row r="257" spans="1:9" ht="12.75">
      <c r="A257" s="26">
        <v>852</v>
      </c>
      <c r="B257" s="16"/>
      <c r="C257" s="32"/>
      <c r="D257" s="66" t="s">
        <v>58</v>
      </c>
      <c r="E257" s="18">
        <f>SUM(E258,E260,E267,E269,E272,E280,E285,E292,E296,E302,E309,E311,E317,E323)</f>
        <v>61984314.72</v>
      </c>
      <c r="F257" s="18">
        <f>SUM(F258,F260,F267,F269,F272,F280,F285,F292,F296,F302,F307,F309,F311,F317,F319,F323)</f>
        <v>54437802.870000005</v>
      </c>
      <c r="G257" s="134">
        <f t="shared" si="17"/>
        <v>87.82512659196178</v>
      </c>
      <c r="H257" s="18">
        <f t="shared" si="19"/>
        <v>178.58817234057767</v>
      </c>
      <c r="I257" s="18">
        <f>SUM(I258,I260,I272,I267,I280,I285,I292,I296,I302,I307,I309,I311,I317,I319,I321,I323)</f>
        <v>30482311.43</v>
      </c>
    </row>
    <row r="258" spans="1:9" ht="12.75">
      <c r="A258" s="47"/>
      <c r="B258" s="48">
        <v>85202</v>
      </c>
      <c r="C258" s="49"/>
      <c r="D258" s="70" t="s">
        <v>59</v>
      </c>
      <c r="E258" s="50">
        <f>SUM(E259:E259)</f>
        <v>3000</v>
      </c>
      <c r="F258" s="50">
        <f>SUM(F259)</f>
        <v>16766.26</v>
      </c>
      <c r="G258" s="143">
        <f t="shared" si="17"/>
        <v>558.8753333333333</v>
      </c>
      <c r="H258" s="143">
        <f t="shared" si="19"/>
        <v>702.4959462347118</v>
      </c>
      <c r="I258" s="50">
        <f>SUM(I259)</f>
        <v>2386.67</v>
      </c>
    </row>
    <row r="259" spans="1:9" ht="12.75">
      <c r="A259" s="47"/>
      <c r="B259" s="51"/>
      <c r="C259" s="52" t="s">
        <v>56</v>
      </c>
      <c r="D259" s="10" t="s">
        <v>57</v>
      </c>
      <c r="E259" s="53">
        <v>3000</v>
      </c>
      <c r="F259" s="53">
        <v>16766.26</v>
      </c>
      <c r="G259" s="139">
        <f t="shared" si="17"/>
        <v>558.8753333333333</v>
      </c>
      <c r="H259" s="139">
        <f t="shared" si="19"/>
        <v>702.4959462347118</v>
      </c>
      <c r="I259" s="53">
        <v>2386.67</v>
      </c>
    </row>
    <row r="260" spans="1:9" ht="12.75">
      <c r="A260" s="47"/>
      <c r="B260" s="48">
        <v>85203</v>
      </c>
      <c r="C260" s="49"/>
      <c r="D260" s="70" t="s">
        <v>60</v>
      </c>
      <c r="E260" s="21">
        <f>SUM(E261:E266)</f>
        <v>740850</v>
      </c>
      <c r="F260" s="21">
        <f>SUM(F261:F266)</f>
        <v>614885.9</v>
      </c>
      <c r="G260" s="135">
        <f t="shared" si="17"/>
        <v>82.99735439022744</v>
      </c>
      <c r="H260" s="135">
        <f t="shared" si="19"/>
        <v>92.33289491346103</v>
      </c>
      <c r="I260" s="21">
        <f>SUM(I261:I266)</f>
        <v>665944.5700000001</v>
      </c>
    </row>
    <row r="261" spans="1:9" ht="12.75">
      <c r="A261" s="47"/>
      <c r="B261" s="51"/>
      <c r="C261" s="52" t="s">
        <v>56</v>
      </c>
      <c r="D261" s="10" t="s">
        <v>57</v>
      </c>
      <c r="E261" s="25">
        <v>95185</v>
      </c>
      <c r="F261" s="25">
        <v>82347.63</v>
      </c>
      <c r="G261" s="136">
        <f t="shared" si="17"/>
        <v>86.51324263276777</v>
      </c>
      <c r="H261" s="136">
        <f t="shared" si="19"/>
        <v>89.09327376732907</v>
      </c>
      <c r="I261" s="43">
        <v>92428.56</v>
      </c>
    </row>
    <row r="262" spans="1:9" ht="12.75" hidden="1">
      <c r="A262" s="54"/>
      <c r="B262" s="55"/>
      <c r="C262" s="52" t="s">
        <v>25</v>
      </c>
      <c r="D262" s="10" t="s">
        <v>215</v>
      </c>
      <c r="E262" s="53"/>
      <c r="F262" s="53"/>
      <c r="G262" s="136" t="e">
        <f t="shared" si="17"/>
        <v>#DIV/0!</v>
      </c>
      <c r="H262" s="136" t="e">
        <f t="shared" si="19"/>
        <v>#DIV/0!</v>
      </c>
      <c r="I262" s="25"/>
    </row>
    <row r="263" spans="1:9" ht="12.75">
      <c r="A263" s="54"/>
      <c r="B263" s="55"/>
      <c r="C263" s="56" t="s">
        <v>11</v>
      </c>
      <c r="D263" s="11" t="s">
        <v>12</v>
      </c>
      <c r="E263" s="53">
        <v>165</v>
      </c>
      <c r="F263" s="53">
        <v>967.76</v>
      </c>
      <c r="G263" s="136">
        <f t="shared" si="17"/>
        <v>586.5212121212121</v>
      </c>
      <c r="H263" s="136">
        <f t="shared" si="19"/>
        <v>597.3827160493827</v>
      </c>
      <c r="I263" s="43">
        <v>162</v>
      </c>
    </row>
    <row r="264" spans="1:9" s="117" customFormat="1" ht="45">
      <c r="A264" s="118"/>
      <c r="B264" s="119"/>
      <c r="C264" s="103">
        <v>2010</v>
      </c>
      <c r="D264" s="12" t="s">
        <v>245</v>
      </c>
      <c r="E264" s="120">
        <v>645400</v>
      </c>
      <c r="F264" s="120">
        <v>531320</v>
      </c>
      <c r="G264" s="136">
        <f t="shared" si="17"/>
        <v>82.32414006817477</v>
      </c>
      <c r="H264" s="136">
        <f t="shared" si="19"/>
        <v>92.73231511394319</v>
      </c>
      <c r="I264" s="43">
        <v>572961</v>
      </c>
    </row>
    <row r="265" spans="1:9" s="117" customFormat="1" ht="33.75">
      <c r="A265" s="118"/>
      <c r="B265" s="119"/>
      <c r="C265" s="103" t="s">
        <v>76</v>
      </c>
      <c r="D265" s="12" t="s">
        <v>174</v>
      </c>
      <c r="E265" s="120">
        <v>100</v>
      </c>
      <c r="F265" s="120">
        <v>250.51</v>
      </c>
      <c r="G265" s="144">
        <f t="shared" si="17"/>
        <v>250.51</v>
      </c>
      <c r="H265" s="144">
        <f t="shared" si="19"/>
        <v>63.74138062644717</v>
      </c>
      <c r="I265" s="43">
        <v>393.01</v>
      </c>
    </row>
    <row r="266" spans="1:9" ht="33.75" hidden="1">
      <c r="A266" s="54"/>
      <c r="B266" s="59"/>
      <c r="C266" s="30" t="s">
        <v>138</v>
      </c>
      <c r="D266" s="215" t="s">
        <v>248</v>
      </c>
      <c r="E266" s="53"/>
      <c r="F266" s="53"/>
      <c r="G266" s="136" t="e">
        <f t="shared" si="17"/>
        <v>#DIV/0!</v>
      </c>
      <c r="H266" s="136" t="e">
        <f t="shared" si="19"/>
        <v>#DIV/0!</v>
      </c>
      <c r="I266" s="43"/>
    </row>
    <row r="267" spans="1:9" ht="13.5" customHeight="1">
      <c r="A267" s="54"/>
      <c r="B267" s="48">
        <v>85206</v>
      </c>
      <c r="C267" s="44"/>
      <c r="D267" s="13" t="s">
        <v>175</v>
      </c>
      <c r="E267" s="50">
        <f>SUM(E268:E268)</f>
        <v>118069</v>
      </c>
      <c r="F267" s="50">
        <f>SUM(F268:F268)</f>
        <v>99069</v>
      </c>
      <c r="G267" s="141">
        <f t="shared" si="17"/>
        <v>83.90771498022343</v>
      </c>
      <c r="H267" s="141">
        <f t="shared" si="19"/>
        <v>123.72798801049083</v>
      </c>
      <c r="I267" s="40">
        <f>SUM(I268)</f>
        <v>80070</v>
      </c>
    </row>
    <row r="268" spans="1:9" ht="33.75">
      <c r="A268" s="54"/>
      <c r="B268" s="113"/>
      <c r="C268" s="30" t="s">
        <v>51</v>
      </c>
      <c r="D268" s="12" t="s">
        <v>256</v>
      </c>
      <c r="E268" s="53">
        <v>118069</v>
      </c>
      <c r="F268" s="53">
        <v>99069</v>
      </c>
      <c r="G268" s="136">
        <f t="shared" si="17"/>
        <v>83.90771498022343</v>
      </c>
      <c r="H268" s="136">
        <f t="shared" si="19"/>
        <v>123.72798801049083</v>
      </c>
      <c r="I268" s="43">
        <v>80070</v>
      </c>
    </row>
    <row r="269" spans="1:9" ht="12.75">
      <c r="A269" s="54"/>
      <c r="B269" s="48">
        <v>85211</v>
      </c>
      <c r="C269" s="44"/>
      <c r="D269" s="13" t="s">
        <v>242</v>
      </c>
      <c r="E269" s="50">
        <f>SUM(E270:E271)</f>
        <v>25521523</v>
      </c>
      <c r="F269" s="50">
        <f>SUM(F270:F271)</f>
        <v>22050327</v>
      </c>
      <c r="G269" s="135">
        <f t="shared" si="17"/>
        <v>86.39894648920442</v>
      </c>
      <c r="H269" s="141" t="s">
        <v>123</v>
      </c>
      <c r="I269" s="43"/>
    </row>
    <row r="270" spans="1:9" ht="50.25" customHeight="1">
      <c r="A270" s="54"/>
      <c r="B270" s="58"/>
      <c r="C270" s="30" t="s">
        <v>241</v>
      </c>
      <c r="D270" s="12" t="s">
        <v>240</v>
      </c>
      <c r="E270" s="53">
        <v>25511523</v>
      </c>
      <c r="F270" s="53">
        <v>22040327</v>
      </c>
      <c r="G270" s="136">
        <f t="shared" si="17"/>
        <v>86.39361515186687</v>
      </c>
      <c r="H270" s="148" t="s">
        <v>123</v>
      </c>
      <c r="I270" s="43"/>
    </row>
    <row r="271" spans="1:9" ht="73.5" customHeight="1">
      <c r="A271" s="54"/>
      <c r="B271" s="213"/>
      <c r="C271" s="30" t="s">
        <v>243</v>
      </c>
      <c r="D271" s="12" t="s">
        <v>249</v>
      </c>
      <c r="E271" s="53">
        <v>10000</v>
      </c>
      <c r="F271" s="53">
        <v>10000</v>
      </c>
      <c r="G271" s="136">
        <f t="shared" si="17"/>
        <v>100</v>
      </c>
      <c r="H271" s="148" t="s">
        <v>123</v>
      </c>
      <c r="I271" s="43"/>
    </row>
    <row r="272" spans="1:9" ht="35.25" customHeight="1">
      <c r="A272" s="19"/>
      <c r="B272" s="62">
        <v>85212</v>
      </c>
      <c r="C272" s="20"/>
      <c r="D272" s="71" t="s">
        <v>102</v>
      </c>
      <c r="E272" s="40">
        <f>SUM(E274:E279)</f>
        <v>24672729</v>
      </c>
      <c r="F272" s="40">
        <f>SUM(F274:F279)</f>
        <v>22628022.92</v>
      </c>
      <c r="G272" s="141">
        <f t="shared" si="17"/>
        <v>91.71268780198575</v>
      </c>
      <c r="H272" s="141">
        <f aca="true" t="shared" si="20" ref="H272:H303">(F272/I272)*100</f>
        <v>105.71968634181931</v>
      </c>
      <c r="I272" s="40">
        <f>SUM(I273:I279)</f>
        <v>21403793.090000004</v>
      </c>
    </row>
    <row r="273" spans="1:9" ht="12.75" hidden="1">
      <c r="A273" s="19"/>
      <c r="B273" s="36"/>
      <c r="C273" s="52" t="s">
        <v>70</v>
      </c>
      <c r="D273" s="10" t="s">
        <v>145</v>
      </c>
      <c r="E273" s="106" t="s">
        <v>148</v>
      </c>
      <c r="F273" s="106" t="s">
        <v>148</v>
      </c>
      <c r="G273" s="144" t="s">
        <v>123</v>
      </c>
      <c r="H273" s="144" t="e">
        <f t="shared" si="20"/>
        <v>#VALUE!</v>
      </c>
      <c r="I273" s="43" t="s">
        <v>123</v>
      </c>
    </row>
    <row r="274" spans="1:9" s="105" customFormat="1" ht="12.75" customHeight="1" hidden="1">
      <c r="A274" s="101"/>
      <c r="B274" s="102"/>
      <c r="C274" s="103" t="s">
        <v>17</v>
      </c>
      <c r="D274" s="12" t="s">
        <v>18</v>
      </c>
      <c r="E274" s="106"/>
      <c r="F274" s="106"/>
      <c r="G274" s="144" t="e">
        <f t="shared" si="17"/>
        <v>#DIV/0!</v>
      </c>
      <c r="H274" s="144" t="e">
        <f t="shared" si="20"/>
        <v>#DIV/0!</v>
      </c>
      <c r="I274" s="106"/>
    </row>
    <row r="275" spans="1:9" ht="36.75" customHeight="1" hidden="1">
      <c r="A275" s="19"/>
      <c r="B275" s="36"/>
      <c r="C275" s="52" t="s">
        <v>78</v>
      </c>
      <c r="D275" s="12" t="s">
        <v>238</v>
      </c>
      <c r="E275" s="25"/>
      <c r="F275" s="25"/>
      <c r="G275" s="144" t="e">
        <f t="shared" si="17"/>
        <v>#DIV/0!</v>
      </c>
      <c r="H275" s="144" t="e">
        <f t="shared" si="20"/>
        <v>#DIV/0!</v>
      </c>
      <c r="I275" s="106"/>
    </row>
    <row r="276" spans="1:9" ht="24" customHeight="1">
      <c r="A276" s="19"/>
      <c r="B276" s="36"/>
      <c r="C276" s="52" t="s">
        <v>25</v>
      </c>
      <c r="D276" s="10" t="s">
        <v>215</v>
      </c>
      <c r="E276" s="25">
        <v>14700</v>
      </c>
      <c r="F276" s="25">
        <v>16204.83</v>
      </c>
      <c r="G276" s="136">
        <f t="shared" si="17"/>
        <v>110.23693877551021</v>
      </c>
      <c r="H276" s="136">
        <f t="shared" si="20"/>
        <v>202.8674656260915</v>
      </c>
      <c r="I276" s="106">
        <v>7987.89</v>
      </c>
    </row>
    <row r="277" spans="1:9" ht="45">
      <c r="A277" s="22"/>
      <c r="B277" s="23"/>
      <c r="C277" s="183">
        <v>2010</v>
      </c>
      <c r="D277" s="173" t="s">
        <v>245</v>
      </c>
      <c r="E277" s="33">
        <v>24454417</v>
      </c>
      <c r="F277" s="33">
        <v>22443676</v>
      </c>
      <c r="G277" s="174">
        <f t="shared" si="17"/>
        <v>91.7775958429105</v>
      </c>
      <c r="H277" s="174">
        <f t="shared" si="20"/>
        <v>106.38779175355673</v>
      </c>
      <c r="I277" s="175">
        <v>21096101</v>
      </c>
    </row>
    <row r="278" spans="1:9" ht="33.75">
      <c r="A278" s="22"/>
      <c r="B278" s="23"/>
      <c r="C278" s="30">
        <v>2360</v>
      </c>
      <c r="D278" s="12" t="s">
        <v>174</v>
      </c>
      <c r="E278" s="25">
        <v>150612</v>
      </c>
      <c r="F278" s="25">
        <v>110814.92</v>
      </c>
      <c r="G278" s="144">
        <f t="shared" si="17"/>
        <v>73.57642153347675</v>
      </c>
      <c r="H278" s="144">
        <f t="shared" si="20"/>
        <v>43.24678259744933</v>
      </c>
      <c r="I278" s="106">
        <v>256238.53</v>
      </c>
    </row>
    <row r="279" spans="1:9" ht="56.25">
      <c r="A279" s="22"/>
      <c r="B279" s="23"/>
      <c r="C279" s="52" t="s">
        <v>67</v>
      </c>
      <c r="D279" s="12" t="s">
        <v>202</v>
      </c>
      <c r="E279" s="25">
        <v>53000</v>
      </c>
      <c r="F279" s="25">
        <v>57327.17</v>
      </c>
      <c r="G279" s="144">
        <f t="shared" si="17"/>
        <v>108.1644716981132</v>
      </c>
      <c r="H279" s="144">
        <f t="shared" si="20"/>
        <v>131.8906852235339</v>
      </c>
      <c r="I279" s="106">
        <v>43465.67</v>
      </c>
    </row>
    <row r="280" spans="1:9" ht="57.75" customHeight="1">
      <c r="A280" s="19"/>
      <c r="B280" s="27">
        <v>85213</v>
      </c>
      <c r="C280" s="20"/>
      <c r="D280" s="13" t="s">
        <v>167</v>
      </c>
      <c r="E280" s="21">
        <f>SUM(E281:E284)</f>
        <v>381136</v>
      </c>
      <c r="F280" s="21">
        <f>SUM(F281:F284)</f>
        <v>348552</v>
      </c>
      <c r="G280" s="135">
        <f t="shared" si="17"/>
        <v>91.45082070442047</v>
      </c>
      <c r="H280" s="135">
        <f t="shared" si="20"/>
        <v>127.47456219569074</v>
      </c>
      <c r="I280" s="21">
        <f>SUM(I281:I284)</f>
        <v>273428.67000000004</v>
      </c>
    </row>
    <row r="281" spans="1:9" ht="12.75">
      <c r="A281" s="19"/>
      <c r="B281" s="36"/>
      <c r="C281" s="30" t="s">
        <v>11</v>
      </c>
      <c r="D281" s="10" t="s">
        <v>12</v>
      </c>
      <c r="E281" s="25">
        <v>600</v>
      </c>
      <c r="F281" s="25">
        <v>0</v>
      </c>
      <c r="G281" s="136">
        <f t="shared" si="17"/>
        <v>0</v>
      </c>
      <c r="H281" s="144">
        <f t="shared" si="20"/>
        <v>0</v>
      </c>
      <c r="I281" s="43">
        <v>449.67</v>
      </c>
    </row>
    <row r="282" spans="1:9" ht="45">
      <c r="A282" s="22"/>
      <c r="B282" s="29"/>
      <c r="C282" s="30">
        <v>2010</v>
      </c>
      <c r="D282" s="12" t="s">
        <v>245</v>
      </c>
      <c r="E282" s="25">
        <v>179636</v>
      </c>
      <c r="F282" s="25">
        <v>162919</v>
      </c>
      <c r="G282" s="136">
        <f t="shared" si="17"/>
        <v>90.69395889465363</v>
      </c>
      <c r="H282" s="136">
        <f t="shared" si="20"/>
        <v>118.61508106966822</v>
      </c>
      <c r="I282" s="25">
        <v>137351</v>
      </c>
    </row>
    <row r="283" spans="1:9" ht="33.75">
      <c r="A283" s="22"/>
      <c r="B283" s="29"/>
      <c r="C283" s="30" t="s">
        <v>51</v>
      </c>
      <c r="D283" s="12" t="s">
        <v>256</v>
      </c>
      <c r="E283" s="25">
        <v>200900</v>
      </c>
      <c r="F283" s="25">
        <v>185633</v>
      </c>
      <c r="G283" s="136">
        <f t="shared" si="17"/>
        <v>92.4006968641115</v>
      </c>
      <c r="H283" s="136">
        <f t="shared" si="20"/>
        <v>136.86923054236587</v>
      </c>
      <c r="I283" s="25">
        <v>135628</v>
      </c>
    </row>
    <row r="284" spans="1:9" s="105" customFormat="1" ht="56.25" hidden="1">
      <c r="A284" s="209"/>
      <c r="B284" s="209"/>
      <c r="C284" s="211" t="s">
        <v>67</v>
      </c>
      <c r="D284" s="12" t="s">
        <v>202</v>
      </c>
      <c r="E284" s="160"/>
      <c r="F284" s="160"/>
      <c r="G284" s="208" t="e">
        <f t="shared" si="17"/>
        <v>#DIV/0!</v>
      </c>
      <c r="H284" s="208" t="e">
        <f t="shared" si="20"/>
        <v>#DIV/0!</v>
      </c>
      <c r="I284" s="160"/>
    </row>
    <row r="285" spans="1:9" ht="22.5">
      <c r="A285" s="19"/>
      <c r="B285" s="27">
        <v>85214</v>
      </c>
      <c r="C285" s="20"/>
      <c r="D285" s="13" t="s">
        <v>103</v>
      </c>
      <c r="E285" s="21">
        <f>SUM(E286:E291)</f>
        <v>3356359</v>
      </c>
      <c r="F285" s="21">
        <f>SUM(F286:F291)</f>
        <v>2693755.32</v>
      </c>
      <c r="G285" s="135">
        <f t="shared" si="17"/>
        <v>80.25825962002277</v>
      </c>
      <c r="H285" s="135">
        <f t="shared" si="20"/>
        <v>104.60439097436225</v>
      </c>
      <c r="I285" s="21">
        <f>SUM(I286:I291)</f>
        <v>2575183.79</v>
      </c>
    </row>
    <row r="286" spans="1:9" ht="42" customHeight="1" hidden="1">
      <c r="A286" s="22"/>
      <c r="B286" s="23"/>
      <c r="C286" s="57" t="s">
        <v>78</v>
      </c>
      <c r="D286" s="12" t="s">
        <v>238</v>
      </c>
      <c r="E286" s="25"/>
      <c r="F286" s="25"/>
      <c r="G286" s="136" t="e">
        <f t="shared" si="17"/>
        <v>#DIV/0!</v>
      </c>
      <c r="H286" s="136" t="e">
        <f t="shared" si="20"/>
        <v>#DIV/0!</v>
      </c>
      <c r="I286" s="25"/>
    </row>
    <row r="287" spans="1:9" ht="12.75" hidden="1">
      <c r="A287" s="22"/>
      <c r="B287" s="23"/>
      <c r="C287" s="57" t="s">
        <v>25</v>
      </c>
      <c r="D287" s="12" t="s">
        <v>215</v>
      </c>
      <c r="E287" s="25"/>
      <c r="F287" s="25"/>
      <c r="G287" s="136" t="e">
        <f t="shared" si="17"/>
        <v>#DIV/0!</v>
      </c>
      <c r="H287" s="136" t="e">
        <f t="shared" si="20"/>
        <v>#DIV/0!</v>
      </c>
      <c r="I287" s="43"/>
    </row>
    <row r="288" spans="1:9" ht="12.75">
      <c r="A288" s="22"/>
      <c r="B288" s="29"/>
      <c r="C288" s="30" t="s">
        <v>11</v>
      </c>
      <c r="D288" s="11" t="s">
        <v>12</v>
      </c>
      <c r="E288" s="25">
        <v>6100</v>
      </c>
      <c r="F288" s="25">
        <v>4557.32</v>
      </c>
      <c r="G288" s="136">
        <f t="shared" si="17"/>
        <v>74.71016393442623</v>
      </c>
      <c r="H288" s="136">
        <f t="shared" si="20"/>
        <v>162.59940987373295</v>
      </c>
      <c r="I288" s="25">
        <v>2802.79</v>
      </c>
    </row>
    <row r="289" spans="1:9" ht="12.75" hidden="1">
      <c r="A289" s="22"/>
      <c r="B289" s="29"/>
      <c r="C289" s="30" t="s">
        <v>120</v>
      </c>
      <c r="D289" s="11" t="s">
        <v>106</v>
      </c>
      <c r="E289" s="25"/>
      <c r="F289" s="25"/>
      <c r="G289" s="136" t="e">
        <f t="shared" si="17"/>
        <v>#DIV/0!</v>
      </c>
      <c r="H289" s="136" t="e">
        <f t="shared" si="20"/>
        <v>#DIV/0!</v>
      </c>
      <c r="I289" s="25">
        <v>0</v>
      </c>
    </row>
    <row r="290" spans="1:9" ht="33.75">
      <c r="A290" s="22"/>
      <c r="B290" s="29"/>
      <c r="C290" s="30">
        <v>2030</v>
      </c>
      <c r="D290" s="12" t="s">
        <v>256</v>
      </c>
      <c r="E290" s="25">
        <v>3350259</v>
      </c>
      <c r="F290" s="25">
        <v>2689198</v>
      </c>
      <c r="G290" s="136">
        <f t="shared" si="17"/>
        <v>80.26836134161567</v>
      </c>
      <c r="H290" s="136">
        <f t="shared" si="20"/>
        <v>104.54120132282114</v>
      </c>
      <c r="I290" s="25">
        <v>2572381</v>
      </c>
    </row>
    <row r="291" spans="1:9" s="105" customFormat="1" ht="57" customHeight="1" hidden="1">
      <c r="A291" s="209"/>
      <c r="B291" s="209"/>
      <c r="C291" s="211" t="s">
        <v>67</v>
      </c>
      <c r="D291" s="12" t="s">
        <v>202</v>
      </c>
      <c r="E291" s="160"/>
      <c r="F291" s="160"/>
      <c r="G291" s="208" t="e">
        <f t="shared" si="17"/>
        <v>#DIV/0!</v>
      </c>
      <c r="H291" s="208" t="e">
        <f t="shared" si="20"/>
        <v>#DIV/0!</v>
      </c>
      <c r="I291" s="160"/>
    </row>
    <row r="292" spans="1:9" ht="12.75">
      <c r="A292" s="19"/>
      <c r="B292" s="27">
        <v>85215</v>
      </c>
      <c r="C292" s="20"/>
      <c r="D292" s="14" t="s">
        <v>61</v>
      </c>
      <c r="E292" s="21">
        <f>SUM(E293:E295)</f>
        <v>109865.5</v>
      </c>
      <c r="F292" s="21">
        <f>SUM(F293:F295)</f>
        <v>87810.54</v>
      </c>
      <c r="G292" s="135">
        <f t="shared" si="17"/>
        <v>79.92549071364532</v>
      </c>
      <c r="H292" s="135">
        <f t="shared" si="20"/>
        <v>97.9632122007795</v>
      </c>
      <c r="I292" s="21">
        <f>SUM(I293:I295)</f>
        <v>89636.24</v>
      </c>
    </row>
    <row r="293" spans="1:9" ht="12.75">
      <c r="A293" s="19"/>
      <c r="B293" s="36"/>
      <c r="C293" s="57" t="s">
        <v>25</v>
      </c>
      <c r="D293" s="10" t="s">
        <v>215</v>
      </c>
      <c r="E293" s="25">
        <v>50</v>
      </c>
      <c r="F293" s="25">
        <v>59.27</v>
      </c>
      <c r="G293" s="136">
        <f t="shared" si="17"/>
        <v>118.54</v>
      </c>
      <c r="H293" s="136">
        <f t="shared" si="20"/>
        <v>97.14800852319293</v>
      </c>
      <c r="I293" s="25">
        <v>61.01</v>
      </c>
    </row>
    <row r="294" spans="1:9" ht="12.75">
      <c r="A294" s="22"/>
      <c r="B294" s="29"/>
      <c r="C294" s="28" t="s">
        <v>11</v>
      </c>
      <c r="D294" s="11" t="s">
        <v>12</v>
      </c>
      <c r="E294" s="25">
        <v>1500</v>
      </c>
      <c r="F294" s="25">
        <v>435.77</v>
      </c>
      <c r="G294" s="136">
        <f t="shared" si="17"/>
        <v>29.051333333333332</v>
      </c>
      <c r="H294" s="136">
        <f t="shared" si="20"/>
        <v>29.29565913048155</v>
      </c>
      <c r="I294" s="25">
        <v>1487.49</v>
      </c>
    </row>
    <row r="295" spans="1:9" ht="45">
      <c r="A295" s="22"/>
      <c r="B295" s="29"/>
      <c r="C295" s="30" t="s">
        <v>120</v>
      </c>
      <c r="D295" s="12" t="s">
        <v>245</v>
      </c>
      <c r="E295" s="25">
        <v>108315.5</v>
      </c>
      <c r="F295" s="25">
        <v>87315.5</v>
      </c>
      <c r="G295" s="136">
        <f t="shared" si="17"/>
        <v>80.61219308409231</v>
      </c>
      <c r="H295" s="136">
        <f t="shared" si="20"/>
        <v>99.12332862666246</v>
      </c>
      <c r="I295" s="25">
        <v>88087.74</v>
      </c>
    </row>
    <row r="296" spans="1:9" s="85" customFormat="1" ht="12.75">
      <c r="A296" s="19"/>
      <c r="B296" s="27">
        <v>85216</v>
      </c>
      <c r="C296" s="20"/>
      <c r="D296" s="72" t="s">
        <v>111</v>
      </c>
      <c r="E296" s="21">
        <f>SUM(E297:E301)</f>
        <v>2464487</v>
      </c>
      <c r="F296" s="21">
        <f>SUM(F297:F301)</f>
        <v>2024954.66</v>
      </c>
      <c r="G296" s="135">
        <f aca="true" t="shared" si="21" ref="G296:G395">F296*100/E296</f>
        <v>82.16536179740449</v>
      </c>
      <c r="H296" s="135">
        <f t="shared" si="20"/>
        <v>119.47808091602622</v>
      </c>
      <c r="I296" s="21">
        <f>SUM(I297:I301)</f>
        <v>1694833.6</v>
      </c>
    </row>
    <row r="297" spans="1:9" s="1" customFormat="1" ht="36.75" customHeight="1" hidden="1">
      <c r="A297" s="22"/>
      <c r="B297" s="29"/>
      <c r="C297" s="30" t="s">
        <v>78</v>
      </c>
      <c r="D297" s="12" t="s">
        <v>238</v>
      </c>
      <c r="E297" s="25"/>
      <c r="F297" s="25"/>
      <c r="G297" s="136" t="e">
        <f t="shared" si="21"/>
        <v>#DIV/0!</v>
      </c>
      <c r="H297" s="136" t="e">
        <f t="shared" si="20"/>
        <v>#DIV/0!</v>
      </c>
      <c r="I297" s="43"/>
    </row>
    <row r="298" spans="1:9" s="1" customFormat="1" ht="12.75" hidden="1">
      <c r="A298" s="22"/>
      <c r="B298" s="29"/>
      <c r="C298" s="30" t="s">
        <v>25</v>
      </c>
      <c r="D298" s="12" t="s">
        <v>215</v>
      </c>
      <c r="E298" s="25"/>
      <c r="F298" s="25"/>
      <c r="G298" s="136" t="e">
        <f t="shared" si="21"/>
        <v>#DIV/0!</v>
      </c>
      <c r="H298" s="136" t="e">
        <f t="shared" si="20"/>
        <v>#DIV/0!</v>
      </c>
      <c r="I298" s="43"/>
    </row>
    <row r="299" spans="1:9" s="1" customFormat="1" ht="12.75">
      <c r="A299" s="22"/>
      <c r="B299" s="29"/>
      <c r="C299" s="30" t="s">
        <v>11</v>
      </c>
      <c r="D299" s="12" t="s">
        <v>12</v>
      </c>
      <c r="E299" s="25">
        <v>17800</v>
      </c>
      <c r="F299" s="25">
        <v>11985.66</v>
      </c>
      <c r="G299" s="136">
        <f t="shared" si="21"/>
        <v>67.33516853932585</v>
      </c>
      <c r="H299" s="136">
        <f t="shared" si="20"/>
        <v>176.47770775664054</v>
      </c>
      <c r="I299" s="43">
        <v>6791.6</v>
      </c>
    </row>
    <row r="300" spans="1:9" s="1" customFormat="1" ht="33.75">
      <c r="A300" s="22"/>
      <c r="B300" s="29"/>
      <c r="C300" s="30" t="s">
        <v>51</v>
      </c>
      <c r="D300" s="12" t="s">
        <v>256</v>
      </c>
      <c r="E300" s="25">
        <v>2446687</v>
      </c>
      <c r="F300" s="25">
        <v>2012969</v>
      </c>
      <c r="G300" s="136">
        <f t="shared" si="21"/>
        <v>82.27325358740207</v>
      </c>
      <c r="H300" s="136">
        <f t="shared" si="20"/>
        <v>119.24875091970459</v>
      </c>
      <c r="I300" s="25">
        <v>1688042</v>
      </c>
    </row>
    <row r="301" spans="1:9" s="1" customFormat="1" ht="59.25" customHeight="1" hidden="1">
      <c r="A301" s="22"/>
      <c r="B301" s="29"/>
      <c r="C301" s="30" t="s">
        <v>67</v>
      </c>
      <c r="D301" s="12" t="s">
        <v>202</v>
      </c>
      <c r="E301" s="25"/>
      <c r="F301" s="25"/>
      <c r="G301" s="136" t="e">
        <f t="shared" si="21"/>
        <v>#DIV/0!</v>
      </c>
      <c r="H301" s="136" t="e">
        <f t="shared" si="20"/>
        <v>#DIV/0!</v>
      </c>
      <c r="I301" s="43"/>
    </row>
    <row r="302" spans="1:9" ht="12.75">
      <c r="A302" s="19"/>
      <c r="B302" s="27">
        <v>85219</v>
      </c>
      <c r="C302" s="20"/>
      <c r="D302" s="14" t="s">
        <v>104</v>
      </c>
      <c r="E302" s="21">
        <f>SUM(E303:E308)</f>
        <v>1924372</v>
      </c>
      <c r="F302" s="21">
        <f>SUM(F303:F306)</f>
        <v>1569844.78</v>
      </c>
      <c r="G302" s="135">
        <f t="shared" si="21"/>
        <v>81.57699135094462</v>
      </c>
      <c r="H302" s="135">
        <f t="shared" si="20"/>
        <v>99.51705178069108</v>
      </c>
      <c r="I302" s="21">
        <f>SUM(I303:I306)</f>
        <v>1577463.11</v>
      </c>
    </row>
    <row r="303" spans="1:9" ht="12.75" hidden="1">
      <c r="A303" s="19"/>
      <c r="B303" s="36"/>
      <c r="C303" s="34" t="s">
        <v>25</v>
      </c>
      <c r="D303" s="10" t="s">
        <v>215</v>
      </c>
      <c r="E303" s="25"/>
      <c r="F303" s="25"/>
      <c r="G303" s="136" t="e">
        <f t="shared" si="21"/>
        <v>#DIV/0!</v>
      </c>
      <c r="H303" s="136" t="e">
        <f t="shared" si="20"/>
        <v>#DIV/0!</v>
      </c>
      <c r="I303" s="25"/>
    </row>
    <row r="304" spans="1:9" ht="12.75">
      <c r="A304" s="22"/>
      <c r="B304" s="29"/>
      <c r="C304" s="30" t="s">
        <v>11</v>
      </c>
      <c r="D304" s="11" t="s">
        <v>12</v>
      </c>
      <c r="E304" s="25">
        <v>5000</v>
      </c>
      <c r="F304" s="25">
        <v>13558.78</v>
      </c>
      <c r="G304" s="136">
        <f t="shared" si="21"/>
        <v>271.1756</v>
      </c>
      <c r="H304" s="136">
        <f aca="true" t="shared" si="22" ref="H304:H318">(F304/I304)*100</f>
        <v>260.7904045115414</v>
      </c>
      <c r="I304" s="25">
        <v>5199.11</v>
      </c>
    </row>
    <row r="305" spans="1:9" ht="45">
      <c r="A305" s="22"/>
      <c r="B305" s="29"/>
      <c r="C305" s="30" t="s">
        <v>120</v>
      </c>
      <c r="D305" s="12" t="s">
        <v>245</v>
      </c>
      <c r="E305" s="25">
        <v>22453</v>
      </c>
      <c r="F305" s="25">
        <v>22453</v>
      </c>
      <c r="G305" s="136">
        <f t="shared" si="21"/>
        <v>100</v>
      </c>
      <c r="H305" s="136">
        <f t="shared" si="22"/>
        <v>164.974283614989</v>
      </c>
      <c r="I305" s="25">
        <v>13610</v>
      </c>
    </row>
    <row r="306" spans="1:9" ht="33.75">
      <c r="A306" s="22"/>
      <c r="B306" s="99"/>
      <c r="C306" s="30">
        <v>2030</v>
      </c>
      <c r="D306" s="12" t="s">
        <v>256</v>
      </c>
      <c r="E306" s="25">
        <v>1896919</v>
      </c>
      <c r="F306" s="25">
        <v>1533833</v>
      </c>
      <c r="G306" s="136">
        <f t="shared" si="21"/>
        <v>80.85917216285988</v>
      </c>
      <c r="H306" s="136">
        <f t="shared" si="22"/>
        <v>98.4075362460174</v>
      </c>
      <c r="I306" s="25">
        <v>1558654</v>
      </c>
    </row>
    <row r="307" spans="1:9" ht="33.75" customHeight="1" hidden="1">
      <c r="A307" s="22"/>
      <c r="B307" s="192">
        <v>85220</v>
      </c>
      <c r="C307" s="44"/>
      <c r="D307" s="13" t="s">
        <v>151</v>
      </c>
      <c r="E307" s="21">
        <f>SUM(E308)</f>
        <v>0</v>
      </c>
      <c r="F307" s="21">
        <f>SUM(F308)</f>
        <v>0</v>
      </c>
      <c r="G307" s="135" t="e">
        <f t="shared" si="21"/>
        <v>#DIV/0!</v>
      </c>
      <c r="H307" s="135" t="e">
        <f t="shared" si="22"/>
        <v>#DIV/0!</v>
      </c>
      <c r="I307" s="21"/>
    </row>
    <row r="308" spans="1:9" ht="12.75" hidden="1">
      <c r="A308" s="22"/>
      <c r="B308" s="99"/>
      <c r="C308" s="34" t="s">
        <v>11</v>
      </c>
      <c r="D308" s="10" t="s">
        <v>152</v>
      </c>
      <c r="E308" s="25"/>
      <c r="F308" s="25"/>
      <c r="G308" s="136" t="e">
        <f t="shared" si="21"/>
        <v>#DIV/0!</v>
      </c>
      <c r="H308" s="136" t="e">
        <f t="shared" si="22"/>
        <v>#DIV/0!</v>
      </c>
      <c r="I308" s="25"/>
    </row>
    <row r="309" spans="1:9" ht="33.75">
      <c r="A309" s="22"/>
      <c r="B309" s="27">
        <v>85220</v>
      </c>
      <c r="C309" s="166"/>
      <c r="D309" s="13" t="s">
        <v>151</v>
      </c>
      <c r="E309" s="21">
        <f>SUM(E310:E310)</f>
        <v>50000</v>
      </c>
      <c r="F309" s="21">
        <f>SUM(F310:F310)</f>
        <v>40222.7</v>
      </c>
      <c r="G309" s="135">
        <f t="shared" si="21"/>
        <v>80.44539999999999</v>
      </c>
      <c r="H309" s="135">
        <f t="shared" si="22"/>
        <v>90.52350898861509</v>
      </c>
      <c r="I309" s="21">
        <f>SUM(I310:I310)</f>
        <v>44433.43</v>
      </c>
    </row>
    <row r="310" spans="1:9" ht="12.75">
      <c r="A310" s="22"/>
      <c r="B310" s="107"/>
      <c r="C310" s="30" t="s">
        <v>11</v>
      </c>
      <c r="D310" s="11" t="s">
        <v>12</v>
      </c>
      <c r="E310" s="25">
        <v>50000</v>
      </c>
      <c r="F310" s="25">
        <v>40222.7</v>
      </c>
      <c r="G310" s="136">
        <f t="shared" si="21"/>
        <v>80.44539999999999</v>
      </c>
      <c r="H310" s="136">
        <f t="shared" si="22"/>
        <v>90.52350898861509</v>
      </c>
      <c r="I310" s="25">
        <v>44433.43</v>
      </c>
    </row>
    <row r="311" spans="1:9" ht="13.5" customHeight="1">
      <c r="A311" s="19"/>
      <c r="B311" s="27">
        <v>85228</v>
      </c>
      <c r="C311" s="20"/>
      <c r="D311" s="13" t="s">
        <v>62</v>
      </c>
      <c r="E311" s="21">
        <f>SUM(E312:E316)</f>
        <v>554105</v>
      </c>
      <c r="F311" s="21">
        <f>SUM(F312:F316)</f>
        <v>456577.27</v>
      </c>
      <c r="G311" s="135">
        <f t="shared" si="21"/>
        <v>82.39905252614577</v>
      </c>
      <c r="H311" s="135">
        <f t="shared" si="22"/>
        <v>95.88895237700406</v>
      </c>
      <c r="I311" s="21">
        <f>SUM(I312:I316)</f>
        <v>476152.11</v>
      </c>
    </row>
    <row r="312" spans="1:9" ht="12.75">
      <c r="A312" s="22"/>
      <c r="B312" s="29"/>
      <c r="C312" s="34" t="s">
        <v>56</v>
      </c>
      <c r="D312" s="10" t="s">
        <v>57</v>
      </c>
      <c r="E312" s="25">
        <v>340000</v>
      </c>
      <c r="F312" s="25">
        <v>295782.44</v>
      </c>
      <c r="G312" s="136">
        <f t="shared" si="21"/>
        <v>86.99483529411765</v>
      </c>
      <c r="H312" s="136">
        <f t="shared" si="22"/>
        <v>88.91968761783573</v>
      </c>
      <c r="I312" s="25">
        <v>332639.99</v>
      </c>
    </row>
    <row r="313" spans="1:9" ht="12.75">
      <c r="A313" s="22"/>
      <c r="B313" s="29"/>
      <c r="C313" s="30" t="s">
        <v>25</v>
      </c>
      <c r="D313" s="10" t="s">
        <v>215</v>
      </c>
      <c r="E313" s="25">
        <v>10</v>
      </c>
      <c r="F313" s="25">
        <v>0</v>
      </c>
      <c r="G313" s="136">
        <f t="shared" si="21"/>
        <v>0</v>
      </c>
      <c r="H313" s="148" t="s">
        <v>123</v>
      </c>
      <c r="I313" s="25">
        <v>0</v>
      </c>
    </row>
    <row r="314" spans="1:9" ht="12.75">
      <c r="A314" s="22"/>
      <c r="B314" s="29"/>
      <c r="C314" s="28" t="s">
        <v>11</v>
      </c>
      <c r="D314" s="11" t="s">
        <v>12</v>
      </c>
      <c r="E314" s="25">
        <v>1841</v>
      </c>
      <c r="F314" s="25">
        <v>0</v>
      </c>
      <c r="G314" s="136">
        <f t="shared" si="21"/>
        <v>0</v>
      </c>
      <c r="H314" s="136">
        <f t="shared" si="22"/>
        <v>0</v>
      </c>
      <c r="I314" s="25">
        <v>1431.79</v>
      </c>
    </row>
    <row r="315" spans="1:9" ht="45">
      <c r="A315" s="22"/>
      <c r="B315" s="29"/>
      <c r="C315" s="30" t="s">
        <v>120</v>
      </c>
      <c r="D315" s="12" t="s">
        <v>245</v>
      </c>
      <c r="E315" s="80">
        <v>211254</v>
      </c>
      <c r="F315" s="80">
        <v>157920</v>
      </c>
      <c r="G315" s="146">
        <f t="shared" si="21"/>
        <v>74.75361413275014</v>
      </c>
      <c r="H315" s="136">
        <f t="shared" si="22"/>
        <v>113.46457824400058</v>
      </c>
      <c r="I315" s="156">
        <v>139180</v>
      </c>
    </row>
    <row r="316" spans="1:9" ht="33.75">
      <c r="A316" s="22"/>
      <c r="B316" s="29"/>
      <c r="C316" s="30" t="s">
        <v>76</v>
      </c>
      <c r="D316" s="12" t="s">
        <v>174</v>
      </c>
      <c r="E316" s="80">
        <v>1000</v>
      </c>
      <c r="F316" s="80">
        <v>2874.83</v>
      </c>
      <c r="G316" s="144">
        <f t="shared" si="21"/>
        <v>287.483</v>
      </c>
      <c r="H316" s="136">
        <f t="shared" si="22"/>
        <v>99.12078970324066</v>
      </c>
      <c r="I316" s="156">
        <v>2900.33</v>
      </c>
    </row>
    <row r="317" spans="1:9" ht="12.75" hidden="1">
      <c r="A317" s="22"/>
      <c r="B317" s="27">
        <v>85231</v>
      </c>
      <c r="C317" s="42"/>
      <c r="D317" s="87" t="s">
        <v>129</v>
      </c>
      <c r="E317" s="88">
        <f>SUM(E318)</f>
        <v>0</v>
      </c>
      <c r="F317" s="88">
        <f>SUM(F318)</f>
        <v>0</v>
      </c>
      <c r="G317" s="145" t="e">
        <f t="shared" si="21"/>
        <v>#DIV/0!</v>
      </c>
      <c r="H317" s="135" t="e">
        <f t="shared" si="22"/>
        <v>#DIV/0!</v>
      </c>
      <c r="I317" s="88">
        <f>SUM(I318)</f>
        <v>0</v>
      </c>
    </row>
    <row r="318" spans="1:9" ht="45" hidden="1">
      <c r="A318" s="22"/>
      <c r="B318" s="29"/>
      <c r="C318" s="30" t="s">
        <v>120</v>
      </c>
      <c r="D318" s="12" t="s">
        <v>150</v>
      </c>
      <c r="E318" s="80"/>
      <c r="F318" s="80"/>
      <c r="G318" s="146" t="e">
        <f t="shared" si="21"/>
        <v>#DIV/0!</v>
      </c>
      <c r="H318" s="136" t="e">
        <f t="shared" si="22"/>
        <v>#DIV/0!</v>
      </c>
      <c r="I318" s="43"/>
    </row>
    <row r="319" spans="1:9" ht="22.5" hidden="1">
      <c r="A319" s="22"/>
      <c r="B319" s="27">
        <v>85278</v>
      </c>
      <c r="C319" s="100"/>
      <c r="D319" s="126" t="s">
        <v>144</v>
      </c>
      <c r="E319" s="88">
        <f>SUM(E320)</f>
        <v>0</v>
      </c>
      <c r="F319" s="88">
        <f>SUM(F320)</f>
        <v>0</v>
      </c>
      <c r="G319" s="145" t="e">
        <f t="shared" si="21"/>
        <v>#DIV/0!</v>
      </c>
      <c r="H319" s="151" t="s">
        <v>123</v>
      </c>
      <c r="I319" s="88">
        <f>SUM(I320)</f>
        <v>0</v>
      </c>
    </row>
    <row r="320" spans="1:9" ht="12.75" hidden="1">
      <c r="A320" s="22"/>
      <c r="B320" s="111"/>
      <c r="C320" s="30" t="s">
        <v>120</v>
      </c>
      <c r="D320" s="125" t="s">
        <v>106</v>
      </c>
      <c r="E320" s="80"/>
      <c r="F320" s="80"/>
      <c r="G320" s="146" t="e">
        <f t="shared" si="21"/>
        <v>#DIV/0!</v>
      </c>
      <c r="H320" s="152" t="s">
        <v>123</v>
      </c>
      <c r="I320" s="148" t="s">
        <v>123</v>
      </c>
    </row>
    <row r="321" spans="1:9" ht="22.5" hidden="1">
      <c r="A321" s="22"/>
      <c r="B321" s="27">
        <v>85278</v>
      </c>
      <c r="C321" s="44"/>
      <c r="D321" s="126" t="s">
        <v>161</v>
      </c>
      <c r="E321" s="88">
        <f>SUM(E322)</f>
        <v>0</v>
      </c>
      <c r="F321" s="88">
        <f>SUM(F322)</f>
        <v>0</v>
      </c>
      <c r="G321" s="145" t="e">
        <f t="shared" si="21"/>
        <v>#DIV/0!</v>
      </c>
      <c r="H321" s="135" t="e">
        <f aca="true" t="shared" si="23" ref="H321:H349">(F321/I321)*100</f>
        <v>#DIV/0!</v>
      </c>
      <c r="I321" s="88">
        <f>SUM(I322)</f>
        <v>0</v>
      </c>
    </row>
    <row r="322" spans="1:9" ht="12.75" hidden="1">
      <c r="A322" s="22"/>
      <c r="B322" s="27"/>
      <c r="C322" s="30" t="s">
        <v>120</v>
      </c>
      <c r="D322" s="125" t="s">
        <v>106</v>
      </c>
      <c r="E322" s="80"/>
      <c r="F322" s="80"/>
      <c r="G322" s="146" t="e">
        <f t="shared" si="21"/>
        <v>#DIV/0!</v>
      </c>
      <c r="H322" s="136" t="e">
        <f t="shared" si="23"/>
        <v>#DIV/0!</v>
      </c>
      <c r="I322" s="156"/>
    </row>
    <row r="323" spans="1:9" ht="12.75">
      <c r="A323" s="19"/>
      <c r="B323" s="27">
        <v>85295</v>
      </c>
      <c r="C323" s="20"/>
      <c r="D323" s="14" t="s">
        <v>5</v>
      </c>
      <c r="E323" s="21">
        <f>SUM(E324:E330)</f>
        <v>2087819.22</v>
      </c>
      <c r="F323" s="21">
        <f>SUM(F324:F330)</f>
        <v>1807014.52</v>
      </c>
      <c r="G323" s="135">
        <f t="shared" si="21"/>
        <v>86.55033456392839</v>
      </c>
      <c r="H323" s="135">
        <f t="shared" si="23"/>
        <v>113.01001700358692</v>
      </c>
      <c r="I323" s="88">
        <f>SUM(I325:I330)</f>
        <v>1598986.15</v>
      </c>
    </row>
    <row r="324" spans="1:9" ht="12.75" hidden="1">
      <c r="A324" s="19"/>
      <c r="B324" s="36"/>
      <c r="C324" s="30" t="s">
        <v>17</v>
      </c>
      <c r="D324" s="12" t="s">
        <v>18</v>
      </c>
      <c r="E324" s="80"/>
      <c r="F324" s="80"/>
      <c r="G324" s="144" t="e">
        <f t="shared" si="21"/>
        <v>#DIV/0!</v>
      </c>
      <c r="H324" s="136" t="e">
        <f t="shared" si="23"/>
        <v>#DIV/0!</v>
      </c>
      <c r="I324" s="80">
        <v>0</v>
      </c>
    </row>
    <row r="325" spans="1:9" ht="12.75" hidden="1">
      <c r="A325" s="19"/>
      <c r="B325" s="36"/>
      <c r="C325" s="28" t="s">
        <v>25</v>
      </c>
      <c r="D325" s="94" t="s">
        <v>215</v>
      </c>
      <c r="E325" s="80"/>
      <c r="F325" s="80"/>
      <c r="G325" s="146" t="e">
        <f t="shared" si="21"/>
        <v>#DIV/0!</v>
      </c>
      <c r="H325" s="136" t="e">
        <f t="shared" si="23"/>
        <v>#DIV/0!</v>
      </c>
      <c r="I325" s="80">
        <v>0</v>
      </c>
    </row>
    <row r="326" spans="1:9" s="1" customFormat="1" ht="14.25" customHeight="1">
      <c r="A326" s="22"/>
      <c r="B326" s="23"/>
      <c r="C326" s="28" t="s">
        <v>11</v>
      </c>
      <c r="D326" s="94" t="s">
        <v>12</v>
      </c>
      <c r="E326" s="80">
        <v>6500</v>
      </c>
      <c r="F326" s="80">
        <v>3862.4</v>
      </c>
      <c r="G326" s="146">
        <f t="shared" si="21"/>
        <v>59.42153846153846</v>
      </c>
      <c r="H326" s="136">
        <f t="shared" si="23"/>
        <v>58.08303720869381</v>
      </c>
      <c r="I326" s="80">
        <v>6649.79</v>
      </c>
    </row>
    <row r="327" spans="1:11" s="1" customFormat="1" ht="45">
      <c r="A327" s="22"/>
      <c r="B327" s="23"/>
      <c r="C327" s="30" t="s">
        <v>120</v>
      </c>
      <c r="D327" s="12" t="s">
        <v>245</v>
      </c>
      <c r="E327" s="25">
        <v>1319.22</v>
      </c>
      <c r="F327" s="25">
        <v>895.12</v>
      </c>
      <c r="G327" s="136">
        <f t="shared" si="21"/>
        <v>67.85221570321856</v>
      </c>
      <c r="H327" s="136">
        <f t="shared" si="23"/>
        <v>28.087483134080138</v>
      </c>
      <c r="I327" s="43">
        <v>3186.9</v>
      </c>
      <c r="K327" s="190"/>
    </row>
    <row r="328" spans="1:9" ht="33.75">
      <c r="A328" s="22"/>
      <c r="B328" s="29"/>
      <c r="C328" s="30">
        <v>2030</v>
      </c>
      <c r="D328" s="12" t="s">
        <v>256</v>
      </c>
      <c r="E328" s="25">
        <v>2080000</v>
      </c>
      <c r="F328" s="25">
        <v>1802257</v>
      </c>
      <c r="G328" s="136">
        <f t="shared" si="21"/>
        <v>86.64697115384615</v>
      </c>
      <c r="H328" s="136">
        <f t="shared" si="23"/>
        <v>113.41019627486158</v>
      </c>
      <c r="I328" s="43">
        <v>1589149</v>
      </c>
    </row>
    <row r="329" spans="1:9" ht="33.75" hidden="1">
      <c r="A329" s="22"/>
      <c r="B329" s="29"/>
      <c r="C329" s="30" t="s">
        <v>76</v>
      </c>
      <c r="D329" s="12" t="s">
        <v>174</v>
      </c>
      <c r="E329" s="81"/>
      <c r="F329" s="81"/>
      <c r="G329" s="136" t="e">
        <f t="shared" si="21"/>
        <v>#DIV/0!</v>
      </c>
      <c r="H329" s="136">
        <f t="shared" si="23"/>
        <v>0</v>
      </c>
      <c r="I329" s="159">
        <v>0.46</v>
      </c>
    </row>
    <row r="330" spans="1:9" ht="56.25" hidden="1">
      <c r="A330" s="22"/>
      <c r="B330" s="29"/>
      <c r="C330" s="30" t="s">
        <v>67</v>
      </c>
      <c r="D330" s="12" t="s">
        <v>202</v>
      </c>
      <c r="E330" s="168"/>
      <c r="F330" s="81"/>
      <c r="G330" s="146" t="e">
        <f t="shared" si="21"/>
        <v>#DIV/0!</v>
      </c>
      <c r="H330" s="136" t="e">
        <f t="shared" si="23"/>
        <v>#DIV/0!</v>
      </c>
      <c r="I330" s="159">
        <v>0</v>
      </c>
    </row>
    <row r="331" spans="1:9" ht="40.5" customHeight="1" hidden="1">
      <c r="A331" s="22"/>
      <c r="B331" s="29"/>
      <c r="C331" s="30" t="s">
        <v>138</v>
      </c>
      <c r="D331" s="86" t="s">
        <v>244</v>
      </c>
      <c r="E331" s="168">
        <v>0</v>
      </c>
      <c r="F331" s="81">
        <v>0</v>
      </c>
      <c r="G331" s="146" t="e">
        <f t="shared" si="21"/>
        <v>#DIV/0!</v>
      </c>
      <c r="H331" s="138" t="e">
        <f t="shared" si="23"/>
        <v>#DIV/0!</v>
      </c>
      <c r="I331" s="159"/>
    </row>
    <row r="332" spans="1:9" ht="22.5">
      <c r="A332" s="26">
        <v>853</v>
      </c>
      <c r="B332" s="37"/>
      <c r="C332" s="95"/>
      <c r="D332" s="96" t="s">
        <v>94</v>
      </c>
      <c r="E332" s="97">
        <f>E333+E338</f>
        <v>470899</v>
      </c>
      <c r="F332" s="97">
        <f>F333+F338</f>
        <v>372375.19</v>
      </c>
      <c r="G332" s="134">
        <f t="shared" si="21"/>
        <v>79.07750706627111</v>
      </c>
      <c r="H332" s="147">
        <f t="shared" si="23"/>
        <v>59.01344467818256</v>
      </c>
      <c r="I332" s="97">
        <f>I333+I338</f>
        <v>631000.6</v>
      </c>
    </row>
    <row r="333" spans="1:9" ht="12.75">
      <c r="A333" s="47"/>
      <c r="B333" s="48">
        <v>85305</v>
      </c>
      <c r="C333" s="20"/>
      <c r="D333" s="14" t="s">
        <v>63</v>
      </c>
      <c r="E333" s="21">
        <f>SUM(E334:E337)</f>
        <v>470399</v>
      </c>
      <c r="F333" s="21">
        <f>SUM(F334:F337)</f>
        <v>372375.19</v>
      </c>
      <c r="G333" s="135">
        <f t="shared" si="21"/>
        <v>79.16156071760356</v>
      </c>
      <c r="H333" s="135">
        <f t="shared" si="23"/>
        <v>101.5599629625084</v>
      </c>
      <c r="I333" s="21">
        <f>SUM(I334:I337)</f>
        <v>366655.5</v>
      </c>
    </row>
    <row r="334" spans="1:9" ht="12.75">
      <c r="A334" s="47"/>
      <c r="B334" s="51"/>
      <c r="C334" s="30" t="s">
        <v>56</v>
      </c>
      <c r="D334" s="10" t="s">
        <v>57</v>
      </c>
      <c r="E334" s="25">
        <v>127101</v>
      </c>
      <c r="F334" s="25">
        <v>96120.57</v>
      </c>
      <c r="G334" s="136">
        <f t="shared" si="21"/>
        <v>75.62534519791348</v>
      </c>
      <c r="H334" s="136">
        <f t="shared" si="23"/>
        <v>105.42886325062504</v>
      </c>
      <c r="I334" s="43">
        <v>91171.02</v>
      </c>
    </row>
    <row r="335" spans="1:9" ht="12.75">
      <c r="A335" s="47"/>
      <c r="B335" s="51"/>
      <c r="C335" s="34" t="s">
        <v>25</v>
      </c>
      <c r="D335" s="10" t="s">
        <v>215</v>
      </c>
      <c r="E335" s="25">
        <v>250</v>
      </c>
      <c r="F335" s="25">
        <v>84.71</v>
      </c>
      <c r="G335" s="136">
        <f t="shared" si="21"/>
        <v>33.884</v>
      </c>
      <c r="H335" s="136">
        <f t="shared" si="23"/>
        <v>32.16387591601169</v>
      </c>
      <c r="I335" s="25">
        <v>263.37</v>
      </c>
    </row>
    <row r="336" spans="1:9" ht="12.75">
      <c r="A336" s="47"/>
      <c r="B336" s="58"/>
      <c r="C336" s="30" t="s">
        <v>11</v>
      </c>
      <c r="D336" s="10" t="s">
        <v>12</v>
      </c>
      <c r="E336" s="25">
        <v>343048</v>
      </c>
      <c r="F336" s="25">
        <v>276169.91</v>
      </c>
      <c r="G336" s="136">
        <f t="shared" si="21"/>
        <v>80.50474277652106</v>
      </c>
      <c r="H336" s="136">
        <f t="shared" si="23"/>
        <v>100.34474099752013</v>
      </c>
      <c r="I336" s="25">
        <v>275221.11</v>
      </c>
    </row>
    <row r="337" spans="1:9" ht="33.75" hidden="1">
      <c r="A337" s="47"/>
      <c r="B337" s="51"/>
      <c r="C337" s="30" t="s">
        <v>51</v>
      </c>
      <c r="D337" s="12" t="s">
        <v>256</v>
      </c>
      <c r="E337" s="80"/>
      <c r="F337" s="80"/>
      <c r="G337" s="136" t="e">
        <f t="shared" si="21"/>
        <v>#DIV/0!</v>
      </c>
      <c r="H337" s="136" t="e">
        <f t="shared" si="23"/>
        <v>#DIV/0!</v>
      </c>
      <c r="I337" s="80"/>
    </row>
    <row r="338" spans="1:9" ht="12.75">
      <c r="A338" s="47"/>
      <c r="B338" s="48">
        <v>85395</v>
      </c>
      <c r="C338" s="42"/>
      <c r="D338" s="87" t="s">
        <v>5</v>
      </c>
      <c r="E338" s="88">
        <f>SUM(E339:E343)</f>
        <v>500</v>
      </c>
      <c r="F338" s="88">
        <f>SUM(F339:F343)</f>
        <v>0</v>
      </c>
      <c r="G338" s="145">
        <f t="shared" si="21"/>
        <v>0</v>
      </c>
      <c r="H338" s="135">
        <f t="shared" si="23"/>
        <v>0</v>
      </c>
      <c r="I338" s="88">
        <f>SUM(I339:I343)</f>
        <v>264345.1</v>
      </c>
    </row>
    <row r="339" spans="1:9" ht="12.75">
      <c r="A339" s="54"/>
      <c r="B339" s="59"/>
      <c r="C339" s="30" t="s">
        <v>25</v>
      </c>
      <c r="D339" s="10" t="s">
        <v>215</v>
      </c>
      <c r="E339" s="25">
        <v>500</v>
      </c>
      <c r="F339" s="25">
        <v>0</v>
      </c>
      <c r="G339" s="136">
        <f t="shared" si="21"/>
        <v>0</v>
      </c>
      <c r="H339" s="148" t="s">
        <v>123</v>
      </c>
      <c r="I339" s="25">
        <v>0</v>
      </c>
    </row>
    <row r="340" spans="1:9" ht="45" hidden="1">
      <c r="A340" s="54"/>
      <c r="B340" s="59"/>
      <c r="C340" s="34" t="s">
        <v>125</v>
      </c>
      <c r="D340" s="86" t="s">
        <v>173</v>
      </c>
      <c r="E340" s="25"/>
      <c r="F340" s="25"/>
      <c r="G340" s="136" t="e">
        <f t="shared" si="21"/>
        <v>#DIV/0!</v>
      </c>
      <c r="H340" s="136">
        <f t="shared" si="23"/>
        <v>0</v>
      </c>
      <c r="I340" s="43">
        <v>264345.1</v>
      </c>
    </row>
    <row r="341" spans="1:9" ht="45" hidden="1">
      <c r="A341" s="54"/>
      <c r="B341" s="59"/>
      <c r="C341" s="34" t="s">
        <v>126</v>
      </c>
      <c r="D341" s="86" t="s">
        <v>173</v>
      </c>
      <c r="E341" s="25"/>
      <c r="F341" s="25"/>
      <c r="G341" s="136" t="e">
        <f t="shared" si="21"/>
        <v>#DIV/0!</v>
      </c>
      <c r="H341" s="136" t="e">
        <f t="shared" si="23"/>
        <v>#DIV/0!</v>
      </c>
      <c r="I341" s="43"/>
    </row>
    <row r="342" spans="1:9" ht="33.75" hidden="1">
      <c r="A342" s="54"/>
      <c r="B342" s="59"/>
      <c r="C342" s="34" t="s">
        <v>118</v>
      </c>
      <c r="D342" s="86" t="s">
        <v>119</v>
      </c>
      <c r="E342" s="25"/>
      <c r="F342" s="25"/>
      <c r="G342" s="136" t="e">
        <f t="shared" si="21"/>
        <v>#DIV/0!</v>
      </c>
      <c r="H342" s="148" t="e">
        <f t="shared" si="23"/>
        <v>#DIV/0!</v>
      </c>
      <c r="I342" s="43"/>
    </row>
    <row r="343" spans="1:9" ht="45" hidden="1">
      <c r="A343" s="47"/>
      <c r="B343" s="51"/>
      <c r="C343" s="34" t="s">
        <v>108</v>
      </c>
      <c r="D343" s="86" t="s">
        <v>239</v>
      </c>
      <c r="E343" s="33"/>
      <c r="F343" s="33"/>
      <c r="G343" s="136" t="e">
        <f t="shared" si="21"/>
        <v>#DIV/0!</v>
      </c>
      <c r="H343" s="136" t="e">
        <f t="shared" si="23"/>
        <v>#DIV/0!</v>
      </c>
      <c r="I343" s="43"/>
    </row>
    <row r="344" spans="1:9" ht="12.75">
      <c r="A344" s="26">
        <v>854</v>
      </c>
      <c r="B344" s="16"/>
      <c r="C344" s="32"/>
      <c r="D344" s="66" t="s">
        <v>64</v>
      </c>
      <c r="E344" s="18">
        <f>E345</f>
        <v>592294</v>
      </c>
      <c r="F344" s="18">
        <f>F345</f>
        <v>487294</v>
      </c>
      <c r="G344" s="134">
        <f t="shared" si="21"/>
        <v>82.27231746396215</v>
      </c>
      <c r="H344" s="147">
        <f t="shared" si="23"/>
        <v>84.29277439599237</v>
      </c>
      <c r="I344" s="18">
        <f>I345</f>
        <v>578097</v>
      </c>
    </row>
    <row r="345" spans="1:9" ht="12.75">
      <c r="A345" s="47"/>
      <c r="B345" s="48">
        <v>85415</v>
      </c>
      <c r="C345" s="20"/>
      <c r="D345" s="14" t="s">
        <v>65</v>
      </c>
      <c r="E345" s="21">
        <f>SUM(E346:E348)</f>
        <v>592294</v>
      </c>
      <c r="F345" s="21">
        <f>SUM(F346:F348)</f>
        <v>487294</v>
      </c>
      <c r="G345" s="135">
        <f t="shared" si="21"/>
        <v>82.27231746396215</v>
      </c>
      <c r="H345" s="135">
        <f t="shared" si="23"/>
        <v>84.29277439599237</v>
      </c>
      <c r="I345" s="21">
        <f>SUM(I347:I348)</f>
        <v>578097</v>
      </c>
    </row>
    <row r="346" spans="1:9" ht="12.75">
      <c r="A346" s="47"/>
      <c r="B346" s="51"/>
      <c r="C346" s="30" t="s">
        <v>11</v>
      </c>
      <c r="D346" s="10" t="s">
        <v>12</v>
      </c>
      <c r="E346" s="25">
        <v>150000</v>
      </c>
      <c r="F346" s="25">
        <v>0</v>
      </c>
      <c r="G346" s="136">
        <f t="shared" si="21"/>
        <v>0</v>
      </c>
      <c r="H346" s="148" t="s">
        <v>123</v>
      </c>
      <c r="I346" s="25">
        <v>0</v>
      </c>
    </row>
    <row r="347" spans="1:9" ht="33.75">
      <c r="A347" s="47"/>
      <c r="B347" s="51"/>
      <c r="C347" s="30" t="s">
        <v>51</v>
      </c>
      <c r="D347" s="12" t="s">
        <v>256</v>
      </c>
      <c r="E347" s="25">
        <v>400000</v>
      </c>
      <c r="F347" s="25">
        <v>475000</v>
      </c>
      <c r="G347" s="136">
        <f t="shared" si="21"/>
        <v>118.75</v>
      </c>
      <c r="H347" s="136">
        <f t="shared" si="23"/>
        <v>99.8872850846203</v>
      </c>
      <c r="I347" s="25">
        <v>475536</v>
      </c>
    </row>
    <row r="348" spans="1:9" ht="16.5" customHeight="1">
      <c r="A348" s="47"/>
      <c r="B348" s="51"/>
      <c r="C348" s="30" t="s">
        <v>179</v>
      </c>
      <c r="D348" s="127" t="s">
        <v>65</v>
      </c>
      <c r="E348" s="25">
        <v>42294</v>
      </c>
      <c r="F348" s="25">
        <v>12294</v>
      </c>
      <c r="G348" s="136">
        <f t="shared" si="21"/>
        <v>29.067952901120726</v>
      </c>
      <c r="H348" s="136">
        <f t="shared" si="23"/>
        <v>11.987012607131366</v>
      </c>
      <c r="I348" s="25">
        <v>102561</v>
      </c>
    </row>
    <row r="349" spans="1:9" ht="15" customHeight="1">
      <c r="A349" s="26">
        <v>900</v>
      </c>
      <c r="B349" s="37"/>
      <c r="C349" s="38"/>
      <c r="D349" s="67" t="s">
        <v>89</v>
      </c>
      <c r="E349" s="18">
        <f>SUM(E350,E353,E360,E362,E367,E369,E371,E377,E381,E383)</f>
        <v>18168053.27</v>
      </c>
      <c r="F349" s="18">
        <f>SUM(F350,F353,F360,F362,F367,F371,F377,F381,F383,)</f>
        <v>16342155.360000001</v>
      </c>
      <c r="G349" s="134">
        <f t="shared" si="21"/>
        <v>89.94995290433779</v>
      </c>
      <c r="H349" s="134">
        <f t="shared" si="23"/>
        <v>148.46340163973935</v>
      </c>
      <c r="I349" s="18">
        <f>SUM(I353,I360,I362,I369,I371,I377,I381,I383,I350)</f>
        <v>11007531.27</v>
      </c>
    </row>
    <row r="350" spans="1:9" ht="21.75" customHeight="1">
      <c r="A350" s="19"/>
      <c r="B350" s="27">
        <v>90001</v>
      </c>
      <c r="C350" s="111"/>
      <c r="D350" s="72" t="s">
        <v>153</v>
      </c>
      <c r="E350" s="21">
        <f>SUM(E351:E352)</f>
        <v>408281</v>
      </c>
      <c r="F350" s="21">
        <f>SUM(F351:F352)</f>
        <v>408281</v>
      </c>
      <c r="G350" s="21">
        <f t="shared" si="21"/>
        <v>100</v>
      </c>
      <c r="H350" s="141" t="s">
        <v>123</v>
      </c>
      <c r="I350" s="40">
        <f>SUM(I352:I352)</f>
        <v>0</v>
      </c>
    </row>
    <row r="351" spans="1:9" ht="21.75" customHeight="1">
      <c r="A351" s="19"/>
      <c r="B351" s="36"/>
      <c r="C351" s="30" t="s">
        <v>11</v>
      </c>
      <c r="D351" s="11" t="s">
        <v>12</v>
      </c>
      <c r="E351" s="25">
        <v>408281</v>
      </c>
      <c r="F351" s="25">
        <v>408281</v>
      </c>
      <c r="G351" s="25">
        <f>F351/E351*100</f>
        <v>100</v>
      </c>
      <c r="H351" s="148" t="s">
        <v>123</v>
      </c>
      <c r="I351" s="43"/>
    </row>
    <row r="352" spans="1:9" ht="45" hidden="1">
      <c r="A352" s="19"/>
      <c r="B352" s="19"/>
      <c r="C352" s="30" t="s">
        <v>108</v>
      </c>
      <c r="D352" s="86" t="s">
        <v>257</v>
      </c>
      <c r="E352" s="43"/>
      <c r="F352" s="43"/>
      <c r="G352" s="25" t="e">
        <f>F352/E352*100</f>
        <v>#DIV/0!</v>
      </c>
      <c r="H352" s="136" t="e">
        <f aca="true" t="shared" si="24" ref="H352:H368">(F352/I352)*100</f>
        <v>#DIV/0!</v>
      </c>
      <c r="I352" s="43"/>
    </row>
    <row r="353" spans="1:9" ht="12" customHeight="1">
      <c r="A353" s="19"/>
      <c r="B353" s="27">
        <v>90002</v>
      </c>
      <c r="C353" s="111"/>
      <c r="D353" s="72" t="s">
        <v>146</v>
      </c>
      <c r="E353" s="21">
        <f>SUM(E354:E359)</f>
        <v>10552397.18</v>
      </c>
      <c r="F353" s="21">
        <f>SUM(F354:F359)</f>
        <v>8936619.05</v>
      </c>
      <c r="G353" s="135">
        <f>F353*100/E353</f>
        <v>84.68804668324664</v>
      </c>
      <c r="H353" s="135">
        <f t="shared" si="24"/>
        <v>102.44417905490775</v>
      </c>
      <c r="I353" s="21">
        <f>SUM(I354:I359)</f>
        <v>8723403.450000001</v>
      </c>
    </row>
    <row r="354" spans="1:9" ht="33.75">
      <c r="A354" s="19"/>
      <c r="B354" s="36"/>
      <c r="C354" s="198" t="s">
        <v>41</v>
      </c>
      <c r="D354" s="12" t="s">
        <v>170</v>
      </c>
      <c r="E354" s="25">
        <v>10500000</v>
      </c>
      <c r="F354" s="25">
        <v>8906740.71</v>
      </c>
      <c r="G354" s="136">
        <f t="shared" si="21"/>
        <v>84.826102</v>
      </c>
      <c r="H354" s="136">
        <f t="shared" si="24"/>
        <v>102.26169898449915</v>
      </c>
      <c r="I354" s="25">
        <v>8709752.33</v>
      </c>
    </row>
    <row r="355" spans="1:9" ht="22.5">
      <c r="A355" s="19"/>
      <c r="B355" s="36"/>
      <c r="C355" s="198" t="s">
        <v>27</v>
      </c>
      <c r="D355" s="12" t="s">
        <v>221</v>
      </c>
      <c r="E355" s="25">
        <v>1100</v>
      </c>
      <c r="F355" s="25">
        <v>1400</v>
      </c>
      <c r="G355" s="136">
        <f t="shared" si="21"/>
        <v>127.27272727272727</v>
      </c>
      <c r="H355" s="148" t="s">
        <v>123</v>
      </c>
      <c r="I355" s="25"/>
    </row>
    <row r="356" spans="1:9" ht="22.5" hidden="1">
      <c r="A356" s="19"/>
      <c r="B356" s="36"/>
      <c r="C356" s="194" t="s">
        <v>70</v>
      </c>
      <c r="D356" s="12" t="s">
        <v>216</v>
      </c>
      <c r="E356" s="160"/>
      <c r="F356" s="25"/>
      <c r="G356" s="136" t="e">
        <f t="shared" si="21"/>
        <v>#DIV/0!</v>
      </c>
      <c r="H356" s="136" t="e">
        <f t="shared" si="24"/>
        <v>#DIV/0!</v>
      </c>
      <c r="I356" s="25"/>
    </row>
    <row r="357" spans="1:9" ht="12.75">
      <c r="A357" s="19"/>
      <c r="B357" s="36"/>
      <c r="C357" s="199" t="s">
        <v>17</v>
      </c>
      <c r="D357" s="12" t="s">
        <v>18</v>
      </c>
      <c r="E357" s="160">
        <v>18000</v>
      </c>
      <c r="F357" s="25">
        <v>19052.79</v>
      </c>
      <c r="G357" s="136">
        <f t="shared" si="21"/>
        <v>105.84883333333333</v>
      </c>
      <c r="H357" s="136">
        <f t="shared" si="24"/>
        <v>277.8865338840661</v>
      </c>
      <c r="I357" s="25">
        <v>6856.32</v>
      </c>
    </row>
    <row r="358" spans="1:9" ht="22.5">
      <c r="A358" s="19"/>
      <c r="B358" s="36"/>
      <c r="C358" s="199" t="s">
        <v>20</v>
      </c>
      <c r="D358" s="12" t="s">
        <v>237</v>
      </c>
      <c r="E358" s="160">
        <v>12000</v>
      </c>
      <c r="F358" s="25">
        <v>9425.55</v>
      </c>
      <c r="G358" s="136">
        <f t="shared" si="21"/>
        <v>78.54624999999999</v>
      </c>
      <c r="H358" s="136">
        <f t="shared" si="24"/>
        <v>138.71710719962323</v>
      </c>
      <c r="I358" s="25">
        <v>6794.8</v>
      </c>
    </row>
    <row r="359" spans="1:9" ht="33.75">
      <c r="A359" s="19"/>
      <c r="B359" s="19"/>
      <c r="C359" s="30" t="s">
        <v>127</v>
      </c>
      <c r="D359" s="86" t="s">
        <v>154</v>
      </c>
      <c r="E359" s="43">
        <v>21297.18</v>
      </c>
      <c r="F359" s="43">
        <v>0</v>
      </c>
      <c r="G359" s="136">
        <f t="shared" si="21"/>
        <v>0</v>
      </c>
      <c r="H359" s="148" t="s">
        <v>123</v>
      </c>
      <c r="I359" s="43">
        <v>0</v>
      </c>
    </row>
    <row r="360" spans="1:9" ht="12.75" hidden="1">
      <c r="A360" s="19"/>
      <c r="B360" s="195">
        <v>90003</v>
      </c>
      <c r="C360" s="44"/>
      <c r="D360" s="89" t="s">
        <v>199</v>
      </c>
      <c r="E360" s="40">
        <f>SUM(E361:E361)</f>
        <v>0</v>
      </c>
      <c r="F360" s="40">
        <f>SUM(F361:F361)</f>
        <v>0</v>
      </c>
      <c r="G360" s="135" t="e">
        <f t="shared" si="21"/>
        <v>#DIV/0!</v>
      </c>
      <c r="H360" s="135">
        <f t="shared" si="24"/>
        <v>0</v>
      </c>
      <c r="I360" s="40">
        <f>SUM(I361:I361)</f>
        <v>797.08</v>
      </c>
    </row>
    <row r="361" spans="1:9" ht="12.75" hidden="1">
      <c r="A361" s="19"/>
      <c r="B361" s="196"/>
      <c r="C361" s="30" t="s">
        <v>11</v>
      </c>
      <c r="D361" s="11" t="s">
        <v>12</v>
      </c>
      <c r="E361" s="43"/>
      <c r="F361" s="43"/>
      <c r="G361" s="136" t="e">
        <f t="shared" si="21"/>
        <v>#DIV/0!</v>
      </c>
      <c r="H361" s="136">
        <f t="shared" si="24"/>
        <v>0</v>
      </c>
      <c r="I361" s="43">
        <v>797.08</v>
      </c>
    </row>
    <row r="362" spans="1:9" ht="12.75">
      <c r="A362" s="19"/>
      <c r="B362" s="27">
        <v>90004</v>
      </c>
      <c r="C362" s="20"/>
      <c r="D362" s="72" t="s">
        <v>74</v>
      </c>
      <c r="E362" s="21">
        <f>SUM(E363:E366)</f>
        <v>1893447.8</v>
      </c>
      <c r="F362" s="21">
        <f>SUM(F363:F366)</f>
        <v>1804958.25</v>
      </c>
      <c r="G362" s="135">
        <f t="shared" si="21"/>
        <v>95.32653870890974</v>
      </c>
      <c r="H362" s="135">
        <f t="shared" si="24"/>
        <v>445.1944671678381</v>
      </c>
      <c r="I362" s="21">
        <f>SUM(I363:I366)</f>
        <v>405431.42</v>
      </c>
    </row>
    <row r="363" spans="1:9" ht="22.5" hidden="1">
      <c r="A363" s="19"/>
      <c r="B363" s="36"/>
      <c r="C363" s="30" t="s">
        <v>70</v>
      </c>
      <c r="D363" s="12" t="s">
        <v>216</v>
      </c>
      <c r="E363" s="25"/>
      <c r="F363" s="25"/>
      <c r="G363" s="136" t="e">
        <f t="shared" si="21"/>
        <v>#DIV/0!</v>
      </c>
      <c r="H363" s="136" t="e">
        <f t="shared" si="24"/>
        <v>#DIV/0!</v>
      </c>
      <c r="I363" s="43"/>
    </row>
    <row r="364" spans="1:9" ht="12.75" hidden="1">
      <c r="A364" s="19"/>
      <c r="B364" s="36"/>
      <c r="C364" s="30" t="s">
        <v>25</v>
      </c>
      <c r="D364" s="10" t="s">
        <v>215</v>
      </c>
      <c r="E364" s="25"/>
      <c r="F364" s="25"/>
      <c r="G364" s="136" t="e">
        <f t="shared" si="21"/>
        <v>#DIV/0!</v>
      </c>
      <c r="H364" s="136" t="e">
        <f t="shared" si="24"/>
        <v>#DIV/0!</v>
      </c>
      <c r="I364" s="43"/>
    </row>
    <row r="365" spans="1:9" ht="33.75">
      <c r="A365" s="19"/>
      <c r="B365" s="36"/>
      <c r="C365" s="30" t="s">
        <v>127</v>
      </c>
      <c r="D365" s="86" t="s">
        <v>154</v>
      </c>
      <c r="E365" s="25">
        <v>95228.8</v>
      </c>
      <c r="F365" s="25">
        <v>6739.2</v>
      </c>
      <c r="G365" s="136">
        <f t="shared" si="21"/>
        <v>7.076850700628381</v>
      </c>
      <c r="H365" s="136">
        <f t="shared" si="24"/>
        <v>32.712022367194784</v>
      </c>
      <c r="I365" s="43">
        <v>20601.6</v>
      </c>
    </row>
    <row r="366" spans="1:9" ht="45">
      <c r="A366" s="22"/>
      <c r="B366" s="23"/>
      <c r="C366" s="30" t="s">
        <v>108</v>
      </c>
      <c r="D366" s="86" t="s">
        <v>239</v>
      </c>
      <c r="E366" s="25">
        <v>1798219</v>
      </c>
      <c r="F366" s="25">
        <v>1798219.05</v>
      </c>
      <c r="G366" s="136">
        <f t="shared" si="21"/>
        <v>100.00000278052896</v>
      </c>
      <c r="H366" s="136">
        <f t="shared" si="24"/>
        <v>467.2764314366283</v>
      </c>
      <c r="I366" s="25">
        <v>384829.82</v>
      </c>
    </row>
    <row r="367" spans="1:9" ht="12.75" hidden="1">
      <c r="A367" s="22"/>
      <c r="B367" s="27">
        <v>90005</v>
      </c>
      <c r="C367" s="44"/>
      <c r="D367" s="89" t="s">
        <v>186</v>
      </c>
      <c r="E367" s="21">
        <f>SUM(E368:E368)</f>
        <v>0</v>
      </c>
      <c r="F367" s="21">
        <f>SUM(F368:F368)</f>
        <v>0</v>
      </c>
      <c r="G367" s="135" t="e">
        <f t="shared" si="21"/>
        <v>#DIV/0!</v>
      </c>
      <c r="H367" s="135" t="e">
        <f t="shared" si="24"/>
        <v>#DIV/0!</v>
      </c>
      <c r="I367" s="21">
        <v>0</v>
      </c>
    </row>
    <row r="368" spans="1:9" ht="33.75" hidden="1">
      <c r="A368" s="22"/>
      <c r="B368" s="111"/>
      <c r="C368" s="30" t="s">
        <v>127</v>
      </c>
      <c r="D368" s="86" t="s">
        <v>154</v>
      </c>
      <c r="E368" s="25"/>
      <c r="F368" s="25"/>
      <c r="G368" s="136" t="e">
        <f t="shared" si="21"/>
        <v>#DIV/0!</v>
      </c>
      <c r="H368" s="136" t="e">
        <f t="shared" si="24"/>
        <v>#DIV/0!</v>
      </c>
      <c r="I368" s="25"/>
    </row>
    <row r="369" spans="1:9" ht="12.75">
      <c r="A369" s="22"/>
      <c r="B369" s="27">
        <v>90015</v>
      </c>
      <c r="C369" s="44"/>
      <c r="D369" s="14" t="s">
        <v>147</v>
      </c>
      <c r="E369" s="21">
        <f>SUM(E370:E370)</f>
        <v>40</v>
      </c>
      <c r="F369" s="21">
        <f>SUM(F370:F370)</f>
        <v>0</v>
      </c>
      <c r="G369" s="21">
        <f>SUM(G370:G370)</f>
        <v>0</v>
      </c>
      <c r="H369" s="40" t="s">
        <v>123</v>
      </c>
      <c r="I369" s="21">
        <f>SUM(I370:I370)</f>
        <v>0</v>
      </c>
    </row>
    <row r="370" spans="1:9" ht="22.5">
      <c r="A370" s="22"/>
      <c r="B370" s="23"/>
      <c r="C370" s="52" t="s">
        <v>70</v>
      </c>
      <c r="D370" s="12" t="s">
        <v>216</v>
      </c>
      <c r="E370" s="25">
        <v>40</v>
      </c>
      <c r="F370" s="25">
        <v>0</v>
      </c>
      <c r="G370" s="148">
        <f t="shared" si="21"/>
        <v>0</v>
      </c>
      <c r="H370" s="148" t="s">
        <v>123</v>
      </c>
      <c r="I370" s="43"/>
    </row>
    <row r="371" spans="1:9" ht="12.75">
      <c r="A371" s="46"/>
      <c r="B371" s="27">
        <v>90017</v>
      </c>
      <c r="C371" s="60"/>
      <c r="D371" s="14" t="s">
        <v>66</v>
      </c>
      <c r="E371" s="21">
        <f>SUM(E372:E376)</f>
        <v>312200</v>
      </c>
      <c r="F371" s="21">
        <f>SUM(F372:F376)</f>
        <v>268279.97000000003</v>
      </c>
      <c r="G371" s="135">
        <f t="shared" si="21"/>
        <v>85.93208520179374</v>
      </c>
      <c r="H371" s="135">
        <f aca="true" t="shared" si="25" ref="H371:H388">(F371/I371)*100</f>
        <v>101.76428365321681</v>
      </c>
      <c r="I371" s="21">
        <f>SUM(I372:I376)</f>
        <v>263628.81</v>
      </c>
    </row>
    <row r="372" spans="1:9" ht="45">
      <c r="A372" s="61"/>
      <c r="B372" s="23"/>
      <c r="C372" s="34" t="s">
        <v>10</v>
      </c>
      <c r="D372" s="86" t="s">
        <v>214</v>
      </c>
      <c r="E372" s="25">
        <v>297200</v>
      </c>
      <c r="F372" s="25">
        <v>254561.89</v>
      </c>
      <c r="G372" s="136">
        <f t="shared" si="21"/>
        <v>85.65339502018843</v>
      </c>
      <c r="H372" s="136">
        <f t="shared" si="25"/>
        <v>102.50469423800732</v>
      </c>
      <c r="I372" s="25">
        <v>248341.69</v>
      </c>
    </row>
    <row r="373" spans="1:9" ht="12.75" hidden="1">
      <c r="A373" s="22"/>
      <c r="B373" s="23"/>
      <c r="C373" s="30" t="s">
        <v>25</v>
      </c>
      <c r="D373" s="10" t="s">
        <v>215</v>
      </c>
      <c r="E373" s="25"/>
      <c r="F373" s="25"/>
      <c r="G373" s="136" t="e">
        <f t="shared" si="21"/>
        <v>#DIV/0!</v>
      </c>
      <c r="H373" s="136" t="e">
        <f t="shared" si="25"/>
        <v>#DIV/0!</v>
      </c>
      <c r="I373" s="25"/>
    </row>
    <row r="374" spans="1:9" ht="12.75">
      <c r="A374" s="22"/>
      <c r="B374" s="23"/>
      <c r="C374" s="28" t="s">
        <v>11</v>
      </c>
      <c r="D374" s="11" t="s">
        <v>12</v>
      </c>
      <c r="E374" s="25">
        <v>15000</v>
      </c>
      <c r="F374" s="25">
        <v>13718.08</v>
      </c>
      <c r="G374" s="136">
        <f t="shared" si="21"/>
        <v>91.45386666666667</v>
      </c>
      <c r="H374" s="136">
        <f t="shared" si="25"/>
        <v>89.7361962227025</v>
      </c>
      <c r="I374" s="25">
        <v>15287.12</v>
      </c>
    </row>
    <row r="375" spans="1:9" ht="12.75" hidden="1">
      <c r="A375" s="22"/>
      <c r="B375" s="23"/>
      <c r="C375" s="28" t="s">
        <v>158</v>
      </c>
      <c r="D375" s="157" t="s">
        <v>159</v>
      </c>
      <c r="E375" s="25"/>
      <c r="F375" s="25"/>
      <c r="G375" s="136" t="e">
        <f t="shared" si="21"/>
        <v>#DIV/0!</v>
      </c>
      <c r="H375" s="148" t="e">
        <f t="shared" si="25"/>
        <v>#DIV/0!</v>
      </c>
      <c r="I375" s="25">
        <v>0</v>
      </c>
    </row>
    <row r="376" spans="1:9" ht="33.75" hidden="1">
      <c r="A376" s="22"/>
      <c r="B376" s="23"/>
      <c r="C376" s="30" t="s">
        <v>127</v>
      </c>
      <c r="D376" s="86" t="s">
        <v>154</v>
      </c>
      <c r="E376" s="25"/>
      <c r="F376" s="25"/>
      <c r="G376" s="136" t="e">
        <f t="shared" si="21"/>
        <v>#DIV/0!</v>
      </c>
      <c r="H376" s="136" t="e">
        <f t="shared" si="25"/>
        <v>#DIV/0!</v>
      </c>
      <c r="I376" s="43"/>
    </row>
    <row r="377" spans="1:9" ht="24" customHeight="1">
      <c r="A377" s="46"/>
      <c r="B377" s="27">
        <v>90019</v>
      </c>
      <c r="C377" s="60"/>
      <c r="D377" s="13" t="s">
        <v>110</v>
      </c>
      <c r="E377" s="21">
        <f>SUM(E378:E380)</f>
        <v>1500000</v>
      </c>
      <c r="F377" s="21">
        <f>SUM(F378:F380)</f>
        <v>1422178.42</v>
      </c>
      <c r="G377" s="135">
        <f>F377*100/E377</f>
        <v>94.81189466666666</v>
      </c>
      <c r="H377" s="135">
        <f t="shared" si="25"/>
        <v>88.68084954076004</v>
      </c>
      <c r="I377" s="21">
        <f>SUM(I378:I380)</f>
        <v>1603704.1</v>
      </c>
    </row>
    <row r="378" spans="1:9" ht="12.75">
      <c r="A378" s="61"/>
      <c r="B378" s="23"/>
      <c r="C378" s="34" t="s">
        <v>17</v>
      </c>
      <c r="D378" s="10" t="s">
        <v>18</v>
      </c>
      <c r="E378" s="25">
        <v>1500000</v>
      </c>
      <c r="F378" s="25">
        <v>1422178.42</v>
      </c>
      <c r="G378" s="136">
        <f t="shared" si="21"/>
        <v>94.81189466666666</v>
      </c>
      <c r="H378" s="136">
        <f t="shared" si="25"/>
        <v>88.68084954076004</v>
      </c>
      <c r="I378" s="25">
        <v>1603704.1</v>
      </c>
    </row>
    <row r="379" spans="1:9" ht="12.75" hidden="1">
      <c r="A379" s="22"/>
      <c r="B379" s="23"/>
      <c r="C379" s="30" t="s">
        <v>11</v>
      </c>
      <c r="D379" s="10" t="s">
        <v>12</v>
      </c>
      <c r="E379" s="25"/>
      <c r="F379" s="25"/>
      <c r="G379" s="136" t="e">
        <f t="shared" si="21"/>
        <v>#DIV/0!</v>
      </c>
      <c r="H379" s="136" t="e">
        <f t="shared" si="25"/>
        <v>#DIV/0!</v>
      </c>
      <c r="I379" s="25">
        <v>0</v>
      </c>
    </row>
    <row r="380" spans="1:9" ht="22.5" hidden="1">
      <c r="A380" s="22"/>
      <c r="B380" s="23"/>
      <c r="C380" s="30" t="s">
        <v>67</v>
      </c>
      <c r="D380" s="86" t="s">
        <v>137</v>
      </c>
      <c r="E380" s="81"/>
      <c r="F380" s="81"/>
      <c r="G380" s="136" t="e">
        <f t="shared" si="21"/>
        <v>#DIV/0!</v>
      </c>
      <c r="H380" s="136" t="e">
        <f t="shared" si="25"/>
        <v>#DIV/0!</v>
      </c>
      <c r="I380" s="25">
        <v>0</v>
      </c>
    </row>
    <row r="381" spans="1:9" ht="22.5">
      <c r="A381" s="19"/>
      <c r="B381" s="27">
        <v>90020</v>
      </c>
      <c r="C381" s="20"/>
      <c r="D381" s="89" t="s">
        <v>105</v>
      </c>
      <c r="E381" s="84">
        <f>SUM(E382)</f>
        <v>5821</v>
      </c>
      <c r="F381" s="84">
        <f>SUM(F382)</f>
        <v>5821.58</v>
      </c>
      <c r="G381" s="137">
        <f t="shared" si="21"/>
        <v>100.00996392372444</v>
      </c>
      <c r="H381" s="135">
        <f t="shared" si="25"/>
        <v>73.64082895550746</v>
      </c>
      <c r="I381" s="84">
        <f>SUM(I382)</f>
        <v>7905.37</v>
      </c>
    </row>
    <row r="382" spans="1:9" ht="12.75">
      <c r="A382" s="22"/>
      <c r="B382" s="29"/>
      <c r="C382" s="35" t="s">
        <v>68</v>
      </c>
      <c r="D382" s="10" t="s">
        <v>69</v>
      </c>
      <c r="E382" s="25">
        <v>5821</v>
      </c>
      <c r="F382" s="25">
        <v>5821.58</v>
      </c>
      <c r="G382" s="136">
        <f t="shared" si="21"/>
        <v>100.00996392372444</v>
      </c>
      <c r="H382" s="136">
        <f t="shared" si="25"/>
        <v>73.64082895550746</v>
      </c>
      <c r="I382" s="25">
        <v>7905.37</v>
      </c>
    </row>
    <row r="383" spans="1:9" ht="12.75">
      <c r="A383" s="19"/>
      <c r="B383" s="27">
        <v>90095</v>
      </c>
      <c r="C383" s="60"/>
      <c r="D383" s="14" t="s">
        <v>5</v>
      </c>
      <c r="E383" s="21">
        <f>SUM(E384:E387)</f>
        <v>3495866.29</v>
      </c>
      <c r="F383" s="21">
        <f>SUM(F384:F387)</f>
        <v>3496017.09</v>
      </c>
      <c r="G383" s="135">
        <f t="shared" si="21"/>
        <v>100.00431366612709</v>
      </c>
      <c r="H383" s="135">
        <f t="shared" si="25"/>
        <v>131377.84813456392</v>
      </c>
      <c r="I383" s="21">
        <f>SUM(I384:I387)</f>
        <v>2661.04</v>
      </c>
    </row>
    <row r="384" spans="1:9" ht="22.5" hidden="1">
      <c r="A384" s="19"/>
      <c r="B384" s="36"/>
      <c r="C384" s="30" t="s">
        <v>70</v>
      </c>
      <c r="D384" s="12" t="s">
        <v>216</v>
      </c>
      <c r="E384" s="25"/>
      <c r="F384" s="25"/>
      <c r="G384" s="136" t="e">
        <f t="shared" si="21"/>
        <v>#DIV/0!</v>
      </c>
      <c r="H384" s="136" t="e">
        <f t="shared" si="25"/>
        <v>#DIV/0!</v>
      </c>
      <c r="I384" s="43"/>
    </row>
    <row r="385" spans="1:9" ht="12.75" hidden="1">
      <c r="A385" s="19"/>
      <c r="B385" s="36"/>
      <c r="C385" s="30" t="s">
        <v>11</v>
      </c>
      <c r="D385" s="10" t="s">
        <v>12</v>
      </c>
      <c r="E385" s="25"/>
      <c r="F385" s="25"/>
      <c r="G385" s="136" t="e">
        <f t="shared" si="21"/>
        <v>#DIV/0!</v>
      </c>
      <c r="H385" s="136" t="e">
        <f t="shared" si="25"/>
        <v>#DIV/0!</v>
      </c>
      <c r="I385" s="43"/>
    </row>
    <row r="386" spans="1:9" ht="33.75">
      <c r="A386" s="19"/>
      <c r="B386" s="36"/>
      <c r="C386" s="30" t="s">
        <v>127</v>
      </c>
      <c r="D386" s="86" t="s">
        <v>154</v>
      </c>
      <c r="E386" s="25">
        <v>2773.29</v>
      </c>
      <c r="F386" s="25">
        <v>2773.29</v>
      </c>
      <c r="G386" s="136">
        <f>F386*100/E386</f>
        <v>100</v>
      </c>
      <c r="H386" s="136">
        <f t="shared" si="25"/>
        <v>104.21827556143464</v>
      </c>
      <c r="I386" s="43">
        <v>2661.04</v>
      </c>
    </row>
    <row r="387" spans="1:9" ht="45.75" customHeight="1">
      <c r="A387" s="19"/>
      <c r="B387" s="36"/>
      <c r="C387" s="30">
        <v>6298</v>
      </c>
      <c r="D387" s="86" t="s">
        <v>239</v>
      </c>
      <c r="E387" s="25">
        <v>3493093</v>
      </c>
      <c r="F387" s="25">
        <v>3493243.8</v>
      </c>
      <c r="G387" s="136">
        <f>F387*100/E387</f>
        <v>100.0043170908991</v>
      </c>
      <c r="H387" s="148" t="s">
        <v>123</v>
      </c>
      <c r="I387" s="25">
        <v>0</v>
      </c>
    </row>
    <row r="388" spans="1:9" ht="20.25" customHeight="1" hidden="1">
      <c r="A388" s="26">
        <v>921</v>
      </c>
      <c r="B388" s="37"/>
      <c r="C388" s="38"/>
      <c r="D388" s="73" t="s">
        <v>91</v>
      </c>
      <c r="E388" s="18">
        <f>E389+E391+E393</f>
        <v>0</v>
      </c>
      <c r="F388" s="18">
        <f>F389+F391+F393+F397</f>
        <v>0</v>
      </c>
      <c r="G388" s="134" t="e">
        <f t="shared" si="21"/>
        <v>#DIV/0!</v>
      </c>
      <c r="H388" s="134" t="e">
        <f t="shared" si="25"/>
        <v>#DIV/0!</v>
      </c>
      <c r="I388" s="18">
        <f>I391+I393+I397</f>
        <v>0</v>
      </c>
    </row>
    <row r="389" spans="1:9" ht="13.5" customHeight="1" hidden="1">
      <c r="A389" s="47"/>
      <c r="B389" s="48">
        <v>92109</v>
      </c>
      <c r="C389" s="169"/>
      <c r="D389" s="170" t="s">
        <v>182</v>
      </c>
      <c r="E389" s="50">
        <f>SUM(E390:E390)</f>
        <v>0</v>
      </c>
      <c r="F389" s="50">
        <f>SUM(F390:F390)</f>
        <v>0</v>
      </c>
      <c r="G389" s="143" t="e">
        <f t="shared" si="21"/>
        <v>#DIV/0!</v>
      </c>
      <c r="H389" s="143"/>
      <c r="I389" s="50"/>
    </row>
    <row r="390" spans="1:9" ht="35.25" customHeight="1" hidden="1">
      <c r="A390" s="47"/>
      <c r="B390" s="113"/>
      <c r="C390" s="52" t="s">
        <v>183</v>
      </c>
      <c r="D390" s="218" t="s">
        <v>250</v>
      </c>
      <c r="E390" s="120"/>
      <c r="F390" s="53"/>
      <c r="G390" s="143"/>
      <c r="H390" s="143"/>
      <c r="I390" s="50"/>
    </row>
    <row r="391" spans="1:9" ht="12.75" hidden="1">
      <c r="A391" s="19"/>
      <c r="B391" s="62">
        <v>92116</v>
      </c>
      <c r="C391" s="63"/>
      <c r="D391" s="13" t="s">
        <v>71</v>
      </c>
      <c r="E391" s="21">
        <f>SUM(E392)</f>
        <v>0</v>
      </c>
      <c r="F391" s="21">
        <f>SUM(F392)</f>
        <v>0</v>
      </c>
      <c r="G391" s="135" t="e">
        <f t="shared" si="21"/>
        <v>#DIV/0!</v>
      </c>
      <c r="H391" s="135" t="e">
        <f aca="true" t="shared" si="26" ref="H391:H401">(F391/I391)*100</f>
        <v>#DIV/0!</v>
      </c>
      <c r="I391" s="21">
        <f>SUM(I392)</f>
        <v>0</v>
      </c>
    </row>
    <row r="392" spans="1:9" ht="39" customHeight="1" hidden="1">
      <c r="A392" s="22"/>
      <c r="B392" s="29"/>
      <c r="C392" s="30">
        <v>2320</v>
      </c>
      <c r="D392" s="12" t="s">
        <v>188</v>
      </c>
      <c r="E392" s="25"/>
      <c r="F392" s="25"/>
      <c r="G392" s="136" t="e">
        <f t="shared" si="21"/>
        <v>#DIV/0!</v>
      </c>
      <c r="H392" s="136" t="e">
        <f t="shared" si="26"/>
        <v>#DIV/0!</v>
      </c>
      <c r="I392" s="25"/>
    </row>
    <row r="393" spans="1:9" ht="12.75" hidden="1">
      <c r="A393" s="19"/>
      <c r="B393" s="27">
        <v>92120</v>
      </c>
      <c r="C393" s="20"/>
      <c r="D393" s="14" t="s">
        <v>87</v>
      </c>
      <c r="E393" s="21">
        <f>SUM(E394:E396)</f>
        <v>0</v>
      </c>
      <c r="F393" s="21">
        <f>SUM(F394:F396)</f>
        <v>0</v>
      </c>
      <c r="G393" s="135" t="e">
        <f t="shared" si="21"/>
        <v>#DIV/0!</v>
      </c>
      <c r="H393" s="135" t="e">
        <f t="shared" si="26"/>
        <v>#DIV/0!</v>
      </c>
      <c r="I393" s="21">
        <f>SUM(I394:I396)</f>
        <v>0</v>
      </c>
    </row>
    <row r="394" spans="1:9" ht="22.5" customHeight="1" hidden="1">
      <c r="A394" s="19"/>
      <c r="B394" s="107"/>
      <c r="C394" s="44" t="s">
        <v>70</v>
      </c>
      <c r="D394" s="12" t="s">
        <v>84</v>
      </c>
      <c r="E394" s="25"/>
      <c r="F394" s="25"/>
      <c r="G394" s="148" t="s">
        <v>123</v>
      </c>
      <c r="H394" s="136" t="e">
        <f t="shared" si="26"/>
        <v>#DIV/0!</v>
      </c>
      <c r="I394" s="25">
        <v>0</v>
      </c>
    </row>
    <row r="395" spans="1:9" ht="36.75" customHeight="1" hidden="1">
      <c r="A395" s="19"/>
      <c r="B395" s="36"/>
      <c r="C395" s="30" t="s">
        <v>130</v>
      </c>
      <c r="D395" s="86" t="s">
        <v>209</v>
      </c>
      <c r="E395" s="25"/>
      <c r="F395" s="25"/>
      <c r="G395" s="136" t="e">
        <f t="shared" si="21"/>
        <v>#DIV/0!</v>
      </c>
      <c r="H395" s="136" t="e">
        <f t="shared" si="26"/>
        <v>#DIV/0!</v>
      </c>
      <c r="I395" s="43"/>
    </row>
    <row r="396" spans="1:9" ht="45" customHeight="1" hidden="1">
      <c r="A396" s="22"/>
      <c r="B396" s="23"/>
      <c r="C396" s="30" t="s">
        <v>108</v>
      </c>
      <c r="D396" s="86" t="s">
        <v>239</v>
      </c>
      <c r="E396" s="25"/>
      <c r="F396" s="25"/>
      <c r="G396" s="136" t="e">
        <f aca="true" t="shared" si="27" ref="G396:G414">F396*100/E396</f>
        <v>#DIV/0!</v>
      </c>
      <c r="H396" s="136" t="e">
        <f t="shared" si="26"/>
        <v>#DIV/0!</v>
      </c>
      <c r="I396" s="43"/>
    </row>
    <row r="397" spans="1:9" ht="12.75" hidden="1">
      <c r="A397" s="22"/>
      <c r="B397" s="27">
        <v>92195</v>
      </c>
      <c r="C397" s="100"/>
      <c r="D397" s="89" t="s">
        <v>5</v>
      </c>
      <c r="E397" s="21">
        <f>SUM(E398)</f>
        <v>0</v>
      </c>
      <c r="F397" s="21">
        <f>SUM(F398)</f>
        <v>0</v>
      </c>
      <c r="G397" s="135" t="e">
        <f t="shared" si="27"/>
        <v>#DIV/0!</v>
      </c>
      <c r="H397" s="135" t="e">
        <f t="shared" si="26"/>
        <v>#DIV/0!</v>
      </c>
      <c r="I397" s="21"/>
    </row>
    <row r="398" spans="1:9" ht="12.75" hidden="1">
      <c r="A398" s="22"/>
      <c r="B398" s="124"/>
      <c r="C398" s="30" t="s">
        <v>11</v>
      </c>
      <c r="D398" s="86" t="s">
        <v>12</v>
      </c>
      <c r="E398" s="25"/>
      <c r="F398" s="25"/>
      <c r="G398" s="136" t="e">
        <f t="shared" si="27"/>
        <v>#DIV/0!</v>
      </c>
      <c r="H398" s="136" t="e">
        <f t="shared" si="26"/>
        <v>#DIV/0!</v>
      </c>
      <c r="I398" s="25"/>
    </row>
    <row r="399" spans="1:9" ht="12.75" hidden="1">
      <c r="A399" s="22"/>
      <c r="B399" s="23"/>
      <c r="C399" s="30" t="s">
        <v>130</v>
      </c>
      <c r="D399" s="86" t="s">
        <v>106</v>
      </c>
      <c r="E399" s="25">
        <v>0</v>
      </c>
      <c r="F399" s="25">
        <v>0</v>
      </c>
      <c r="G399" s="136" t="e">
        <f t="shared" si="27"/>
        <v>#DIV/0!</v>
      </c>
      <c r="H399" s="136" t="e">
        <f t="shared" si="26"/>
        <v>#DIV/0!</v>
      </c>
      <c r="I399" s="43"/>
    </row>
    <row r="400" spans="1:9" ht="12.75">
      <c r="A400" s="26">
        <v>926</v>
      </c>
      <c r="B400" s="16"/>
      <c r="C400" s="32"/>
      <c r="D400" s="66" t="s">
        <v>164</v>
      </c>
      <c r="E400" s="18">
        <f>SUM(E401,E408)</f>
        <v>287199.94</v>
      </c>
      <c r="F400" s="18">
        <f>SUM(F401,F408)</f>
        <v>287201.49</v>
      </c>
      <c r="G400" s="134">
        <f t="shared" si="27"/>
        <v>100.00053969370606</v>
      </c>
      <c r="H400" s="134">
        <f t="shared" si="26"/>
        <v>76.57822585169369</v>
      </c>
      <c r="I400" s="18">
        <f>I401+I408+I412</f>
        <v>375043.28</v>
      </c>
    </row>
    <row r="401" spans="1:9" ht="12.75">
      <c r="A401" s="47"/>
      <c r="B401" s="48">
        <v>92601</v>
      </c>
      <c r="C401" s="49"/>
      <c r="D401" s="70" t="s">
        <v>80</v>
      </c>
      <c r="E401" s="50">
        <f>SUM(E402:E407)</f>
        <v>107927</v>
      </c>
      <c r="F401" s="50">
        <f>SUM(F402:F407)</f>
        <v>107928.55</v>
      </c>
      <c r="G401" s="143">
        <f t="shared" si="27"/>
        <v>100.0014361559202</v>
      </c>
      <c r="H401" s="135">
        <f t="shared" si="26"/>
        <v>52.29096414728682</v>
      </c>
      <c r="I401" s="50">
        <f>SUM(I402:I407)</f>
        <v>206400</v>
      </c>
    </row>
    <row r="402" spans="1:9" ht="36.75" customHeight="1" hidden="1">
      <c r="A402" s="47"/>
      <c r="B402" s="51"/>
      <c r="C402" s="52" t="s">
        <v>70</v>
      </c>
      <c r="D402" s="127" t="s">
        <v>216</v>
      </c>
      <c r="E402" s="53"/>
      <c r="F402" s="53"/>
      <c r="G402" s="139" t="e">
        <f t="shared" si="27"/>
        <v>#DIV/0!</v>
      </c>
      <c r="H402" s="150" t="s">
        <v>123</v>
      </c>
      <c r="I402" s="43"/>
    </row>
    <row r="403" spans="1:9" ht="12.75" hidden="1">
      <c r="A403" s="47"/>
      <c r="B403" s="51"/>
      <c r="C403" s="52" t="s">
        <v>11</v>
      </c>
      <c r="D403" s="127" t="s">
        <v>12</v>
      </c>
      <c r="E403" s="53"/>
      <c r="F403" s="53"/>
      <c r="G403" s="139" t="e">
        <f t="shared" si="27"/>
        <v>#DIV/0!</v>
      </c>
      <c r="H403" s="150" t="e">
        <f aca="true" t="shared" si="28" ref="H403:H414">(F403/I403)*100</f>
        <v>#DIV/0!</v>
      </c>
      <c r="I403" s="43"/>
    </row>
    <row r="404" spans="1:9" ht="33.75" hidden="1">
      <c r="A404" s="47"/>
      <c r="B404" s="51"/>
      <c r="C404" s="52" t="s">
        <v>127</v>
      </c>
      <c r="D404" s="86" t="s">
        <v>154</v>
      </c>
      <c r="E404" s="53"/>
      <c r="F404" s="53"/>
      <c r="G404" s="139" t="e">
        <f t="shared" si="27"/>
        <v>#DIV/0!</v>
      </c>
      <c r="H404" s="150" t="e">
        <f t="shared" si="28"/>
        <v>#DIV/0!</v>
      </c>
      <c r="I404" s="53"/>
    </row>
    <row r="405" spans="1:9" ht="45" hidden="1">
      <c r="A405" s="47"/>
      <c r="B405" s="51"/>
      <c r="C405" s="64" t="s">
        <v>191</v>
      </c>
      <c r="D405" s="127" t="s">
        <v>253</v>
      </c>
      <c r="E405" s="53"/>
      <c r="F405" s="53"/>
      <c r="G405" s="139" t="e">
        <f t="shared" si="27"/>
        <v>#DIV/0!</v>
      </c>
      <c r="H405" s="150">
        <f t="shared" si="28"/>
        <v>0</v>
      </c>
      <c r="I405" s="53">
        <v>206400</v>
      </c>
    </row>
    <row r="406" spans="1:9" ht="33.75">
      <c r="A406" s="47"/>
      <c r="B406" s="51"/>
      <c r="C406" s="64" t="s">
        <v>83</v>
      </c>
      <c r="D406" s="12" t="s">
        <v>251</v>
      </c>
      <c r="E406" s="53">
        <v>0</v>
      </c>
      <c r="F406" s="53">
        <v>16369.67</v>
      </c>
      <c r="G406" s="150" t="s">
        <v>123</v>
      </c>
      <c r="H406" s="148" t="s">
        <v>123</v>
      </c>
      <c r="I406" s="153">
        <v>0</v>
      </c>
    </row>
    <row r="407" spans="1:9" ht="33.75">
      <c r="A407" s="54"/>
      <c r="B407" s="59"/>
      <c r="C407" s="64" t="s">
        <v>79</v>
      </c>
      <c r="D407" s="12" t="s">
        <v>218</v>
      </c>
      <c r="E407" s="53">
        <v>107927</v>
      </c>
      <c r="F407" s="53">
        <v>91558.88</v>
      </c>
      <c r="G407" s="139">
        <f t="shared" si="27"/>
        <v>84.83408229636699</v>
      </c>
      <c r="H407" s="148" t="s">
        <v>123</v>
      </c>
      <c r="I407" s="53"/>
    </row>
    <row r="408" spans="1:9" ht="12.75">
      <c r="A408" s="47"/>
      <c r="B408" s="48">
        <v>92604</v>
      </c>
      <c r="C408" s="20"/>
      <c r="D408" s="14" t="s">
        <v>72</v>
      </c>
      <c r="E408" s="21">
        <f>SUM(E409)</f>
        <v>179272.94</v>
      </c>
      <c r="F408" s="21">
        <f>SUM(F409)</f>
        <v>179272.94</v>
      </c>
      <c r="G408" s="135">
        <f t="shared" si="27"/>
        <v>100</v>
      </c>
      <c r="H408" s="135">
        <f t="shared" si="28"/>
        <v>106.30304391612877</v>
      </c>
      <c r="I408" s="21">
        <f>SUM(I409:I411)</f>
        <v>168643.28</v>
      </c>
    </row>
    <row r="409" spans="1:9" ht="12.75">
      <c r="A409" s="47"/>
      <c r="B409" s="51"/>
      <c r="C409" s="30" t="s">
        <v>11</v>
      </c>
      <c r="D409" s="10" t="s">
        <v>12</v>
      </c>
      <c r="E409" s="25">
        <v>179272.94</v>
      </c>
      <c r="F409" s="25">
        <v>179272.94</v>
      </c>
      <c r="G409" s="139">
        <f t="shared" si="27"/>
        <v>100</v>
      </c>
      <c r="H409" s="136">
        <f t="shared" si="28"/>
        <v>106.30304391612877</v>
      </c>
      <c r="I409" s="25">
        <v>168643.28</v>
      </c>
    </row>
    <row r="410" spans="1:9" ht="45" hidden="1">
      <c r="A410" s="47"/>
      <c r="B410" s="51"/>
      <c r="C410" s="30" t="s">
        <v>108</v>
      </c>
      <c r="D410" s="86" t="s">
        <v>239</v>
      </c>
      <c r="E410" s="65"/>
      <c r="F410" s="25"/>
      <c r="G410" s="139" t="e">
        <f t="shared" si="27"/>
        <v>#DIV/0!</v>
      </c>
      <c r="H410" s="136" t="e">
        <f t="shared" si="28"/>
        <v>#DIV/0!</v>
      </c>
      <c r="I410" s="25"/>
    </row>
    <row r="411" spans="1:9" ht="33.75" hidden="1">
      <c r="A411" s="47"/>
      <c r="B411" s="51"/>
      <c r="C411" s="30" t="s">
        <v>83</v>
      </c>
      <c r="D411" s="12" t="s">
        <v>252</v>
      </c>
      <c r="E411" s="65"/>
      <c r="F411" s="25"/>
      <c r="G411" s="139" t="e">
        <f t="shared" si="27"/>
        <v>#DIV/0!</v>
      </c>
      <c r="H411" s="136" t="e">
        <f t="shared" si="28"/>
        <v>#DIV/0!</v>
      </c>
      <c r="I411" s="25"/>
    </row>
    <row r="412" spans="1:9" ht="12.75" hidden="1">
      <c r="A412" s="47"/>
      <c r="B412" s="48">
        <v>92695</v>
      </c>
      <c r="C412" s="20"/>
      <c r="D412" s="14" t="s">
        <v>5</v>
      </c>
      <c r="E412" s="21">
        <f>SUM(E413)</f>
        <v>0</v>
      </c>
      <c r="F412" s="21">
        <f>SUM(F413)</f>
        <v>0</v>
      </c>
      <c r="G412" s="135" t="e">
        <f t="shared" si="27"/>
        <v>#DIV/0!</v>
      </c>
      <c r="H412" s="135" t="e">
        <f t="shared" si="28"/>
        <v>#DIV/0!</v>
      </c>
      <c r="I412" s="21">
        <f>SUM(I413)</f>
        <v>0</v>
      </c>
    </row>
    <row r="413" spans="1:9" ht="33.75" hidden="1">
      <c r="A413" s="47"/>
      <c r="B413" s="51"/>
      <c r="C413" s="30" t="s">
        <v>130</v>
      </c>
      <c r="D413" s="12" t="s">
        <v>209</v>
      </c>
      <c r="E413" s="65"/>
      <c r="F413" s="25"/>
      <c r="G413" s="136" t="e">
        <f t="shared" si="27"/>
        <v>#DIV/0!</v>
      </c>
      <c r="H413" s="136" t="e">
        <f t="shared" si="28"/>
        <v>#DIV/0!</v>
      </c>
      <c r="I413" s="43"/>
    </row>
    <row r="414" spans="1:9" ht="15.75" customHeight="1">
      <c r="A414" s="46"/>
      <c r="B414" s="36"/>
      <c r="C414" s="224" t="s">
        <v>73</v>
      </c>
      <c r="D414" s="225"/>
      <c r="E414" s="18">
        <f>SUM(E400,E388,E349,E344,E332,E257,E239,E186,E167,E118,E110,E93,E64,E58,E37,E8,E4)</f>
        <v>271276375.44</v>
      </c>
      <c r="F414" s="18">
        <f>SUM(F400,F388,F349,F344,F332,F257,F239,F186,F167,F118,F110,F93,F64,F58,F37,F8,F4)</f>
        <v>235284354.57999998</v>
      </c>
      <c r="G414" s="134">
        <f t="shared" si="27"/>
        <v>86.73234232003347</v>
      </c>
      <c r="H414" s="134">
        <f t="shared" si="28"/>
        <v>107.06336699489829</v>
      </c>
      <c r="I414" s="18">
        <f>SUM(I400,I388,I349,I344,I332,I257,I239,I186,I167,I118,I110,I93,I64,I58,I37,I8,I4)</f>
        <v>219761773.97000003</v>
      </c>
    </row>
    <row r="415" spans="2:7" s="93" customFormat="1" ht="11.25">
      <c r="B415" s="91"/>
      <c r="C415" s="91"/>
      <c r="D415" s="91"/>
      <c r="E415" s="92"/>
      <c r="F415" s="92"/>
      <c r="G415" s="129"/>
    </row>
    <row r="416" spans="4:7" ht="12.75">
      <c r="D416" s="9"/>
      <c r="E416" s="90"/>
      <c r="F416" s="90"/>
      <c r="G416" s="130"/>
    </row>
    <row r="417" spans="1:7" ht="12.75">
      <c r="A417" s="2"/>
      <c r="D417" s="9"/>
      <c r="E417" s="7"/>
      <c r="F417" s="7"/>
      <c r="G417" s="131"/>
    </row>
    <row r="418" spans="4:7" ht="12.75">
      <c r="D418" s="9"/>
      <c r="E418" s="8"/>
      <c r="F418" s="5"/>
      <c r="G418" s="132"/>
    </row>
    <row r="419" spans="3:7" ht="12.75">
      <c r="C419" s="4"/>
      <c r="D419" s="15"/>
      <c r="E419" s="5"/>
      <c r="F419" s="77"/>
      <c r="G419" s="132"/>
    </row>
    <row r="420" spans="4:7" ht="12.75">
      <c r="D420" s="9"/>
      <c r="E420" s="5"/>
      <c r="F420" s="5"/>
      <c r="G420" s="132"/>
    </row>
    <row r="421" spans="4:7" ht="12.75">
      <c r="D421" s="9"/>
      <c r="E421" s="5"/>
      <c r="F421" s="5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  <row r="424" spans="4:7" ht="12.75">
      <c r="D424" s="9"/>
      <c r="E424" s="5"/>
      <c r="F424" s="5"/>
      <c r="G424" s="132"/>
    </row>
    <row r="425" spans="4:7" ht="12.75">
      <c r="D425" s="9"/>
      <c r="E425" s="5"/>
      <c r="F425" s="5"/>
      <c r="G425" s="132"/>
    </row>
  </sheetData>
  <sheetProtection/>
  <mergeCells count="8">
    <mergeCell ref="I1:I2"/>
    <mergeCell ref="E1:E2"/>
    <mergeCell ref="F1:F2"/>
    <mergeCell ref="G1:G2"/>
    <mergeCell ref="C414:D41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miesiące styczeń-październik 2016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2016-11-14T08:35:45Z</cp:lastPrinted>
  <dcterms:created xsi:type="dcterms:W3CDTF">1997-02-26T13:46:56Z</dcterms:created>
  <dcterms:modified xsi:type="dcterms:W3CDTF">2016-11-14T09:12:14Z</dcterms:modified>
  <cp:category/>
  <cp:version/>
  <cp:contentType/>
  <cp:contentStatus/>
</cp:coreProperties>
</file>