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<sst xmlns="http://schemas.openxmlformats.org/spreadsheetml/2006/main" count="766" uniqueCount="260">
  <si>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</si>
  <si>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</si>
  <si>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</si>
  <si>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</si>
  <si>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</si>
  <si>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</si>
  <si>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</si>
  <si>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</si>
  <si>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</si>
  <si>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</si>
  <si>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</si>
  <si>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</si>
  <si>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</si>
  <si>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</si>
  <si>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</si>
  <si>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</si>
  <si>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</si>
  <si>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</si>
  <si>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</si>
  <si>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</si>
  <si>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</si>
  <si>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</si>
  <si>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</si>
  <si>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</si>
  <si>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</si>
  <si>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</si>
  <si>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</si>
  <si>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</si>
  <si>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</si>
  <si>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</si>
  <si>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</si>
  <si>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</si>
  <si>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</si>
  <si>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</si>
  <si>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</si>
  <si>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</si>
  <si>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</si>
  <si>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</si>
  <si>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</si>
  <si>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</si>
  <si>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</si>
  <si>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</si>
  <si>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</si>
  <si>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</si>
  <si>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</si>
  <si>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</si>
  <si>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</si>
  <si>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</si>
  <si>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</si>
  <si>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</si>
  <si>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</si>
  <si>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</si>
  <si>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</si>
  <si>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</si>
  <si>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</si>
  <si>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</si>
  <si>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</si>
  <si>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</si>
  <si>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</si>
  <si>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</si>
  <si>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</si>
  <si>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</si>
  <si>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</si>
  <si>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</si>
  <si>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</si>
  <si>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</si>
  <si>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</si>
  <si>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</si>
  <si>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</si>
  <si>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</si>
  <si>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</si>
  <si>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</si>
  <si>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</si>
  <si>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</si>
  <si>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</si>
  <si>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</si>
  <si>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</si>
  <si>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</si>
  <si>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</si>
  <si>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</si>
  <si>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</si>
  <si>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</si>
  <si>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</si>
  <si>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</si>
  <si>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</si>
  <si>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</si>
  <si>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</si>
  <si>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</si>
  <si>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</si>
  <si>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</si>
  <si>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</si>
  <si>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</si>
  <si>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</si>
  <si>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</si>
  <si>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</si>
  <si>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</si>
  <si>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</si>
  <si>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</si>
  <si>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</si>
  <si>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</si>
  <si>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</si>
  <si>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</si>
  <si>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</si>
  <si>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</si>
  <si>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</si>
  <si>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</si>
  <si>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</si>
  <si>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</si>
  <si>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</si>
  <si>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</si>
  <si>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</si>
  <si>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</si>
  <si>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</si>
  <si>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</si>
  <si>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</si>
  <si>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</si>
  <si>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</si>
  <si>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</si>
  <si>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</si>
  <si>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</si>
  <si>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</si>
  <si>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</si>
  <si>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</si>
  <si>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</si>
  <si>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</si>
  <si>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</si>
  <si>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</si>
  <si>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</si>
  <si>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</si>
  <si>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</si>
  <si>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</si>
  <si>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</si>
  <si>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</si>
  <si>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</si>
  <si>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</si>
  <si>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</si>
  <si>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</si>
  <si>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</si>
  <si>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</si>
  <si>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</si>
  <si>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</si>
  <si>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</si>
  <si>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</si>
  <si>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</si>
  <si>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</si>
  <si>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Grzywny i inne kary pieniężne</t>
  </si>
  <si>
    <t>Gospodarka odpadami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</si>
  <si>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</si>
  <si>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</si>
  <si>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</si>
  <si>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</si>
  <si>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</si>
  <si>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</si>
  <si>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</si>
  <si>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</si>
  <si>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</si>
  <si>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</si>
  <si>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</si>
  <si>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</si>
  <si>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</si>
  <si>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</si>
  <si>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</si>
  <si>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2020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</si>
  <si>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</si>
  <si>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</si>
  <si>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</si>
  <si>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</si>
  <si>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</si>
  <si>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</si>
  <si>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</si>
  <si>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</si>
  <si>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</si>
  <si>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</si>
  <si>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</si>
  <si>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</si>
  <si>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</si>
  <si>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</si>
  <si>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</si>
  <si>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</si>
  <si>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</si>
  <si>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</si>
  <si>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</si>
  <si>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</si>
  <si>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</si>
  <si>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</si>
  <si>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</si>
  <si>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</si>
  <si>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</si>
  <si>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</si>
  <si>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</si>
  <si>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</si>
  <si>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</si>
  <si>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</si>
  <si>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</si>
  <si>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</si>
  <si>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</si>
  <si>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</si>
  <si>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</si>
  <si>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</si>
  <si>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</si>
  <si>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</si>
  <si>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</si>
  <si>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</si>
  <si>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</si>
  <si>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</si>
  <si>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</si>
  <si>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</si>
  <si>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</si>
  <si>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</si>
  <si>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</si>
  <si>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</si>
  <si>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</si>
  <si>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Wskaźnik dynamiki 2016/2015</t>
  </si>
  <si>
    <t>Wykonanie 2015 r.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</si>
  <si>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</si>
  <si>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</si>
  <si>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>Wpływy z grzywien i innych kar pieniężnych od osób prawnych i innych jednostek organizacyjnych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</si>
  <si>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</si>
  <si>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</si>
  <si>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najmu i dzierżawy składników majatkowych Skarbu Państwa, jst lub innych jednostek zaliczanych do sektora finansów publicznych oraz innych umów o podobnym charakterze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</si>
  <si>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</si>
  <si>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</si>
  <si>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</si>
  <si>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</si>
  <si>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</si>
  <si>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</si>
  <si>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</si>
  <si>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</si>
  <si>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</si>
  <si>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</si>
  <si>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</si>
  <si>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</si>
  <si>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</si>
  <si>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</si>
  <si>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</si>
  <si>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</si>
  <si>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</si>
  <si>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</si>
  <si>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</si>
  <si>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</si>
  <si>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</si>
  <si>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</si>
  <si>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</si>
  <si>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</si>
  <si>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</si>
  <si>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</si>
  <si>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</si>
  <si>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</si>
  <si>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</si>
  <si>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</si>
  <si>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</si>
  <si>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</si>
  <si>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</si>
  <si>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</si>
  <si>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</si>
  <si>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</si>
  <si>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</si>
  <si>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</si>
  <si>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Wykonanie               za 09 m-cy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</si>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</sst>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5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54" fillId="34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33" borderId="10" xfId="0" applyNumberFormat="1" applyFont="1" applyFill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4"/>
  <sheetViews>
    <sheetView tabSelected="1" zoomScale="110" zoomScaleNormal="110" workbookViewId="0" topLeftCell="A1">
      <pane ySplit="3" topLeftCell="A406" activePane="bottomLeft" state="frozen"/>
      <selection pane="topLeft" activeCell="A1" sqref="A1"/>
      <selection pane="bottomLeft" activeCell="D422" sqref="D422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33" customWidth="1"/>
    <col min="8" max="8" width="14.375" style="0" customWidth="1"/>
    <col min="9" max="9" width="11.875" style="0" hidden="1" customWidth="1"/>
  </cols>
  <sheetData>
    <row r="1" spans="1:9" ht="19.5" customHeight="1">
      <c r="A1" s="225" t="s">
        <v>93</v>
      </c>
      <c r="B1" s="226"/>
      <c r="C1" s="227"/>
      <c r="D1" s="219" t="s">
        <v>0</v>
      </c>
      <c r="E1" s="219" t="s">
        <v>107</v>
      </c>
      <c r="F1" s="219" t="s">
        <v>258</v>
      </c>
      <c r="G1" s="221" t="s">
        <v>156</v>
      </c>
      <c r="H1" s="219" t="s">
        <v>212</v>
      </c>
      <c r="I1" s="219" t="s">
        <v>213</v>
      </c>
    </row>
    <row r="2" spans="1:9" ht="14.25" customHeight="1">
      <c r="A2" s="76" t="s">
        <v>1</v>
      </c>
      <c r="B2" s="74" t="s">
        <v>92</v>
      </c>
      <c r="C2" s="75" t="s">
        <v>2</v>
      </c>
      <c r="D2" s="220"/>
      <c r="E2" s="220"/>
      <c r="F2" s="220"/>
      <c r="G2" s="222"/>
      <c r="H2" s="220"/>
      <c r="I2" s="220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8.75" customHeight="1">
      <c r="A4" s="110" t="s">
        <v>128</v>
      </c>
      <c r="B4" s="16"/>
      <c r="C4" s="17"/>
      <c r="D4" s="66" t="s">
        <v>124</v>
      </c>
      <c r="E4" s="18">
        <f>E5</f>
        <v>41954.16</v>
      </c>
      <c r="F4" s="18">
        <f>F5</f>
        <v>41854.16</v>
      </c>
      <c r="G4" s="134">
        <f aca="true" t="shared" si="0" ref="G4:G9">F4*100/E4</f>
        <v>99.76164461402637</v>
      </c>
      <c r="H4" s="134">
        <f aca="true" t="shared" si="1" ref="H4:H9">(F4/I4)*100</f>
        <v>135.03018923317896</v>
      </c>
      <c r="I4" s="18">
        <f>SUM(I5)</f>
        <v>30996.15</v>
      </c>
    </row>
    <row r="5" spans="1:9" ht="16.5" customHeight="1">
      <c r="A5" s="122"/>
      <c r="B5" s="203" t="s">
        <v>157</v>
      </c>
      <c r="C5" s="108"/>
      <c r="D5" s="212" t="s">
        <v>5</v>
      </c>
      <c r="E5" s="21">
        <f>SUM(E6:E7)</f>
        <v>41954.16</v>
      </c>
      <c r="F5" s="21">
        <f>SUM(F6:F7)</f>
        <v>41854.16</v>
      </c>
      <c r="G5" s="135">
        <f t="shared" si="0"/>
        <v>99.76164461402637</v>
      </c>
      <c r="H5" s="135">
        <f t="shared" si="1"/>
        <v>135.03018923317896</v>
      </c>
      <c r="I5" s="21">
        <f>SUM(I7)</f>
        <v>30996.15</v>
      </c>
    </row>
    <row r="6" spans="1:9" ht="45">
      <c r="A6" s="202"/>
      <c r="B6" s="205"/>
      <c r="C6" s="30" t="s">
        <v>10</v>
      </c>
      <c r="D6" s="86" t="s">
        <v>214</v>
      </c>
      <c r="E6" s="25">
        <v>100</v>
      </c>
      <c r="F6" s="25">
        <v>0</v>
      </c>
      <c r="G6" s="138">
        <f t="shared" si="0"/>
        <v>0</v>
      </c>
      <c r="H6" s="148" t="s">
        <v>123</v>
      </c>
      <c r="I6" s="25">
        <v>0</v>
      </c>
    </row>
    <row r="7" spans="1:9" ht="45">
      <c r="A7" s="123"/>
      <c r="B7" s="204"/>
      <c r="C7" s="79">
        <v>2010</v>
      </c>
      <c r="D7" s="12" t="s">
        <v>245</v>
      </c>
      <c r="E7" s="25">
        <v>41854.16</v>
      </c>
      <c r="F7" s="25">
        <v>41854.16</v>
      </c>
      <c r="G7" s="136">
        <f t="shared" si="0"/>
        <v>100</v>
      </c>
      <c r="H7" s="136">
        <f t="shared" si="1"/>
        <v>135.03018923317896</v>
      </c>
      <c r="I7" s="43">
        <v>30996.15</v>
      </c>
    </row>
    <row r="8" spans="1:9" ht="18.75" customHeight="1">
      <c r="A8" s="26">
        <v>600</v>
      </c>
      <c r="B8" s="16"/>
      <c r="C8" s="17"/>
      <c r="D8" s="66" t="s">
        <v>6</v>
      </c>
      <c r="E8" s="18">
        <f>E9+E15+E28+E33</f>
        <v>3091882</v>
      </c>
      <c r="F8" s="18">
        <f>F9+F15+F28+F33</f>
        <v>2772092.48</v>
      </c>
      <c r="G8" s="134">
        <f t="shared" si="0"/>
        <v>89.65712404289685</v>
      </c>
      <c r="H8" s="134">
        <f t="shared" si="1"/>
        <v>17.45023463452989</v>
      </c>
      <c r="I8" s="18">
        <f>SUM(I9,I15,I28,I33)</f>
        <v>15885703.190000001</v>
      </c>
    </row>
    <row r="9" spans="1:9" ht="16.5" customHeight="1">
      <c r="A9" s="19"/>
      <c r="B9" s="27">
        <v>60004</v>
      </c>
      <c r="C9" s="20"/>
      <c r="D9" s="14" t="s">
        <v>7</v>
      </c>
      <c r="E9" s="21">
        <f>SUM(E11:E14)</f>
        <v>2048609</v>
      </c>
      <c r="F9" s="21">
        <f>SUM(F11:F14)</f>
        <v>1744968.94</v>
      </c>
      <c r="G9" s="135">
        <f t="shared" si="0"/>
        <v>85.1782326446872</v>
      </c>
      <c r="H9" s="135">
        <f t="shared" si="1"/>
        <v>11.02491706312711</v>
      </c>
      <c r="I9" s="21">
        <f>SUM(I10:I14)</f>
        <v>15827501.74</v>
      </c>
    </row>
    <row r="10" spans="1:9" ht="12.75" hidden="1">
      <c r="A10" s="19"/>
      <c r="B10" s="36"/>
      <c r="C10" s="30" t="s">
        <v>8</v>
      </c>
      <c r="D10" s="10" t="s">
        <v>9</v>
      </c>
      <c r="E10" s="25"/>
      <c r="F10" s="25"/>
      <c r="G10" s="148" t="s">
        <v>123</v>
      </c>
      <c r="H10" s="148" t="s">
        <v>123</v>
      </c>
      <c r="I10" s="25">
        <v>0</v>
      </c>
    </row>
    <row r="11" spans="1:9" ht="45">
      <c r="A11" s="19"/>
      <c r="B11" s="36"/>
      <c r="C11" s="30" t="s">
        <v>10</v>
      </c>
      <c r="D11" s="86" t="s">
        <v>214</v>
      </c>
      <c r="E11" s="25">
        <v>1186800</v>
      </c>
      <c r="F11" s="25">
        <v>890100</v>
      </c>
      <c r="G11" s="138">
        <f>F11*100/E11</f>
        <v>75</v>
      </c>
      <c r="H11" s="136">
        <f aca="true" t="shared" si="2" ref="H11:H17">(F11/I11)*100</f>
        <v>871.8750220393079</v>
      </c>
      <c r="I11" s="25">
        <v>102090.32</v>
      </c>
    </row>
    <row r="12" spans="1:9" ht="15.75" customHeight="1">
      <c r="A12" s="22"/>
      <c r="B12" s="23"/>
      <c r="C12" s="30" t="s">
        <v>25</v>
      </c>
      <c r="D12" s="10" t="s">
        <v>215</v>
      </c>
      <c r="E12" s="25">
        <v>384</v>
      </c>
      <c r="F12" s="25">
        <v>288</v>
      </c>
      <c r="G12" s="136">
        <f aca="true" t="shared" si="3" ref="G12:G17">F12*100/E12</f>
        <v>75</v>
      </c>
      <c r="H12" s="136">
        <f t="shared" si="2"/>
        <v>100</v>
      </c>
      <c r="I12" s="43">
        <v>288</v>
      </c>
    </row>
    <row r="13" spans="1:9" ht="15.75" customHeight="1">
      <c r="A13" s="22"/>
      <c r="B13" s="23"/>
      <c r="C13" s="30" t="s">
        <v>11</v>
      </c>
      <c r="D13" s="10" t="s">
        <v>12</v>
      </c>
      <c r="E13" s="25">
        <v>118006</v>
      </c>
      <c r="F13" s="25">
        <v>117952</v>
      </c>
      <c r="G13" s="136">
        <f t="shared" si="3"/>
        <v>99.95423961493483</v>
      </c>
      <c r="H13" s="136">
        <f t="shared" si="2"/>
        <v>7.371253660566868</v>
      </c>
      <c r="I13" s="43">
        <v>1600162</v>
      </c>
    </row>
    <row r="14" spans="1:9" ht="45">
      <c r="A14" s="22"/>
      <c r="B14" s="23"/>
      <c r="C14" s="30" t="s">
        <v>108</v>
      </c>
      <c r="D14" s="86" t="s">
        <v>239</v>
      </c>
      <c r="E14" s="25">
        <v>743419</v>
      </c>
      <c r="F14" s="25">
        <v>736628.94</v>
      </c>
      <c r="G14" s="136">
        <f t="shared" si="3"/>
        <v>99.08664427462844</v>
      </c>
      <c r="H14" s="136">
        <f t="shared" si="2"/>
        <v>5.215086385701434</v>
      </c>
      <c r="I14" s="43">
        <v>14124961.42</v>
      </c>
    </row>
    <row r="15" spans="1:9" s="85" customFormat="1" ht="12.75">
      <c r="A15" s="19"/>
      <c r="B15" s="27">
        <v>60016</v>
      </c>
      <c r="C15" s="20"/>
      <c r="D15" s="14" t="s">
        <v>13</v>
      </c>
      <c r="E15" s="21">
        <f>SUM(E16:E27)</f>
        <v>1037023</v>
      </c>
      <c r="F15" s="21">
        <f>SUM(F16:F27)</f>
        <v>1020693.6399999999</v>
      </c>
      <c r="G15" s="135">
        <f t="shared" si="3"/>
        <v>98.42536182900474</v>
      </c>
      <c r="H15" s="135">
        <f t="shared" si="2"/>
        <v>1963.9023003024856</v>
      </c>
      <c r="I15" s="21">
        <f>SUM(I16:I27)</f>
        <v>51972.729999999996</v>
      </c>
    </row>
    <row r="16" spans="1:9" s="85" customFormat="1" ht="22.5">
      <c r="A16" s="19"/>
      <c r="B16" s="36"/>
      <c r="C16" s="30" t="s">
        <v>70</v>
      </c>
      <c r="D16" s="12" t="s">
        <v>216</v>
      </c>
      <c r="E16" s="25">
        <v>3569</v>
      </c>
      <c r="F16" s="25">
        <v>3569.24</v>
      </c>
      <c r="G16" s="136">
        <f t="shared" si="3"/>
        <v>100.00672457270944</v>
      </c>
      <c r="H16" s="136">
        <f t="shared" si="2"/>
        <v>321.56763818190007</v>
      </c>
      <c r="I16" s="43">
        <v>1109.95</v>
      </c>
    </row>
    <row r="17" spans="1:9" ht="15" customHeight="1">
      <c r="A17" s="22"/>
      <c r="B17" s="23"/>
      <c r="C17" s="30" t="s">
        <v>17</v>
      </c>
      <c r="D17" s="10" t="s">
        <v>18</v>
      </c>
      <c r="E17" s="25">
        <v>20000</v>
      </c>
      <c r="F17" s="25">
        <v>12518.25</v>
      </c>
      <c r="G17" s="136">
        <f t="shared" si="3"/>
        <v>62.59125</v>
      </c>
      <c r="H17" s="136">
        <f t="shared" si="2"/>
        <v>65.55179865872324</v>
      </c>
      <c r="I17" s="25">
        <v>19096.73</v>
      </c>
    </row>
    <row r="18" spans="1:9" ht="33.75" hidden="1">
      <c r="A18" s="22"/>
      <c r="B18" s="23"/>
      <c r="C18" s="30" t="s">
        <v>127</v>
      </c>
      <c r="D18" s="86" t="s">
        <v>154</v>
      </c>
      <c r="E18" s="81"/>
      <c r="F18" s="81"/>
      <c r="G18" s="136" t="e">
        <f>F18*100/E18</f>
        <v>#DIV/0!</v>
      </c>
      <c r="H18" s="136" t="e">
        <f aca="true" t="shared" si="4" ref="H18:H23">(F18/I18)*100</f>
        <v>#DIV/0!</v>
      </c>
      <c r="I18" s="148"/>
    </row>
    <row r="19" spans="1:9" ht="22.5" hidden="1">
      <c r="A19" s="22"/>
      <c r="B19" s="23"/>
      <c r="C19" s="30" t="s">
        <v>20</v>
      </c>
      <c r="D19" s="86" t="s">
        <v>217</v>
      </c>
      <c r="E19" s="81"/>
      <c r="F19" s="81"/>
      <c r="G19" s="136" t="e">
        <f>F19*100/E19</f>
        <v>#DIV/0!</v>
      </c>
      <c r="H19" s="136" t="e">
        <f t="shared" si="4"/>
        <v>#DIV/0!</v>
      </c>
      <c r="I19" s="25"/>
    </row>
    <row r="20" spans="1:9" ht="12.75">
      <c r="A20" s="22"/>
      <c r="B20" s="23"/>
      <c r="C20" s="30" t="s">
        <v>25</v>
      </c>
      <c r="D20" s="12" t="s">
        <v>215</v>
      </c>
      <c r="E20" s="81">
        <v>500</v>
      </c>
      <c r="F20" s="81">
        <v>5.46</v>
      </c>
      <c r="G20" s="136">
        <f aca="true" t="shared" si="5" ref="G20:G33">F20*100/E20</f>
        <v>1.092</v>
      </c>
      <c r="H20" s="136">
        <f t="shared" si="4"/>
        <v>3.6526625635536525</v>
      </c>
      <c r="I20" s="43">
        <v>149.48</v>
      </c>
    </row>
    <row r="21" spans="1:9" ht="12.75" hidden="1">
      <c r="A21" s="22"/>
      <c r="B21" s="23"/>
      <c r="C21" s="30" t="s">
        <v>11</v>
      </c>
      <c r="D21" s="12" t="s">
        <v>12</v>
      </c>
      <c r="E21" s="81"/>
      <c r="F21" s="81"/>
      <c r="G21" s="136" t="e">
        <f t="shared" si="5"/>
        <v>#DIV/0!</v>
      </c>
      <c r="H21" s="136">
        <f t="shared" si="4"/>
        <v>0</v>
      </c>
      <c r="I21" s="43">
        <v>31616.57</v>
      </c>
    </row>
    <row r="22" spans="1:9" ht="33.75" hidden="1">
      <c r="A22" s="22"/>
      <c r="B22" s="23"/>
      <c r="C22" s="30" t="s">
        <v>127</v>
      </c>
      <c r="D22" s="86" t="s">
        <v>154</v>
      </c>
      <c r="E22" s="81"/>
      <c r="F22" s="81"/>
      <c r="G22" s="136" t="e">
        <f>F22*100/E22</f>
        <v>#DIV/0!</v>
      </c>
      <c r="H22" s="136" t="e">
        <f t="shared" si="4"/>
        <v>#DIV/0!</v>
      </c>
      <c r="I22" s="43"/>
    </row>
    <row r="23" spans="1:9" ht="45" hidden="1">
      <c r="A23" s="22"/>
      <c r="B23" s="23"/>
      <c r="C23" s="30" t="s">
        <v>191</v>
      </c>
      <c r="D23" s="127" t="s">
        <v>253</v>
      </c>
      <c r="E23" s="81"/>
      <c r="F23" s="81"/>
      <c r="G23" s="136" t="e">
        <f>F23*100/E23</f>
        <v>#DIV/0!</v>
      </c>
      <c r="H23" s="136" t="e">
        <f t="shared" si="4"/>
        <v>#DIV/0!</v>
      </c>
      <c r="I23" s="43"/>
    </row>
    <row r="24" spans="1:9" ht="45">
      <c r="A24" s="22"/>
      <c r="B24" s="99"/>
      <c r="C24" s="30" t="s">
        <v>108</v>
      </c>
      <c r="D24" s="86" t="s">
        <v>239</v>
      </c>
      <c r="E24" s="81">
        <v>1012954</v>
      </c>
      <c r="F24" s="81">
        <v>1004600.69</v>
      </c>
      <c r="G24" s="136">
        <f t="shared" si="5"/>
        <v>99.1753514967116</v>
      </c>
      <c r="H24" s="148" t="s">
        <v>123</v>
      </c>
      <c r="I24" s="25">
        <v>0</v>
      </c>
    </row>
    <row r="25" spans="1:9" ht="33.75" hidden="1">
      <c r="A25" s="22"/>
      <c r="B25" s="23"/>
      <c r="C25" s="28" t="s">
        <v>83</v>
      </c>
      <c r="D25" s="215" t="s">
        <v>254</v>
      </c>
      <c r="E25" s="81"/>
      <c r="F25" s="81"/>
      <c r="G25" s="136" t="e">
        <f t="shared" si="5"/>
        <v>#DIV/0!</v>
      </c>
      <c r="H25" s="148" t="s">
        <v>123</v>
      </c>
      <c r="I25" s="43"/>
    </row>
    <row r="26" spans="1:9" ht="38.25" customHeight="1" hidden="1">
      <c r="A26" s="22"/>
      <c r="B26" s="23"/>
      <c r="C26" s="30" t="s">
        <v>79</v>
      </c>
      <c r="D26" s="12" t="s">
        <v>218</v>
      </c>
      <c r="E26" s="81"/>
      <c r="F26" s="81"/>
      <c r="G26" s="136" t="e">
        <f t="shared" si="5"/>
        <v>#DIV/0!</v>
      </c>
      <c r="H26" s="148" t="e">
        <v>#DIV/0!</v>
      </c>
      <c r="I26" s="25">
        <v>0</v>
      </c>
    </row>
    <row r="27" spans="1:9" ht="33.75" hidden="1">
      <c r="A27" s="22"/>
      <c r="B27" s="23"/>
      <c r="C27" s="30" t="s">
        <v>112</v>
      </c>
      <c r="D27" s="217" t="s">
        <v>113</v>
      </c>
      <c r="E27" s="81"/>
      <c r="F27" s="81"/>
      <c r="G27" s="136" t="e">
        <f t="shared" si="5"/>
        <v>#DIV/0!</v>
      </c>
      <c r="H27" s="136" t="e">
        <f>(F27/I27)*100</f>
        <v>#DIV/0!</v>
      </c>
      <c r="I27" s="25">
        <v>0</v>
      </c>
    </row>
    <row r="28" spans="1:9" s="85" customFormat="1" ht="12.75">
      <c r="A28" s="82"/>
      <c r="B28" s="27">
        <v>60017</v>
      </c>
      <c r="C28" s="20"/>
      <c r="D28" s="83" t="s">
        <v>109</v>
      </c>
      <c r="E28" s="84">
        <f>SUM(E29:E32)</f>
        <v>6250</v>
      </c>
      <c r="F28" s="84">
        <f>SUM(F29:F32)</f>
        <v>6429.9</v>
      </c>
      <c r="G28" s="137">
        <f t="shared" si="5"/>
        <v>102.8784</v>
      </c>
      <c r="H28" s="135">
        <f>(F28/I28)*100</f>
        <v>103.2298770855007</v>
      </c>
      <c r="I28" s="84">
        <f>SUM(I30:I32)</f>
        <v>6228.72</v>
      </c>
    </row>
    <row r="29" spans="1:9" s="85" customFormat="1" ht="12.75" hidden="1">
      <c r="A29" s="46"/>
      <c r="B29" s="107"/>
      <c r="C29" s="30" t="s">
        <v>17</v>
      </c>
      <c r="D29" s="10" t="s">
        <v>18</v>
      </c>
      <c r="E29" s="81"/>
      <c r="F29" s="81"/>
      <c r="G29" s="136" t="e">
        <f t="shared" si="5"/>
        <v>#DIV/0!</v>
      </c>
      <c r="H29" s="136" t="e">
        <f>(F29/I29)*100</f>
        <v>#DIV/0!</v>
      </c>
      <c r="I29" s="81"/>
    </row>
    <row r="30" spans="1:9" ht="45">
      <c r="A30" s="22"/>
      <c r="B30" s="99"/>
      <c r="C30" s="30" t="s">
        <v>10</v>
      </c>
      <c r="D30" s="86" t="s">
        <v>214</v>
      </c>
      <c r="E30" s="81">
        <v>6000</v>
      </c>
      <c r="F30" s="81">
        <v>6278.53</v>
      </c>
      <c r="G30" s="138">
        <f t="shared" si="5"/>
        <v>104.64216666666667</v>
      </c>
      <c r="H30" s="136">
        <f>(F30/I30)*100</f>
        <v>104.7565258740792</v>
      </c>
      <c r="I30" s="81">
        <v>5993.45</v>
      </c>
    </row>
    <row r="31" spans="1:9" ht="12.75">
      <c r="A31" s="22"/>
      <c r="B31" s="99"/>
      <c r="C31" s="30" t="s">
        <v>25</v>
      </c>
      <c r="D31" s="12" t="s">
        <v>215</v>
      </c>
      <c r="E31" s="81">
        <v>250</v>
      </c>
      <c r="F31" s="81">
        <v>151.37</v>
      </c>
      <c r="G31" s="136">
        <f t="shared" si="5"/>
        <v>60.548</v>
      </c>
      <c r="H31" s="136">
        <f>(F31/I31)*100</f>
        <v>64.33884473158498</v>
      </c>
      <c r="I31" s="159">
        <v>235.27</v>
      </c>
    </row>
    <row r="32" spans="1:9" ht="22.5" hidden="1">
      <c r="A32" s="22"/>
      <c r="B32" s="31"/>
      <c r="C32" s="30" t="s">
        <v>11</v>
      </c>
      <c r="D32" s="86" t="s">
        <v>143</v>
      </c>
      <c r="E32" s="81"/>
      <c r="F32" s="81"/>
      <c r="G32" s="138" t="e">
        <f t="shared" si="5"/>
        <v>#DIV/0!</v>
      </c>
      <c r="H32" s="149" t="s">
        <v>123</v>
      </c>
      <c r="I32" s="43"/>
    </row>
    <row r="33" spans="1:9" ht="12.75" hidden="1">
      <c r="A33" s="19"/>
      <c r="B33" s="27">
        <v>60095</v>
      </c>
      <c r="C33" s="63"/>
      <c r="D33" s="14" t="s">
        <v>5</v>
      </c>
      <c r="E33" s="21">
        <f>SUM(E34:E36)</f>
        <v>0</v>
      </c>
      <c r="F33" s="21">
        <f>SUM(F34:F36)</f>
        <v>0</v>
      </c>
      <c r="G33" s="135" t="e">
        <f t="shared" si="5"/>
        <v>#DIV/0!</v>
      </c>
      <c r="H33" s="135" t="e">
        <f>(F33/I33)*100</f>
        <v>#DIV/0!</v>
      </c>
      <c r="I33" s="21">
        <f>SUM(I34:I36)</f>
        <v>0</v>
      </c>
    </row>
    <row r="34" spans="1:9" ht="45" hidden="1">
      <c r="A34" s="22"/>
      <c r="B34" s="29"/>
      <c r="C34" s="30" t="s">
        <v>10</v>
      </c>
      <c r="D34" s="86" t="s">
        <v>214</v>
      </c>
      <c r="E34" s="25"/>
      <c r="F34" s="43"/>
      <c r="G34" s="136" t="e">
        <f aca="true" t="shared" si="6" ref="G34:G49">F34*100/E34</f>
        <v>#DIV/0!</v>
      </c>
      <c r="H34" s="136" t="e">
        <f>(F34/I34)*100</f>
        <v>#DIV/0!</v>
      </c>
      <c r="I34" s="25"/>
    </row>
    <row r="35" spans="1:9" ht="12.75" hidden="1">
      <c r="A35" s="22"/>
      <c r="B35" s="29"/>
      <c r="C35" s="34" t="s">
        <v>11</v>
      </c>
      <c r="D35" s="12" t="s">
        <v>12</v>
      </c>
      <c r="E35" s="25"/>
      <c r="F35" s="25"/>
      <c r="G35" s="136" t="e">
        <f t="shared" si="6"/>
        <v>#DIV/0!</v>
      </c>
      <c r="H35" s="148" t="s">
        <v>123</v>
      </c>
      <c r="I35" s="43"/>
    </row>
    <row r="36" spans="1:9" ht="45" hidden="1">
      <c r="A36" s="22"/>
      <c r="B36" s="29"/>
      <c r="C36" s="30" t="s">
        <v>108</v>
      </c>
      <c r="D36" s="86" t="s">
        <v>239</v>
      </c>
      <c r="E36" s="25"/>
      <c r="F36" s="25"/>
      <c r="G36" s="136" t="e">
        <f t="shared" si="6"/>
        <v>#DIV/0!</v>
      </c>
      <c r="H36" s="136" t="e">
        <f aca="true" t="shared" si="7" ref="H36:H74">(F36/I36)*100</f>
        <v>#DIV/0!</v>
      </c>
      <c r="I36" s="43"/>
    </row>
    <row r="37" spans="1:9" ht="16.5" customHeight="1">
      <c r="A37" s="26">
        <v>700</v>
      </c>
      <c r="B37" s="37"/>
      <c r="C37" s="38"/>
      <c r="D37" s="66" t="s">
        <v>14</v>
      </c>
      <c r="E37" s="18">
        <f>E38+E41+E53</f>
        <v>20819394</v>
      </c>
      <c r="F37" s="18">
        <f>F38+F41+F53</f>
        <v>14761219.85</v>
      </c>
      <c r="G37" s="134">
        <f t="shared" si="6"/>
        <v>70.9012944853246</v>
      </c>
      <c r="H37" s="134">
        <f t="shared" si="7"/>
        <v>79.60656660769848</v>
      </c>
      <c r="I37" s="18">
        <f>I38+I41+I53</f>
        <v>18542716.359999996</v>
      </c>
    </row>
    <row r="38" spans="1:9" ht="12.75">
      <c r="A38" s="47"/>
      <c r="B38" s="48">
        <v>70004</v>
      </c>
      <c r="C38" s="112"/>
      <c r="D38" s="114" t="s">
        <v>136</v>
      </c>
      <c r="E38" s="21">
        <f>SUM(E39:E40)</f>
        <v>35100</v>
      </c>
      <c r="F38" s="21">
        <f>SUM(F39:F40)</f>
        <v>7650</v>
      </c>
      <c r="G38" s="135">
        <f t="shared" si="6"/>
        <v>21.794871794871796</v>
      </c>
      <c r="H38" s="135">
        <f t="shared" si="7"/>
        <v>24.306888286176907</v>
      </c>
      <c r="I38" s="21">
        <f>SUM(I39:I40)</f>
        <v>31472.56</v>
      </c>
    </row>
    <row r="39" spans="1:9" ht="16.5" customHeight="1">
      <c r="A39" s="47"/>
      <c r="B39" s="167"/>
      <c r="C39" s="52" t="s">
        <v>25</v>
      </c>
      <c r="D39" s="12" t="s">
        <v>215</v>
      </c>
      <c r="E39" s="25">
        <v>100</v>
      </c>
      <c r="F39" s="25">
        <v>0</v>
      </c>
      <c r="G39" s="136">
        <f t="shared" si="6"/>
        <v>0</v>
      </c>
      <c r="H39" s="136">
        <f t="shared" si="7"/>
        <v>0</v>
      </c>
      <c r="I39" s="25">
        <v>0.79</v>
      </c>
    </row>
    <row r="40" spans="1:9" ht="15" customHeight="1">
      <c r="A40" s="47"/>
      <c r="B40" s="165"/>
      <c r="C40" s="30" t="s">
        <v>11</v>
      </c>
      <c r="D40" s="12" t="s">
        <v>12</v>
      </c>
      <c r="E40" s="53">
        <v>35000</v>
      </c>
      <c r="F40" s="53">
        <v>7650</v>
      </c>
      <c r="G40" s="139">
        <f t="shared" si="6"/>
        <v>21.857142857142858</v>
      </c>
      <c r="H40" s="136">
        <f t="shared" si="7"/>
        <v>24.30749843431113</v>
      </c>
      <c r="I40" s="153">
        <v>31471.77</v>
      </c>
    </row>
    <row r="41" spans="1:9" ht="12.75">
      <c r="A41" s="19"/>
      <c r="B41" s="27">
        <v>70005</v>
      </c>
      <c r="C41" s="20"/>
      <c r="D41" s="14" t="s">
        <v>15</v>
      </c>
      <c r="E41" s="21">
        <f>SUM(E42:E52)</f>
        <v>20320822</v>
      </c>
      <c r="F41" s="21">
        <f>SUM(F42:F52)</f>
        <v>14290098.379999999</v>
      </c>
      <c r="G41" s="135">
        <f t="shared" si="6"/>
        <v>70.32244256654579</v>
      </c>
      <c r="H41" s="135">
        <f t="shared" si="7"/>
        <v>79.5875868702416</v>
      </c>
      <c r="I41" s="21">
        <f>SUM(I42:I52)</f>
        <v>17955184.9</v>
      </c>
    </row>
    <row r="42" spans="1:9" ht="22.5">
      <c r="A42" s="22"/>
      <c r="B42" s="29"/>
      <c r="C42" s="34" t="s">
        <v>16</v>
      </c>
      <c r="D42" s="12" t="s">
        <v>246</v>
      </c>
      <c r="E42" s="25">
        <v>125</v>
      </c>
      <c r="F42" s="25">
        <v>123.96</v>
      </c>
      <c r="G42" s="136">
        <f t="shared" si="6"/>
        <v>99.168</v>
      </c>
      <c r="H42" s="136">
        <f t="shared" si="7"/>
        <v>0.011241202915356461</v>
      </c>
      <c r="I42" s="25">
        <v>1102728.96</v>
      </c>
    </row>
    <row r="43" spans="1:9" ht="22.5">
      <c r="A43" s="22"/>
      <c r="B43" s="29"/>
      <c r="C43" s="34" t="s">
        <v>210</v>
      </c>
      <c r="D43" s="12" t="s">
        <v>211</v>
      </c>
      <c r="E43" s="25">
        <v>1089875</v>
      </c>
      <c r="F43" s="25">
        <v>1054750.85</v>
      </c>
      <c r="G43" s="136">
        <f t="shared" si="6"/>
        <v>96.77723133386857</v>
      </c>
      <c r="H43" s="148" t="s">
        <v>123</v>
      </c>
      <c r="I43" s="25"/>
    </row>
    <row r="44" spans="1:9" ht="24" customHeight="1">
      <c r="A44" s="22"/>
      <c r="B44" s="29"/>
      <c r="C44" s="34" t="s">
        <v>70</v>
      </c>
      <c r="D44" s="12" t="s">
        <v>216</v>
      </c>
      <c r="E44" s="25">
        <v>1350</v>
      </c>
      <c r="F44" s="25">
        <v>1350</v>
      </c>
      <c r="G44" s="136">
        <f t="shared" si="6"/>
        <v>100</v>
      </c>
      <c r="H44" s="136">
        <f t="shared" si="7"/>
        <v>23.275862068965516</v>
      </c>
      <c r="I44" s="43">
        <v>5800</v>
      </c>
    </row>
    <row r="45" spans="1:9" ht="12.75" hidden="1">
      <c r="A45" s="22"/>
      <c r="B45" s="29"/>
      <c r="C45" s="35" t="s">
        <v>17</v>
      </c>
      <c r="D45" s="10" t="s">
        <v>18</v>
      </c>
      <c r="E45" s="25"/>
      <c r="F45" s="25"/>
      <c r="G45" s="136" t="e">
        <f t="shared" si="6"/>
        <v>#DIV/0!</v>
      </c>
      <c r="H45" s="136" t="e">
        <f t="shared" si="7"/>
        <v>#DIV/0!</v>
      </c>
      <c r="I45" s="25"/>
    </row>
    <row r="46" spans="1:9" ht="45">
      <c r="A46" s="98"/>
      <c r="B46" s="99"/>
      <c r="C46" s="30" t="s">
        <v>10</v>
      </c>
      <c r="D46" s="86" t="s">
        <v>219</v>
      </c>
      <c r="E46" s="53">
        <v>15923000</v>
      </c>
      <c r="F46" s="197">
        <v>11744302.95</v>
      </c>
      <c r="G46" s="136">
        <f t="shared" si="6"/>
        <v>73.75684826979841</v>
      </c>
      <c r="H46" s="136">
        <f t="shared" si="7"/>
        <v>100.00787763122175</v>
      </c>
      <c r="I46" s="25">
        <v>11743377.85</v>
      </c>
    </row>
    <row r="47" spans="1:9" ht="45">
      <c r="A47" s="177"/>
      <c r="B47" s="178"/>
      <c r="C47" s="52" t="s">
        <v>10</v>
      </c>
      <c r="D47" s="176" t="s">
        <v>219</v>
      </c>
      <c r="E47" s="53">
        <v>248050</v>
      </c>
      <c r="F47" s="193">
        <v>246925.91</v>
      </c>
      <c r="G47" s="139">
        <f t="shared" si="6"/>
        <v>99.54682926829268</v>
      </c>
      <c r="H47" s="139">
        <f t="shared" si="7"/>
        <v>108.40292665092319</v>
      </c>
      <c r="I47" s="53">
        <v>227785.28</v>
      </c>
    </row>
    <row r="48" spans="1:9" ht="35.25" customHeight="1">
      <c r="A48" s="22"/>
      <c r="B48" s="178"/>
      <c r="C48" s="35" t="s">
        <v>75</v>
      </c>
      <c r="D48" s="12" t="s">
        <v>168</v>
      </c>
      <c r="E48" s="25">
        <v>200000</v>
      </c>
      <c r="F48" s="25">
        <v>224423</v>
      </c>
      <c r="G48" s="136">
        <f t="shared" si="6"/>
        <v>112.2115</v>
      </c>
      <c r="H48" s="136">
        <f t="shared" si="7"/>
        <v>68.3145632635478</v>
      </c>
      <c r="I48" s="25">
        <v>328514.14</v>
      </c>
    </row>
    <row r="49" spans="1:9" ht="24.75" customHeight="1">
      <c r="A49" s="22"/>
      <c r="B49" s="29"/>
      <c r="C49" s="35" t="s">
        <v>19</v>
      </c>
      <c r="D49" s="12" t="s">
        <v>169</v>
      </c>
      <c r="E49" s="25">
        <v>2499700</v>
      </c>
      <c r="F49" s="25">
        <v>552409.94</v>
      </c>
      <c r="G49" s="136">
        <f t="shared" si="6"/>
        <v>22.09904948593831</v>
      </c>
      <c r="H49" s="136">
        <f t="shared" si="7"/>
        <v>13.200047400794467</v>
      </c>
      <c r="I49" s="25">
        <v>4184908.76</v>
      </c>
    </row>
    <row r="50" spans="1:9" ht="21.75" customHeight="1" hidden="1">
      <c r="A50" s="22"/>
      <c r="B50" s="29"/>
      <c r="C50" s="30" t="s">
        <v>20</v>
      </c>
      <c r="D50" s="12" t="s">
        <v>217</v>
      </c>
      <c r="E50" s="25"/>
      <c r="F50" s="25"/>
      <c r="G50" s="148" t="s">
        <v>123</v>
      </c>
      <c r="H50" s="136" t="e">
        <f t="shared" si="7"/>
        <v>#DIV/0!</v>
      </c>
      <c r="I50" s="25"/>
    </row>
    <row r="51" spans="1:9" ht="12" customHeight="1">
      <c r="A51" s="22"/>
      <c r="B51" s="29"/>
      <c r="C51" s="30" t="s">
        <v>25</v>
      </c>
      <c r="D51" s="12" t="s">
        <v>215</v>
      </c>
      <c r="E51" s="25">
        <v>208722</v>
      </c>
      <c r="F51" s="25">
        <v>248999.87</v>
      </c>
      <c r="G51" s="136">
        <f aca="true" t="shared" si="8" ref="G51:G79">F51*100/E51</f>
        <v>119.297376414561</v>
      </c>
      <c r="H51" s="136">
        <f t="shared" si="7"/>
        <v>108.96258896646873</v>
      </c>
      <c r="I51" s="43">
        <v>228518.68</v>
      </c>
    </row>
    <row r="52" spans="1:9" ht="13.5" customHeight="1">
      <c r="A52" s="22"/>
      <c r="B52" s="29"/>
      <c r="C52" s="30" t="s">
        <v>11</v>
      </c>
      <c r="D52" s="12" t="s">
        <v>12</v>
      </c>
      <c r="E52" s="25">
        <v>150000</v>
      </c>
      <c r="F52" s="25">
        <v>216811.9</v>
      </c>
      <c r="G52" s="136">
        <f t="shared" si="8"/>
        <v>144.54126666666667</v>
      </c>
      <c r="H52" s="136">
        <f t="shared" si="7"/>
        <v>162.34361899924096</v>
      </c>
      <c r="I52" s="43">
        <v>133551.23</v>
      </c>
    </row>
    <row r="53" spans="1:9" ht="12.75">
      <c r="A53" s="19"/>
      <c r="B53" s="27">
        <v>70095</v>
      </c>
      <c r="C53" s="20"/>
      <c r="D53" s="14" t="s">
        <v>5</v>
      </c>
      <c r="E53" s="21">
        <f>SUM(E54:E57)</f>
        <v>463472</v>
      </c>
      <c r="F53" s="21">
        <f>SUM(F54:F57)</f>
        <v>463471.47</v>
      </c>
      <c r="G53" s="135">
        <f t="shared" si="8"/>
        <v>99.9998856457348</v>
      </c>
      <c r="H53" s="135">
        <f t="shared" si="7"/>
        <v>83.34934842334147</v>
      </c>
      <c r="I53" s="21">
        <f>SUM(I54:I57)</f>
        <v>556058.9</v>
      </c>
    </row>
    <row r="54" spans="1:9" ht="22.5" hidden="1">
      <c r="A54" s="19"/>
      <c r="B54" s="36"/>
      <c r="C54" s="28" t="s">
        <v>70</v>
      </c>
      <c r="D54" s="12" t="s">
        <v>216</v>
      </c>
      <c r="E54" s="25"/>
      <c r="F54" s="25"/>
      <c r="G54" s="136" t="e">
        <f t="shared" si="8"/>
        <v>#DIV/0!</v>
      </c>
      <c r="H54" s="136" t="e">
        <f t="shared" si="7"/>
        <v>#DIV/0!</v>
      </c>
      <c r="I54" s="43"/>
    </row>
    <row r="55" spans="1:9" ht="12.75" hidden="1">
      <c r="A55" s="19"/>
      <c r="B55" s="36"/>
      <c r="C55" s="28" t="s">
        <v>11</v>
      </c>
      <c r="D55" s="12" t="s">
        <v>12</v>
      </c>
      <c r="E55" s="25"/>
      <c r="F55" s="25"/>
      <c r="G55" s="136" t="e">
        <f t="shared" si="8"/>
        <v>#DIV/0!</v>
      </c>
      <c r="H55" s="136" t="e">
        <f t="shared" si="7"/>
        <v>#DIV/0!</v>
      </c>
      <c r="I55" s="43"/>
    </row>
    <row r="56" spans="1:9" ht="45" hidden="1">
      <c r="A56" s="22"/>
      <c r="B56" s="23"/>
      <c r="C56" s="30" t="s">
        <v>108</v>
      </c>
      <c r="D56" s="86" t="s">
        <v>239</v>
      </c>
      <c r="E56" s="25"/>
      <c r="F56" s="25"/>
      <c r="G56" s="136" t="e">
        <f t="shared" si="8"/>
        <v>#DIV/0!</v>
      </c>
      <c r="H56" s="136" t="e">
        <f t="shared" si="7"/>
        <v>#DIV/0!</v>
      </c>
      <c r="I56" s="43"/>
    </row>
    <row r="57" spans="1:9" ht="39" customHeight="1">
      <c r="A57" s="19"/>
      <c r="B57" s="36"/>
      <c r="C57" s="30">
        <v>6330</v>
      </c>
      <c r="D57" s="12" t="s">
        <v>218</v>
      </c>
      <c r="E57" s="25">
        <v>463472</v>
      </c>
      <c r="F57" s="25">
        <v>463471.47</v>
      </c>
      <c r="G57" s="136">
        <f t="shared" si="8"/>
        <v>99.9998856457348</v>
      </c>
      <c r="H57" s="148">
        <f t="shared" si="7"/>
        <v>83.34934842334147</v>
      </c>
      <c r="I57" s="25">
        <v>556058.9</v>
      </c>
    </row>
    <row r="58" spans="1:9" ht="16.5" customHeight="1">
      <c r="A58" s="26">
        <v>710</v>
      </c>
      <c r="B58" s="37"/>
      <c r="C58" s="38"/>
      <c r="D58" s="66" t="s">
        <v>21</v>
      </c>
      <c r="E58" s="18">
        <f>E59+E62</f>
        <v>30000</v>
      </c>
      <c r="F58" s="18">
        <f>F59+F62</f>
        <v>35470.1</v>
      </c>
      <c r="G58" s="134">
        <f t="shared" si="8"/>
        <v>118.23366666666666</v>
      </c>
      <c r="H58" s="134">
        <f t="shared" si="7"/>
        <v>121.06889848775234</v>
      </c>
      <c r="I58" s="18">
        <f>I59+I62</f>
        <v>29297.45</v>
      </c>
    </row>
    <row r="59" spans="1:9" ht="12.75">
      <c r="A59" s="19"/>
      <c r="B59" s="27">
        <v>71035</v>
      </c>
      <c r="C59" s="20"/>
      <c r="D59" s="14" t="s">
        <v>208</v>
      </c>
      <c r="E59" s="21">
        <f>SUM(E61:E61)</f>
        <v>6000</v>
      </c>
      <c r="F59" s="21">
        <f>SUM(F60:F61)</f>
        <v>6000</v>
      </c>
      <c r="G59" s="135">
        <f t="shared" si="8"/>
        <v>100</v>
      </c>
      <c r="H59" s="135">
        <f t="shared" si="7"/>
        <v>100</v>
      </c>
      <c r="I59" s="21">
        <f>SUM(I60:I61)</f>
        <v>6000</v>
      </c>
    </row>
    <row r="60" spans="1:11" ht="33.75" hidden="1">
      <c r="A60" s="19"/>
      <c r="B60" s="36"/>
      <c r="C60" s="30" t="s">
        <v>41</v>
      </c>
      <c r="D60" s="12" t="s">
        <v>170</v>
      </c>
      <c r="E60" s="25"/>
      <c r="F60" s="25"/>
      <c r="G60" s="136" t="e">
        <f t="shared" si="8"/>
        <v>#DIV/0!</v>
      </c>
      <c r="H60" s="148" t="e">
        <f t="shared" si="7"/>
        <v>#DIV/0!</v>
      </c>
      <c r="I60" s="43"/>
      <c r="J60" s="117"/>
      <c r="K60" s="117"/>
    </row>
    <row r="61" spans="1:9" ht="33.75">
      <c r="A61" s="22"/>
      <c r="B61" s="23"/>
      <c r="C61" s="24">
        <v>2020</v>
      </c>
      <c r="D61" s="12" t="s">
        <v>247</v>
      </c>
      <c r="E61" s="25">
        <v>6000</v>
      </c>
      <c r="F61" s="25">
        <v>6000</v>
      </c>
      <c r="G61" s="136">
        <f t="shared" si="8"/>
        <v>100</v>
      </c>
      <c r="H61" s="148">
        <f t="shared" si="7"/>
        <v>100</v>
      </c>
      <c r="I61" s="25">
        <v>6000</v>
      </c>
    </row>
    <row r="62" spans="1:9" ht="12.75">
      <c r="A62" s="22"/>
      <c r="B62" s="27">
        <v>71095</v>
      </c>
      <c r="C62" s="20"/>
      <c r="D62" s="13" t="s">
        <v>5</v>
      </c>
      <c r="E62" s="21">
        <f>SUM(E63:E63)</f>
        <v>24000</v>
      </c>
      <c r="F62" s="21">
        <f>SUM(F63:F63)</f>
        <v>29470.1</v>
      </c>
      <c r="G62" s="135">
        <f t="shared" si="8"/>
        <v>122.79208333333334</v>
      </c>
      <c r="H62" s="141">
        <f t="shared" si="7"/>
        <v>126.49495974881371</v>
      </c>
      <c r="I62" s="21">
        <f>SUM(I63:I63)</f>
        <v>23297.45</v>
      </c>
    </row>
    <row r="63" spans="1:9" ht="12.75">
      <c r="A63" s="22"/>
      <c r="B63" s="23"/>
      <c r="C63" s="30" t="s">
        <v>56</v>
      </c>
      <c r="D63" s="10" t="s">
        <v>57</v>
      </c>
      <c r="E63" s="25">
        <v>24000</v>
      </c>
      <c r="F63" s="25">
        <v>29470.1</v>
      </c>
      <c r="G63" s="136">
        <f t="shared" si="8"/>
        <v>122.79208333333334</v>
      </c>
      <c r="H63" s="148">
        <f t="shared" si="7"/>
        <v>126.49495974881371</v>
      </c>
      <c r="I63" s="25">
        <v>23297.45</v>
      </c>
    </row>
    <row r="64" spans="1:9" ht="16.5" customHeight="1">
      <c r="A64" s="26">
        <v>750</v>
      </c>
      <c r="B64" s="16"/>
      <c r="C64" s="32"/>
      <c r="D64" s="66" t="s">
        <v>22</v>
      </c>
      <c r="E64" s="39">
        <f>E65+E68+E70+E72+E80+E82+E87</f>
        <v>1566274</v>
      </c>
      <c r="F64" s="39">
        <f>F65+F68+F70+F72+F80+F82+F87</f>
        <v>1133004.78</v>
      </c>
      <c r="G64" s="140">
        <f t="shared" si="8"/>
        <v>72.33758461163245</v>
      </c>
      <c r="H64" s="140">
        <f t="shared" si="7"/>
        <v>73.08827897955776</v>
      </c>
      <c r="I64" s="39">
        <f>I65+I69+I70+I72+I80+I82+I87</f>
        <v>1550186.7</v>
      </c>
    </row>
    <row r="65" spans="1:9" ht="12.75">
      <c r="A65" s="19"/>
      <c r="B65" s="27">
        <v>75011</v>
      </c>
      <c r="C65" s="20"/>
      <c r="D65" s="14" t="s">
        <v>23</v>
      </c>
      <c r="E65" s="40">
        <f>SUM(E66:E67)</f>
        <v>1030752</v>
      </c>
      <c r="F65" s="40">
        <f>SUM(F66:F67)</f>
        <v>659563.1</v>
      </c>
      <c r="G65" s="141">
        <f t="shared" si="8"/>
        <v>63.988534584458726</v>
      </c>
      <c r="H65" s="141">
        <f t="shared" si="7"/>
        <v>86.48211309283421</v>
      </c>
      <c r="I65" s="40">
        <f>SUM(I66:I67)</f>
        <v>762658.4</v>
      </c>
    </row>
    <row r="66" spans="1:9" ht="45">
      <c r="A66" s="22"/>
      <c r="B66" s="29"/>
      <c r="C66" s="30">
        <v>2010</v>
      </c>
      <c r="D66" s="12" t="s">
        <v>245</v>
      </c>
      <c r="E66" s="25">
        <v>1030202</v>
      </c>
      <c r="F66" s="25">
        <v>659343</v>
      </c>
      <c r="G66" s="136">
        <f t="shared" si="8"/>
        <v>64.00133177765137</v>
      </c>
      <c r="H66" s="136">
        <f t="shared" si="7"/>
        <v>86.47574954751724</v>
      </c>
      <c r="I66" s="25">
        <v>762460</v>
      </c>
    </row>
    <row r="67" spans="1:9" ht="33.75">
      <c r="A67" s="19"/>
      <c r="B67" s="36"/>
      <c r="C67" s="183" t="s">
        <v>76</v>
      </c>
      <c r="D67" s="12" t="s">
        <v>174</v>
      </c>
      <c r="E67" s="25">
        <v>550</v>
      </c>
      <c r="F67" s="25">
        <v>220.1</v>
      </c>
      <c r="G67" s="136">
        <f t="shared" si="8"/>
        <v>40.018181818181816</v>
      </c>
      <c r="H67" s="136">
        <f t="shared" si="7"/>
        <v>110.9375</v>
      </c>
      <c r="I67" s="25">
        <v>198.4</v>
      </c>
    </row>
    <row r="68" spans="1:9" ht="12.75">
      <c r="A68" s="19"/>
      <c r="B68" s="191">
        <v>75014</v>
      </c>
      <c r="C68" s="44"/>
      <c r="D68" s="13" t="s">
        <v>192</v>
      </c>
      <c r="E68" s="21">
        <f>SUM(E69:E69)</f>
        <v>50</v>
      </c>
      <c r="F68" s="40">
        <f>SUM(F69:F69)</f>
        <v>32</v>
      </c>
      <c r="G68" s="135">
        <f t="shared" si="8"/>
        <v>64</v>
      </c>
      <c r="H68" s="135">
        <f t="shared" si="7"/>
        <v>10.03606711619884</v>
      </c>
      <c r="I68" s="21">
        <f>SUM(I69)</f>
        <v>318.85</v>
      </c>
    </row>
    <row r="69" spans="1:9" ht="12.75">
      <c r="A69" s="19"/>
      <c r="B69" s="107"/>
      <c r="C69" s="44" t="s">
        <v>17</v>
      </c>
      <c r="D69" s="10" t="s">
        <v>18</v>
      </c>
      <c r="E69" s="43">
        <v>50</v>
      </c>
      <c r="F69" s="25">
        <v>32</v>
      </c>
      <c r="G69" s="136">
        <f t="shared" si="8"/>
        <v>64</v>
      </c>
      <c r="H69" s="136">
        <f t="shared" si="7"/>
        <v>10.03606711619884</v>
      </c>
      <c r="I69" s="25">
        <v>318.85</v>
      </c>
    </row>
    <row r="70" spans="1:9" ht="12.75" hidden="1">
      <c r="A70" s="19"/>
      <c r="B70" s="27">
        <v>75022</v>
      </c>
      <c r="C70" s="44"/>
      <c r="D70" s="14" t="s">
        <v>204</v>
      </c>
      <c r="E70" s="40">
        <f>SUM(E71:E71)</f>
        <v>0</v>
      </c>
      <c r="F70" s="21">
        <f>SUM(F71:F71)</f>
        <v>0</v>
      </c>
      <c r="G70" s="135" t="e">
        <f t="shared" si="8"/>
        <v>#DIV/0!</v>
      </c>
      <c r="H70" s="135">
        <f t="shared" si="7"/>
        <v>0</v>
      </c>
      <c r="I70" s="21">
        <f>SUM(I71)</f>
        <v>3500</v>
      </c>
    </row>
    <row r="71" spans="1:9" ht="12.75" hidden="1">
      <c r="A71" s="19"/>
      <c r="B71" s="172"/>
      <c r="C71" s="30" t="s">
        <v>11</v>
      </c>
      <c r="D71" s="11" t="s">
        <v>12</v>
      </c>
      <c r="E71" s="43"/>
      <c r="F71" s="25"/>
      <c r="G71" s="136" t="e">
        <f t="shared" si="8"/>
        <v>#DIV/0!</v>
      </c>
      <c r="H71" s="136">
        <f t="shared" si="7"/>
        <v>0</v>
      </c>
      <c r="I71" s="25">
        <v>3500</v>
      </c>
    </row>
    <row r="72" spans="1:9" ht="12.75">
      <c r="A72" s="19"/>
      <c r="B72" s="27">
        <v>75023</v>
      </c>
      <c r="C72" s="20"/>
      <c r="D72" s="14" t="s">
        <v>24</v>
      </c>
      <c r="E72" s="21">
        <f>SUM(E73:E79)</f>
        <v>533652</v>
      </c>
      <c r="F72" s="21">
        <f>SUM(F73:F79)</f>
        <v>472184.81999999995</v>
      </c>
      <c r="G72" s="135">
        <f t="shared" si="8"/>
        <v>88.48178588293493</v>
      </c>
      <c r="H72" s="135">
        <f t="shared" si="7"/>
        <v>60.361540434615776</v>
      </c>
      <c r="I72" s="21">
        <f>SUM(I73:I79)</f>
        <v>782261.05</v>
      </c>
    </row>
    <row r="73" spans="1:9" ht="22.5" hidden="1">
      <c r="A73" s="19"/>
      <c r="B73" s="36"/>
      <c r="C73" s="30" t="s">
        <v>70</v>
      </c>
      <c r="D73" s="12" t="s">
        <v>216</v>
      </c>
      <c r="E73" s="25"/>
      <c r="F73" s="25"/>
      <c r="G73" s="136" t="e">
        <f t="shared" si="8"/>
        <v>#DIV/0!</v>
      </c>
      <c r="H73" s="136" t="e">
        <f t="shared" si="7"/>
        <v>#DIV/0!</v>
      </c>
      <c r="I73" s="43"/>
    </row>
    <row r="74" spans="1:9" ht="12.75">
      <c r="A74" s="22"/>
      <c r="B74" s="29"/>
      <c r="C74" s="34" t="s">
        <v>17</v>
      </c>
      <c r="D74" s="10" t="s">
        <v>18</v>
      </c>
      <c r="E74" s="25">
        <v>39312</v>
      </c>
      <c r="F74" s="25">
        <v>30090</v>
      </c>
      <c r="G74" s="136">
        <f t="shared" si="8"/>
        <v>76.54151404151405</v>
      </c>
      <c r="H74" s="136">
        <f t="shared" si="7"/>
        <v>102.36783016942232</v>
      </c>
      <c r="I74" s="25">
        <v>29394</v>
      </c>
    </row>
    <row r="75" spans="1:9" ht="33.75" hidden="1">
      <c r="A75" s="22"/>
      <c r="B75" s="29"/>
      <c r="C75" s="30" t="s">
        <v>134</v>
      </c>
      <c r="D75" s="12" t="s">
        <v>141</v>
      </c>
      <c r="E75" s="25"/>
      <c r="F75" s="25"/>
      <c r="G75" s="136" t="e">
        <f t="shared" si="8"/>
        <v>#DIV/0!</v>
      </c>
      <c r="H75" s="148" t="s">
        <v>123</v>
      </c>
      <c r="I75" s="43"/>
    </row>
    <row r="76" spans="1:9" ht="12.75">
      <c r="A76" s="22"/>
      <c r="B76" s="29"/>
      <c r="C76" s="30" t="s">
        <v>56</v>
      </c>
      <c r="D76" s="10" t="s">
        <v>57</v>
      </c>
      <c r="E76" s="25">
        <v>50</v>
      </c>
      <c r="F76" s="25">
        <v>73.2</v>
      </c>
      <c r="G76" s="136">
        <f t="shared" si="8"/>
        <v>146.4</v>
      </c>
      <c r="H76" s="148" t="s">
        <v>123</v>
      </c>
      <c r="I76" s="43">
        <v>0</v>
      </c>
    </row>
    <row r="77" spans="1:9" ht="12.75">
      <c r="A77" s="22"/>
      <c r="B77" s="29"/>
      <c r="C77" s="30" t="s">
        <v>25</v>
      </c>
      <c r="D77" s="10" t="s">
        <v>215</v>
      </c>
      <c r="E77" s="25">
        <v>172000</v>
      </c>
      <c r="F77" s="25">
        <v>175432.52</v>
      </c>
      <c r="G77" s="136">
        <f t="shared" si="8"/>
        <v>101.9956511627907</v>
      </c>
      <c r="H77" s="136">
        <f aca="true" t="shared" si="9" ref="H77:H85">(F77/I77)*100</f>
        <v>124.49878480059367</v>
      </c>
      <c r="I77" s="25">
        <v>140911.03</v>
      </c>
    </row>
    <row r="78" spans="1:9" s="117" customFormat="1" ht="22.5" hidden="1">
      <c r="A78" s="206"/>
      <c r="B78" s="207"/>
      <c r="C78" s="103" t="s">
        <v>149</v>
      </c>
      <c r="D78" s="216" t="s">
        <v>220</v>
      </c>
      <c r="E78" s="160"/>
      <c r="F78" s="160"/>
      <c r="G78" s="208" t="e">
        <f t="shared" si="8"/>
        <v>#DIV/0!</v>
      </c>
      <c r="H78" s="208" t="e">
        <f t="shared" si="9"/>
        <v>#DIV/0!</v>
      </c>
      <c r="I78" s="106"/>
    </row>
    <row r="79" spans="1:9" ht="12.75">
      <c r="A79" s="22"/>
      <c r="B79" s="29"/>
      <c r="C79" s="28" t="s">
        <v>11</v>
      </c>
      <c r="D79" s="11" t="s">
        <v>12</v>
      </c>
      <c r="E79" s="25">
        <v>322290</v>
      </c>
      <c r="F79" s="25">
        <v>266589.1</v>
      </c>
      <c r="G79" s="136">
        <f t="shared" si="8"/>
        <v>82.71714915138539</v>
      </c>
      <c r="H79" s="136">
        <f t="shared" si="9"/>
        <v>43.563441045975814</v>
      </c>
      <c r="I79" s="25">
        <v>611956.02</v>
      </c>
    </row>
    <row r="80" spans="1:9" ht="12.75" customHeight="1" hidden="1">
      <c r="A80" s="22"/>
      <c r="B80" s="27">
        <v>75056</v>
      </c>
      <c r="C80" s="42"/>
      <c r="D80" s="14" t="s">
        <v>121</v>
      </c>
      <c r="E80" s="21">
        <f>SUM(E81)</f>
        <v>0</v>
      </c>
      <c r="F80" s="21">
        <f>SUM(F81)</f>
        <v>0</v>
      </c>
      <c r="G80" s="141" t="s">
        <v>123</v>
      </c>
      <c r="H80" s="135" t="e">
        <f t="shared" si="9"/>
        <v>#DIV/0!</v>
      </c>
      <c r="I80" s="21">
        <f>SUM(I81)</f>
        <v>0</v>
      </c>
    </row>
    <row r="81" spans="1:9" ht="12.75" customHeight="1" hidden="1">
      <c r="A81" s="22"/>
      <c r="B81" s="29"/>
      <c r="C81" s="30" t="s">
        <v>120</v>
      </c>
      <c r="D81" s="10" t="s">
        <v>106</v>
      </c>
      <c r="E81" s="25">
        <v>0</v>
      </c>
      <c r="F81" s="25">
        <v>0</v>
      </c>
      <c r="G81" s="148" t="s">
        <v>123</v>
      </c>
      <c r="H81" s="136" t="e">
        <f t="shared" si="9"/>
        <v>#DIV/0!</v>
      </c>
      <c r="I81" s="25"/>
    </row>
    <row r="82" spans="1:9" s="189" customFormat="1" ht="17.25" customHeight="1" hidden="1">
      <c r="A82" s="98"/>
      <c r="B82" s="184">
        <v>75075</v>
      </c>
      <c r="C82" s="185"/>
      <c r="D82" s="186" t="s">
        <v>196</v>
      </c>
      <c r="E82" s="187">
        <f>SUM(E84:E86)</f>
        <v>0</v>
      </c>
      <c r="F82" s="187">
        <f>SUM(F84:F86)</f>
        <v>0</v>
      </c>
      <c r="G82" s="188" t="e">
        <f>F82*100/E82</f>
        <v>#DIV/0!</v>
      </c>
      <c r="H82" s="181" t="e">
        <f t="shared" si="9"/>
        <v>#DIV/0!</v>
      </c>
      <c r="I82" s="187">
        <f>SUM(I84:I86)</f>
        <v>0</v>
      </c>
    </row>
    <row r="83" spans="1:9" ht="33.75" customHeight="1" hidden="1">
      <c r="A83" s="22"/>
      <c r="B83" s="36"/>
      <c r="C83" s="30" t="s">
        <v>118</v>
      </c>
      <c r="D83" s="12" t="s">
        <v>119</v>
      </c>
      <c r="E83" s="21"/>
      <c r="F83" s="21"/>
      <c r="G83" s="136" t="e">
        <f>F83*100/E83</f>
        <v>#DIV/0!</v>
      </c>
      <c r="H83" s="136" t="e">
        <f t="shared" si="9"/>
        <v>#DIV/0!</v>
      </c>
      <c r="I83" s="25"/>
    </row>
    <row r="84" spans="1:9" ht="45" customHeight="1" hidden="1">
      <c r="A84" s="22"/>
      <c r="B84" s="36"/>
      <c r="C84" s="30" t="s">
        <v>125</v>
      </c>
      <c r="D84" s="86" t="s">
        <v>173</v>
      </c>
      <c r="E84" s="25"/>
      <c r="F84" s="25"/>
      <c r="G84" s="136" t="e">
        <f>F84*100/E84</f>
        <v>#DIV/0!</v>
      </c>
      <c r="H84" s="136" t="e">
        <f t="shared" si="9"/>
        <v>#DIV/0!</v>
      </c>
      <c r="I84" s="25"/>
    </row>
    <row r="85" spans="1:9" ht="13.5" customHeight="1" hidden="1">
      <c r="A85" s="22"/>
      <c r="B85" s="36"/>
      <c r="C85" s="30" t="s">
        <v>11</v>
      </c>
      <c r="D85" s="11" t="s">
        <v>12</v>
      </c>
      <c r="E85" s="25"/>
      <c r="F85" s="25"/>
      <c r="G85" s="136" t="e">
        <f>F85*100/E85</f>
        <v>#DIV/0!</v>
      </c>
      <c r="H85" s="136" t="e">
        <f t="shared" si="9"/>
        <v>#DIV/0!</v>
      </c>
      <c r="I85" s="43"/>
    </row>
    <row r="86" spans="1:9" ht="33.75" hidden="1">
      <c r="A86" s="22"/>
      <c r="B86" s="29"/>
      <c r="C86" s="30" t="s">
        <v>118</v>
      </c>
      <c r="D86" s="86" t="s">
        <v>119</v>
      </c>
      <c r="E86" s="25"/>
      <c r="F86" s="25"/>
      <c r="G86" s="148" t="s">
        <v>123</v>
      </c>
      <c r="H86" s="148" t="s">
        <v>123</v>
      </c>
      <c r="I86" s="43"/>
    </row>
    <row r="87" spans="1:9" ht="12.75">
      <c r="A87" s="22"/>
      <c r="B87" s="27">
        <v>75095</v>
      </c>
      <c r="C87" s="100"/>
      <c r="D87" s="14" t="s">
        <v>5</v>
      </c>
      <c r="E87" s="21">
        <f>SUM(E88:E91)</f>
        <v>1820</v>
      </c>
      <c r="F87" s="21">
        <f>SUM(F88:F91)</f>
        <v>1224.86</v>
      </c>
      <c r="G87" s="135">
        <f>F87*100/E87</f>
        <v>67.3</v>
      </c>
      <c r="H87" s="135">
        <f aca="true" t="shared" si="10" ref="H87:H97">(F87/I87)*100</f>
        <v>84.56641811654238</v>
      </c>
      <c r="I87" s="21">
        <f>SUM(I88:I91)</f>
        <v>1448.4</v>
      </c>
    </row>
    <row r="88" spans="1:9" ht="12.75">
      <c r="A88" s="22"/>
      <c r="B88" s="36"/>
      <c r="C88" s="30" t="s">
        <v>11</v>
      </c>
      <c r="D88" s="11" t="s">
        <v>12</v>
      </c>
      <c r="E88" s="25">
        <v>1820</v>
      </c>
      <c r="F88" s="25">
        <v>1224.86</v>
      </c>
      <c r="G88" s="136">
        <f>F88*100/E88</f>
        <v>67.3</v>
      </c>
      <c r="H88" s="136">
        <f t="shared" si="10"/>
        <v>84.56641811654238</v>
      </c>
      <c r="I88" s="25">
        <v>1448.4</v>
      </c>
    </row>
    <row r="89" spans="1:9" ht="22.5" hidden="1">
      <c r="A89" s="22"/>
      <c r="B89" s="23"/>
      <c r="C89" s="30" t="s">
        <v>114</v>
      </c>
      <c r="D89" s="217" t="s">
        <v>115</v>
      </c>
      <c r="E89" s="25"/>
      <c r="F89" s="25"/>
      <c r="G89" s="136" t="e">
        <f>F89*100/E89</f>
        <v>#DIV/0!</v>
      </c>
      <c r="H89" s="136" t="e">
        <f t="shared" si="10"/>
        <v>#DIV/0!</v>
      </c>
      <c r="I89" s="43"/>
    </row>
    <row r="90" spans="1:9" ht="12.75" hidden="1">
      <c r="A90" s="22"/>
      <c r="B90" s="23"/>
      <c r="C90" s="30" t="s">
        <v>142</v>
      </c>
      <c r="D90" s="217" t="s">
        <v>106</v>
      </c>
      <c r="E90" s="25"/>
      <c r="F90" s="25"/>
      <c r="G90" s="148">
        <v>0</v>
      </c>
      <c r="H90" s="171" t="e">
        <f t="shared" si="10"/>
        <v>#DIV/0!</v>
      </c>
      <c r="I90" s="25"/>
    </row>
    <row r="91" spans="1:9" ht="22.5" hidden="1">
      <c r="A91" s="22"/>
      <c r="B91" s="29"/>
      <c r="C91" s="30" t="s">
        <v>88</v>
      </c>
      <c r="D91" s="217" t="s">
        <v>115</v>
      </c>
      <c r="E91" s="25"/>
      <c r="F91" s="25"/>
      <c r="G91" s="136" t="e">
        <f>F91*100/E91</f>
        <v>#DIV/0!</v>
      </c>
      <c r="H91" s="136" t="e">
        <f t="shared" si="10"/>
        <v>#DIV/0!</v>
      </c>
      <c r="I91" s="25"/>
    </row>
    <row r="92" spans="1:9" ht="36.75" customHeight="1">
      <c r="A92" s="41">
        <v>751</v>
      </c>
      <c r="B92" s="37"/>
      <c r="C92" s="38"/>
      <c r="D92" s="67" t="s">
        <v>189</v>
      </c>
      <c r="E92" s="18">
        <f>E93+E95+E98+E101+E104+E106</f>
        <v>61039</v>
      </c>
      <c r="F92" s="18">
        <f>F93+F95+F98+F101+F104+F106</f>
        <v>58159</v>
      </c>
      <c r="G92" s="134">
        <f>F92*100/E92</f>
        <v>95.28170513933715</v>
      </c>
      <c r="H92" s="134">
        <f t="shared" si="10"/>
        <v>13.065327762052387</v>
      </c>
      <c r="I92" s="18">
        <f>I93+I95+I98+I101+I104+I106</f>
        <v>445140</v>
      </c>
    </row>
    <row r="93" spans="1:9" ht="22.5">
      <c r="A93" s="19"/>
      <c r="B93" s="27">
        <v>75101</v>
      </c>
      <c r="C93" s="20"/>
      <c r="D93" s="13" t="s">
        <v>193</v>
      </c>
      <c r="E93" s="21">
        <f>SUM(E94)</f>
        <v>61039</v>
      </c>
      <c r="F93" s="21">
        <f>SUM(F94)</f>
        <v>58159</v>
      </c>
      <c r="G93" s="135">
        <f>F93*100/E93</f>
        <v>95.28170513933715</v>
      </c>
      <c r="H93" s="135">
        <f t="shared" si="10"/>
        <v>776.5923354252905</v>
      </c>
      <c r="I93" s="21">
        <f>SUM(I94)</f>
        <v>7489</v>
      </c>
    </row>
    <row r="94" spans="1:9" ht="45">
      <c r="A94" s="22"/>
      <c r="B94" s="23"/>
      <c r="C94" s="30">
        <v>2010</v>
      </c>
      <c r="D94" s="12" t="s">
        <v>245</v>
      </c>
      <c r="E94" s="25">
        <v>61039</v>
      </c>
      <c r="F94" s="25">
        <v>58159</v>
      </c>
      <c r="G94" s="136">
        <f aca="true" t="shared" si="11" ref="G94:G183">F94*100/E94</f>
        <v>95.28170513933715</v>
      </c>
      <c r="H94" s="136">
        <f t="shared" si="10"/>
        <v>776.5923354252905</v>
      </c>
      <c r="I94" s="25">
        <v>7489</v>
      </c>
    </row>
    <row r="95" spans="1:9" ht="12.75" hidden="1">
      <c r="A95" s="22"/>
      <c r="B95" s="27">
        <v>75107</v>
      </c>
      <c r="C95" s="100"/>
      <c r="D95" s="14" t="s">
        <v>194</v>
      </c>
      <c r="E95" s="21">
        <f>SUM(E96:E97)</f>
        <v>0</v>
      </c>
      <c r="F95" s="21">
        <f>SUM(F96:F97)</f>
        <v>0</v>
      </c>
      <c r="G95" s="135" t="e">
        <f t="shared" si="11"/>
        <v>#DIV/0!</v>
      </c>
      <c r="H95" s="135">
        <f t="shared" si="10"/>
        <v>0</v>
      </c>
      <c r="I95" s="21">
        <f>SUM(I97:I97)</f>
        <v>240651</v>
      </c>
    </row>
    <row r="96" spans="1:9" ht="12.75" hidden="1">
      <c r="A96" s="22"/>
      <c r="B96" s="36"/>
      <c r="C96" s="30" t="s">
        <v>11</v>
      </c>
      <c r="D96" s="10" t="s">
        <v>12</v>
      </c>
      <c r="E96" s="25"/>
      <c r="F96" s="25"/>
      <c r="G96" s="136" t="e">
        <f t="shared" si="11"/>
        <v>#DIV/0!</v>
      </c>
      <c r="H96" s="136" t="e">
        <f t="shared" si="10"/>
        <v>#DIV/0!</v>
      </c>
      <c r="I96" s="25"/>
    </row>
    <row r="97" spans="1:9" ht="46.5" customHeight="1" hidden="1">
      <c r="A97" s="22"/>
      <c r="B97" s="109"/>
      <c r="C97" s="28">
        <v>2010</v>
      </c>
      <c r="D97" s="12" t="s">
        <v>245</v>
      </c>
      <c r="E97" s="25"/>
      <c r="F97" s="25"/>
      <c r="G97" s="136" t="e">
        <f t="shared" si="11"/>
        <v>#DIV/0!</v>
      </c>
      <c r="H97" s="136">
        <f t="shared" si="10"/>
        <v>0</v>
      </c>
      <c r="I97" s="43">
        <v>240651</v>
      </c>
    </row>
    <row r="98" spans="1:9" s="85" customFormat="1" ht="12.75" hidden="1">
      <c r="A98" s="19"/>
      <c r="B98" s="27">
        <v>75108</v>
      </c>
      <c r="C98" s="20"/>
      <c r="D98" s="14" t="s">
        <v>86</v>
      </c>
      <c r="E98" s="21">
        <f>SUM(E99:E100)</f>
        <v>0</v>
      </c>
      <c r="F98" s="21">
        <f>SUM(F99:F100)</f>
        <v>0</v>
      </c>
      <c r="G98" s="135" t="e">
        <f t="shared" si="11"/>
        <v>#DIV/0!</v>
      </c>
      <c r="H98" s="141" t="s">
        <v>123</v>
      </c>
      <c r="I98" s="21">
        <f>SUM(I99:I100)</f>
        <v>74384</v>
      </c>
    </row>
    <row r="99" spans="1:9" ht="12.75" hidden="1">
      <c r="A99" s="22"/>
      <c r="B99" s="29"/>
      <c r="C99" s="30" t="s">
        <v>11</v>
      </c>
      <c r="D99" s="10" t="s">
        <v>12</v>
      </c>
      <c r="E99" s="25"/>
      <c r="F99" s="25"/>
      <c r="G99" s="136" t="e">
        <f t="shared" si="11"/>
        <v>#DIV/0!</v>
      </c>
      <c r="H99" s="148" t="s">
        <v>123</v>
      </c>
      <c r="I99" s="161">
        <v>0</v>
      </c>
    </row>
    <row r="100" spans="1:9" ht="45" hidden="1">
      <c r="A100" s="22"/>
      <c r="B100" s="29"/>
      <c r="C100" s="30" t="s">
        <v>120</v>
      </c>
      <c r="D100" s="12" t="s">
        <v>245</v>
      </c>
      <c r="E100" s="25"/>
      <c r="F100" s="25"/>
      <c r="G100" s="136" t="e">
        <f t="shared" si="11"/>
        <v>#DIV/0!</v>
      </c>
      <c r="H100" s="148" t="s">
        <v>123</v>
      </c>
      <c r="I100" s="43">
        <v>74384</v>
      </c>
    </row>
    <row r="101" spans="1:9" ht="45" hidden="1">
      <c r="A101" s="22"/>
      <c r="B101" s="27">
        <v>75109</v>
      </c>
      <c r="C101" s="100"/>
      <c r="D101" s="13" t="s">
        <v>140</v>
      </c>
      <c r="E101" s="21">
        <f>SUM(E102:E103)</f>
        <v>0</v>
      </c>
      <c r="F101" s="21">
        <f>SUM(F103)</f>
        <v>0</v>
      </c>
      <c r="G101" s="135" t="e">
        <f t="shared" si="11"/>
        <v>#DIV/0!</v>
      </c>
      <c r="H101" s="135" t="e">
        <f aca="true" t="shared" si="12" ref="H101:H132">(F101/I101)*100</f>
        <v>#DIV/0!</v>
      </c>
      <c r="I101" s="21">
        <f>SUM(I103)</f>
        <v>0</v>
      </c>
    </row>
    <row r="102" spans="1:9" ht="12.75" hidden="1">
      <c r="A102" s="22"/>
      <c r="B102" s="107"/>
      <c r="C102" s="30" t="s">
        <v>11</v>
      </c>
      <c r="D102" s="11" t="s">
        <v>12</v>
      </c>
      <c r="E102" s="25"/>
      <c r="F102" s="25"/>
      <c r="G102" s="136" t="e">
        <f t="shared" si="11"/>
        <v>#DIV/0!</v>
      </c>
      <c r="H102" s="136" t="e">
        <f t="shared" si="12"/>
        <v>#DIV/0!</v>
      </c>
      <c r="I102" s="25"/>
    </row>
    <row r="103" spans="1:9" ht="45" hidden="1">
      <c r="A103" s="22"/>
      <c r="B103" s="36"/>
      <c r="C103" s="30" t="s">
        <v>120</v>
      </c>
      <c r="D103" s="12" t="s">
        <v>245</v>
      </c>
      <c r="E103" s="25"/>
      <c r="F103" s="25"/>
      <c r="G103" s="136" t="e">
        <f t="shared" si="11"/>
        <v>#DIV/0!</v>
      </c>
      <c r="H103" s="136" t="e">
        <f t="shared" si="12"/>
        <v>#DIV/0!</v>
      </c>
      <c r="I103" s="25"/>
    </row>
    <row r="104" spans="1:9" ht="12.75" hidden="1">
      <c r="A104" s="22"/>
      <c r="B104" s="27">
        <v>75110</v>
      </c>
      <c r="C104" s="100"/>
      <c r="D104" s="14" t="s">
        <v>203</v>
      </c>
      <c r="E104" s="21">
        <f>SUM(E105)</f>
        <v>0</v>
      </c>
      <c r="F104" s="21">
        <f>SUM(F105)</f>
        <v>0</v>
      </c>
      <c r="G104" s="135" t="e">
        <f t="shared" si="11"/>
        <v>#DIV/0!</v>
      </c>
      <c r="H104" s="135">
        <f t="shared" si="12"/>
        <v>0</v>
      </c>
      <c r="I104" s="21">
        <f>SUM(I105)</f>
        <v>122616</v>
      </c>
    </row>
    <row r="105" spans="1:9" ht="45" hidden="1">
      <c r="A105" s="22"/>
      <c r="B105" s="158"/>
      <c r="C105" s="30" t="s">
        <v>120</v>
      </c>
      <c r="D105" s="12" t="s">
        <v>245</v>
      </c>
      <c r="E105" s="25"/>
      <c r="F105" s="25"/>
      <c r="G105" s="136" t="e">
        <f t="shared" si="11"/>
        <v>#DIV/0!</v>
      </c>
      <c r="H105" s="136">
        <f t="shared" si="12"/>
        <v>0</v>
      </c>
      <c r="I105" s="25">
        <v>122616</v>
      </c>
    </row>
    <row r="106" spans="1:9" ht="12.75" hidden="1">
      <c r="A106" s="22"/>
      <c r="B106" s="27">
        <v>75113</v>
      </c>
      <c r="C106" s="100"/>
      <c r="D106" s="14" t="s">
        <v>184</v>
      </c>
      <c r="E106" s="21">
        <f>SUM(E107:E108)</f>
        <v>0</v>
      </c>
      <c r="F106" s="21">
        <f>SUM(F107:F108)</f>
        <v>0</v>
      </c>
      <c r="G106" s="135" t="e">
        <f>F106*100/E106</f>
        <v>#DIV/0!</v>
      </c>
      <c r="H106" s="135" t="e">
        <f t="shared" si="12"/>
        <v>#DIV/0!</v>
      </c>
      <c r="I106" s="21">
        <f>SUM(I107:I108)</f>
        <v>0</v>
      </c>
    </row>
    <row r="107" spans="1:9" ht="12.75" hidden="1">
      <c r="A107" s="22"/>
      <c r="B107" s="121"/>
      <c r="C107" s="30" t="s">
        <v>11</v>
      </c>
      <c r="D107" s="11" t="s">
        <v>12</v>
      </c>
      <c r="E107" s="25"/>
      <c r="F107" s="25"/>
      <c r="G107" s="136" t="e">
        <f t="shared" si="11"/>
        <v>#DIV/0!</v>
      </c>
      <c r="H107" s="136" t="e">
        <f t="shared" si="12"/>
        <v>#DIV/0!</v>
      </c>
      <c r="I107" s="25"/>
    </row>
    <row r="108" spans="1:9" ht="45" hidden="1">
      <c r="A108" s="22"/>
      <c r="B108" s="172"/>
      <c r="C108" s="30" t="s">
        <v>120</v>
      </c>
      <c r="D108" s="12" t="s">
        <v>245</v>
      </c>
      <c r="E108" s="25"/>
      <c r="F108" s="25"/>
      <c r="G108" s="136" t="e">
        <f t="shared" si="11"/>
        <v>#DIV/0!</v>
      </c>
      <c r="H108" s="136" t="e">
        <f t="shared" si="12"/>
        <v>#DIV/0!</v>
      </c>
      <c r="I108" s="25"/>
    </row>
    <row r="109" spans="1:9" ht="26.25" customHeight="1">
      <c r="A109" s="26">
        <v>754</v>
      </c>
      <c r="B109" s="16"/>
      <c r="C109" s="32"/>
      <c r="D109" s="67" t="s">
        <v>98</v>
      </c>
      <c r="E109" s="18">
        <f>E110</f>
        <v>115689</v>
      </c>
      <c r="F109" s="18">
        <f>F110</f>
        <v>139491.50999999998</v>
      </c>
      <c r="G109" s="134">
        <f t="shared" si="11"/>
        <v>120.57456629411611</v>
      </c>
      <c r="H109" s="134">
        <f t="shared" si="12"/>
        <v>32.39310588165026</v>
      </c>
      <c r="I109" s="18">
        <f>I110+I114</f>
        <v>430620.98</v>
      </c>
    </row>
    <row r="110" spans="1:9" ht="12.75">
      <c r="A110" s="47"/>
      <c r="B110" s="48">
        <v>75416</v>
      </c>
      <c r="C110" s="112"/>
      <c r="D110" s="162" t="s">
        <v>165</v>
      </c>
      <c r="E110" s="50">
        <f>SUM(E111:E114)</f>
        <v>115689</v>
      </c>
      <c r="F110" s="50">
        <f>SUM(F111:F114)</f>
        <v>139491.50999999998</v>
      </c>
      <c r="G110" s="135">
        <f t="shared" si="11"/>
        <v>120.57456629411611</v>
      </c>
      <c r="H110" s="136">
        <f t="shared" si="12"/>
        <v>32.39310588165026</v>
      </c>
      <c r="I110" s="21">
        <f>SUM(I111:I113)</f>
        <v>430620.98</v>
      </c>
    </row>
    <row r="111" spans="1:9" ht="26.25" customHeight="1">
      <c r="A111" s="47"/>
      <c r="B111" s="163"/>
      <c r="C111" s="52" t="s">
        <v>27</v>
      </c>
      <c r="D111" s="12" t="s">
        <v>221</v>
      </c>
      <c r="E111" s="53">
        <v>110000</v>
      </c>
      <c r="F111" s="53">
        <v>132858.4</v>
      </c>
      <c r="G111" s="136">
        <f t="shared" si="11"/>
        <v>120.78036363636363</v>
      </c>
      <c r="H111" s="136">
        <f t="shared" si="12"/>
        <v>31.326587307538173</v>
      </c>
      <c r="I111" s="153">
        <v>424107.48</v>
      </c>
    </row>
    <row r="112" spans="1:9" ht="12.75">
      <c r="A112" s="47"/>
      <c r="B112" s="58"/>
      <c r="C112" s="52" t="s">
        <v>17</v>
      </c>
      <c r="D112" s="10" t="s">
        <v>18</v>
      </c>
      <c r="E112" s="53">
        <v>5689</v>
      </c>
      <c r="F112" s="53">
        <v>6633.11</v>
      </c>
      <c r="G112" s="136">
        <f t="shared" si="11"/>
        <v>116.59535946563544</v>
      </c>
      <c r="H112" s="136">
        <f t="shared" si="12"/>
        <v>101.8363399094189</v>
      </c>
      <c r="I112" s="153">
        <v>6513.5</v>
      </c>
    </row>
    <row r="113" spans="1:9" ht="45" hidden="1">
      <c r="A113" s="47"/>
      <c r="B113" s="165"/>
      <c r="C113" s="52" t="s">
        <v>108</v>
      </c>
      <c r="D113" s="86" t="s">
        <v>239</v>
      </c>
      <c r="E113" s="53"/>
      <c r="F113" s="53"/>
      <c r="G113" s="136" t="e">
        <f t="shared" si="11"/>
        <v>#DIV/0!</v>
      </c>
      <c r="H113" s="136" t="e">
        <f t="shared" si="12"/>
        <v>#DIV/0!</v>
      </c>
      <c r="I113" s="153"/>
    </row>
    <row r="114" spans="1:9" ht="12.75" hidden="1">
      <c r="A114" s="19"/>
      <c r="B114" s="27">
        <v>75495</v>
      </c>
      <c r="C114" s="63"/>
      <c r="D114" s="14" t="s">
        <v>5</v>
      </c>
      <c r="E114" s="21">
        <f>SUM(E115:E116)</f>
        <v>0</v>
      </c>
      <c r="F114" s="21">
        <f>SUM(F115:F116)</f>
        <v>0</v>
      </c>
      <c r="G114" s="135" t="e">
        <f t="shared" si="11"/>
        <v>#DIV/0!</v>
      </c>
      <c r="H114" s="135" t="e">
        <f t="shared" si="12"/>
        <v>#DIV/0!</v>
      </c>
      <c r="I114" s="21">
        <f>SUM(I115:I116)</f>
        <v>0</v>
      </c>
    </row>
    <row r="115" spans="1:9" ht="24" customHeight="1" hidden="1">
      <c r="A115" s="22"/>
      <c r="B115" s="29"/>
      <c r="C115" s="30" t="s">
        <v>27</v>
      </c>
      <c r="D115" s="12" t="s">
        <v>221</v>
      </c>
      <c r="E115" s="25"/>
      <c r="F115" s="25"/>
      <c r="G115" s="136" t="e">
        <f t="shared" si="11"/>
        <v>#DIV/0!</v>
      </c>
      <c r="H115" s="136" t="e">
        <f t="shared" si="12"/>
        <v>#DIV/0!</v>
      </c>
      <c r="I115" s="25"/>
    </row>
    <row r="116" spans="1:9" ht="45" hidden="1">
      <c r="A116" s="22"/>
      <c r="B116" s="29"/>
      <c r="C116" s="30" t="s">
        <v>108</v>
      </c>
      <c r="D116" s="86" t="s">
        <v>239</v>
      </c>
      <c r="E116" s="25"/>
      <c r="F116" s="25"/>
      <c r="G116" s="136" t="e">
        <f t="shared" si="11"/>
        <v>#DIV/0!</v>
      </c>
      <c r="H116" s="136" t="e">
        <f t="shared" si="12"/>
        <v>#DIV/0!</v>
      </c>
      <c r="I116" s="25"/>
    </row>
    <row r="117" spans="1:9" ht="52.5" customHeight="1">
      <c r="A117" s="41">
        <v>756</v>
      </c>
      <c r="B117" s="37"/>
      <c r="C117" s="38"/>
      <c r="D117" s="67" t="s">
        <v>201</v>
      </c>
      <c r="E117" s="18">
        <f>E118+E123+E132+E147+E158+E163</f>
        <v>103039944</v>
      </c>
      <c r="F117" s="18">
        <f>F118+F123+F132+F147+F158+F163</f>
        <v>78071543.29</v>
      </c>
      <c r="G117" s="134">
        <f t="shared" si="11"/>
        <v>75.7682314831227</v>
      </c>
      <c r="H117" s="134">
        <f t="shared" si="12"/>
        <v>102.01666669853292</v>
      </c>
      <c r="I117" s="18">
        <f>SUM(I118,I121,I123,I132,I147,I158,I163)</f>
        <v>76528224.08</v>
      </c>
    </row>
    <row r="118" spans="1:9" ht="13.5" customHeight="1">
      <c r="A118" s="19"/>
      <c r="B118" s="27">
        <v>75601</v>
      </c>
      <c r="C118" s="20"/>
      <c r="D118" s="13" t="s">
        <v>28</v>
      </c>
      <c r="E118" s="21">
        <f>SUM(E119:E120)</f>
        <v>101100</v>
      </c>
      <c r="F118" s="21">
        <f>SUM(F119:F120)</f>
        <v>64556.4</v>
      </c>
      <c r="G118" s="135">
        <f t="shared" si="11"/>
        <v>63.8540059347181</v>
      </c>
      <c r="H118" s="135">
        <f t="shared" si="12"/>
        <v>78.15655500205028</v>
      </c>
      <c r="I118" s="21">
        <f>SUM(I119:I120)</f>
        <v>82598.83</v>
      </c>
    </row>
    <row r="119" spans="1:9" ht="22.5">
      <c r="A119" s="22"/>
      <c r="B119" s="99"/>
      <c r="C119" s="34" t="s">
        <v>29</v>
      </c>
      <c r="D119" s="12" t="s">
        <v>222</v>
      </c>
      <c r="E119" s="25">
        <v>100000</v>
      </c>
      <c r="F119" s="25">
        <v>63206.42</v>
      </c>
      <c r="G119" s="136">
        <f t="shared" si="11"/>
        <v>63.20642</v>
      </c>
      <c r="H119" s="136">
        <f t="shared" si="12"/>
        <v>79.08452939662506</v>
      </c>
      <c r="I119" s="25">
        <v>79922.61</v>
      </c>
    </row>
    <row r="120" spans="1:9" ht="23.25" customHeight="1">
      <c r="A120" s="22"/>
      <c r="B120" s="23"/>
      <c r="C120" s="30" t="s">
        <v>20</v>
      </c>
      <c r="D120" s="12" t="s">
        <v>217</v>
      </c>
      <c r="E120" s="25">
        <v>1100</v>
      </c>
      <c r="F120" s="25">
        <v>1349.98</v>
      </c>
      <c r="G120" s="136">
        <f t="shared" si="11"/>
        <v>122.72545454545454</v>
      </c>
      <c r="H120" s="136">
        <f t="shared" si="12"/>
        <v>50.44353603216477</v>
      </c>
      <c r="I120" s="25">
        <v>2676.22</v>
      </c>
    </row>
    <row r="121" spans="1:9" ht="12.75" customHeight="1" hidden="1">
      <c r="A121" s="22"/>
      <c r="B121" s="27">
        <v>75605</v>
      </c>
      <c r="C121" s="44"/>
      <c r="D121" s="13" t="s">
        <v>132</v>
      </c>
      <c r="E121" s="21">
        <f>E122</f>
        <v>0</v>
      </c>
      <c r="F121" s="21">
        <f>F122</f>
        <v>0</v>
      </c>
      <c r="G121" s="141" t="s">
        <v>123</v>
      </c>
      <c r="H121" s="135" t="e">
        <f t="shared" si="12"/>
        <v>#DIV/0!</v>
      </c>
      <c r="I121" s="21">
        <v>0</v>
      </c>
    </row>
    <row r="122" spans="1:9" ht="3.75" customHeight="1" hidden="1">
      <c r="A122" s="19"/>
      <c r="B122" s="111"/>
      <c r="C122" s="30" t="s">
        <v>43</v>
      </c>
      <c r="D122" s="12" t="s">
        <v>132</v>
      </c>
      <c r="E122" s="25">
        <v>0</v>
      </c>
      <c r="F122" s="25">
        <v>0</v>
      </c>
      <c r="G122" s="148" t="s">
        <v>123</v>
      </c>
      <c r="H122" s="136" t="e">
        <f t="shared" si="12"/>
        <v>#DIV/0!</v>
      </c>
      <c r="I122" s="25">
        <v>0</v>
      </c>
    </row>
    <row r="123" spans="1:9" ht="35.25" customHeight="1">
      <c r="A123" s="19"/>
      <c r="B123" s="27">
        <v>75615</v>
      </c>
      <c r="C123" s="20"/>
      <c r="D123" s="13" t="s">
        <v>99</v>
      </c>
      <c r="E123" s="21">
        <f>SUM(E124:E130)</f>
        <v>27547253</v>
      </c>
      <c r="F123" s="21">
        <f>SUM(F124:F130)</f>
        <v>21387550.560000006</v>
      </c>
      <c r="G123" s="135">
        <f t="shared" si="11"/>
        <v>77.63950387358045</v>
      </c>
      <c r="H123" s="135">
        <f t="shared" si="12"/>
        <v>93.25911022504104</v>
      </c>
      <c r="I123" s="21">
        <f>SUM(I124:I131)</f>
        <v>22933470.53</v>
      </c>
    </row>
    <row r="124" spans="1:9" ht="12.75">
      <c r="A124" s="22"/>
      <c r="B124" s="29"/>
      <c r="C124" s="30" t="s">
        <v>30</v>
      </c>
      <c r="D124" s="10" t="s">
        <v>223</v>
      </c>
      <c r="E124" s="25">
        <v>27000000</v>
      </c>
      <c r="F124" s="25">
        <v>21767979.67</v>
      </c>
      <c r="G124" s="136">
        <f t="shared" si="11"/>
        <v>80.62214692592593</v>
      </c>
      <c r="H124" s="136">
        <f t="shared" si="12"/>
        <v>97.70387628551993</v>
      </c>
      <c r="I124" s="25">
        <v>22279545.6</v>
      </c>
    </row>
    <row r="125" spans="1:9" ht="12.75">
      <c r="A125" s="22"/>
      <c r="B125" s="29"/>
      <c r="C125" s="30" t="s">
        <v>31</v>
      </c>
      <c r="D125" s="10" t="s">
        <v>224</v>
      </c>
      <c r="E125" s="25">
        <v>1128</v>
      </c>
      <c r="F125" s="25">
        <v>1356</v>
      </c>
      <c r="G125" s="136">
        <f t="shared" si="11"/>
        <v>120.2127659574468</v>
      </c>
      <c r="H125" s="136">
        <f t="shared" si="12"/>
        <v>114.81795088907705</v>
      </c>
      <c r="I125" s="25">
        <v>1181</v>
      </c>
    </row>
    <row r="126" spans="1:9" ht="12.75">
      <c r="A126" s="22"/>
      <c r="B126" s="29"/>
      <c r="C126" s="30" t="s">
        <v>32</v>
      </c>
      <c r="D126" s="10" t="s">
        <v>225</v>
      </c>
      <c r="E126" s="25">
        <v>474830</v>
      </c>
      <c r="F126" s="25">
        <v>455600.03</v>
      </c>
      <c r="G126" s="136">
        <f t="shared" si="11"/>
        <v>95.95013583808942</v>
      </c>
      <c r="H126" s="136">
        <f t="shared" si="12"/>
        <v>95.4319857580967</v>
      </c>
      <c r="I126" s="25">
        <v>477408.1</v>
      </c>
    </row>
    <row r="127" spans="1:9" ht="33.75" hidden="1">
      <c r="A127" s="22"/>
      <c r="B127" s="29"/>
      <c r="C127" s="30" t="s">
        <v>41</v>
      </c>
      <c r="D127" s="12" t="s">
        <v>170</v>
      </c>
      <c r="E127" s="25"/>
      <c r="F127" s="25"/>
      <c r="G127" s="136" t="e">
        <f t="shared" si="11"/>
        <v>#DIV/0!</v>
      </c>
      <c r="H127" s="136" t="e">
        <f t="shared" si="12"/>
        <v>#DIV/0!</v>
      </c>
      <c r="I127" s="43"/>
    </row>
    <row r="128" spans="1:9" ht="12.75">
      <c r="A128" s="22"/>
      <c r="B128" s="29"/>
      <c r="C128" s="30" t="s">
        <v>33</v>
      </c>
      <c r="D128" s="10" t="s">
        <v>226</v>
      </c>
      <c r="E128" s="25">
        <v>60000</v>
      </c>
      <c r="F128" s="25">
        <v>-845873.86</v>
      </c>
      <c r="G128" s="136">
        <f t="shared" si="11"/>
        <v>-1409.7897666666668</v>
      </c>
      <c r="H128" s="136">
        <f t="shared" si="12"/>
        <v>-1532.6800533437702</v>
      </c>
      <c r="I128" s="25">
        <v>55189.2</v>
      </c>
    </row>
    <row r="129" spans="1:9" ht="12.75">
      <c r="A129" s="22"/>
      <c r="B129" s="29"/>
      <c r="C129" s="30" t="s">
        <v>17</v>
      </c>
      <c r="D129" s="10" t="s">
        <v>18</v>
      </c>
      <c r="E129" s="25">
        <v>745</v>
      </c>
      <c r="F129" s="25">
        <v>830.6</v>
      </c>
      <c r="G129" s="136">
        <f t="shared" si="11"/>
        <v>111.48993288590604</v>
      </c>
      <c r="H129" s="136">
        <f t="shared" si="12"/>
        <v>134.40129449838187</v>
      </c>
      <c r="I129" s="25">
        <v>618</v>
      </c>
    </row>
    <row r="130" spans="1:9" ht="27" customHeight="1">
      <c r="A130" s="22"/>
      <c r="B130" s="29"/>
      <c r="C130" s="30" t="s">
        <v>20</v>
      </c>
      <c r="D130" s="12" t="s">
        <v>217</v>
      </c>
      <c r="E130" s="25">
        <v>10550</v>
      </c>
      <c r="F130" s="25">
        <v>7658.12</v>
      </c>
      <c r="G130" s="136">
        <f t="shared" si="11"/>
        <v>72.58881516587678</v>
      </c>
      <c r="H130" s="136">
        <f t="shared" si="12"/>
        <v>6.406933635899616</v>
      </c>
      <c r="I130" s="25">
        <v>119528.63</v>
      </c>
    </row>
    <row r="131" spans="1:9" ht="22.5" hidden="1">
      <c r="A131" s="22"/>
      <c r="B131" s="29"/>
      <c r="C131" s="30">
        <v>2680</v>
      </c>
      <c r="D131" s="12" t="s">
        <v>90</v>
      </c>
      <c r="E131" s="25"/>
      <c r="F131" s="25"/>
      <c r="G131" s="136" t="e">
        <f t="shared" si="11"/>
        <v>#DIV/0!</v>
      </c>
      <c r="H131" s="136" t="e">
        <f t="shared" si="12"/>
        <v>#DIV/0!</v>
      </c>
      <c r="I131" s="25"/>
    </row>
    <row r="132" spans="1:9" ht="45">
      <c r="A132" s="19"/>
      <c r="B132" s="27">
        <v>75616</v>
      </c>
      <c r="C132" s="42"/>
      <c r="D132" s="13" t="s">
        <v>190</v>
      </c>
      <c r="E132" s="21">
        <f>SUM(E133:E146)</f>
        <v>14278284</v>
      </c>
      <c r="F132" s="21">
        <f>SUM(F133:F146)</f>
        <v>11478668.95</v>
      </c>
      <c r="G132" s="135">
        <f t="shared" si="11"/>
        <v>80.39249639522508</v>
      </c>
      <c r="H132" s="135">
        <f t="shared" si="12"/>
        <v>101.1124042667427</v>
      </c>
      <c r="I132" s="21">
        <f>SUM(I133:I146)</f>
        <v>11352384.540000001</v>
      </c>
    </row>
    <row r="133" spans="1:9" ht="12.75">
      <c r="A133" s="22"/>
      <c r="B133" s="23"/>
      <c r="C133" s="30" t="s">
        <v>30</v>
      </c>
      <c r="D133" s="10" t="s">
        <v>223</v>
      </c>
      <c r="E133" s="25">
        <v>8700000</v>
      </c>
      <c r="F133" s="25">
        <v>6775381.44</v>
      </c>
      <c r="G133" s="136">
        <f t="shared" si="11"/>
        <v>77.8779475862069</v>
      </c>
      <c r="H133" s="136">
        <f aca="true" t="shared" si="13" ref="H133:H151">(F133/I133)*100</f>
        <v>101.37170093806036</v>
      </c>
      <c r="I133" s="25">
        <v>6683701.05</v>
      </c>
    </row>
    <row r="134" spans="1:9" ht="12.75">
      <c r="A134" s="22"/>
      <c r="B134" s="23"/>
      <c r="C134" s="30" t="s">
        <v>31</v>
      </c>
      <c r="D134" s="10" t="s">
        <v>224</v>
      </c>
      <c r="E134" s="25">
        <v>83114</v>
      </c>
      <c r="F134" s="25">
        <v>65583.52</v>
      </c>
      <c r="G134" s="136">
        <f t="shared" si="11"/>
        <v>78.90790961811487</v>
      </c>
      <c r="H134" s="136">
        <f t="shared" si="13"/>
        <v>102.3771037264171</v>
      </c>
      <c r="I134" s="25">
        <v>64060.73</v>
      </c>
    </row>
    <row r="135" spans="1:9" ht="12.75">
      <c r="A135" s="22"/>
      <c r="B135" s="23"/>
      <c r="C135" s="30" t="s">
        <v>32</v>
      </c>
      <c r="D135" s="10" t="s">
        <v>225</v>
      </c>
      <c r="E135" s="25">
        <v>665000</v>
      </c>
      <c r="F135" s="25">
        <v>579690.76</v>
      </c>
      <c r="G135" s="136">
        <f t="shared" si="11"/>
        <v>87.17154285714285</v>
      </c>
      <c r="H135" s="136">
        <f t="shared" si="13"/>
        <v>97.07279415137225</v>
      </c>
      <c r="I135" s="25">
        <v>597171.19</v>
      </c>
    </row>
    <row r="136" spans="1:9" ht="12.75">
      <c r="A136" s="22"/>
      <c r="B136" s="23"/>
      <c r="C136" s="35" t="s">
        <v>34</v>
      </c>
      <c r="D136" s="10" t="s">
        <v>227</v>
      </c>
      <c r="E136" s="25">
        <v>240000</v>
      </c>
      <c r="F136" s="25">
        <v>176516.52</v>
      </c>
      <c r="G136" s="136">
        <f t="shared" si="11"/>
        <v>73.54855</v>
      </c>
      <c r="H136" s="136">
        <f t="shared" si="13"/>
        <v>46.47669089547593</v>
      </c>
      <c r="I136" s="25">
        <v>379795.8</v>
      </c>
    </row>
    <row r="137" spans="1:9" ht="12.75">
      <c r="A137" s="22"/>
      <c r="B137" s="23"/>
      <c r="C137" s="35" t="s">
        <v>35</v>
      </c>
      <c r="D137" s="10" t="s">
        <v>228</v>
      </c>
      <c r="E137" s="25">
        <v>125000</v>
      </c>
      <c r="F137" s="25">
        <v>112996.5</v>
      </c>
      <c r="G137" s="136">
        <f t="shared" si="11"/>
        <v>90.3972</v>
      </c>
      <c r="H137" s="136">
        <f t="shared" si="13"/>
        <v>90.9449066055412</v>
      </c>
      <c r="I137" s="25">
        <v>124247.2</v>
      </c>
    </row>
    <row r="138" spans="1:9" ht="22.5">
      <c r="A138" s="22"/>
      <c r="B138" s="23"/>
      <c r="C138" s="30" t="s">
        <v>36</v>
      </c>
      <c r="D138" s="12" t="s">
        <v>171</v>
      </c>
      <c r="E138" s="25">
        <v>2200000</v>
      </c>
      <c r="F138" s="25">
        <v>1494951</v>
      </c>
      <c r="G138" s="136">
        <f t="shared" si="11"/>
        <v>67.95231818181819</v>
      </c>
      <c r="H138" s="136">
        <f t="shared" si="13"/>
        <v>116.64427075278827</v>
      </c>
      <c r="I138" s="25">
        <v>1281632.6</v>
      </c>
    </row>
    <row r="139" spans="1:9" ht="12.75">
      <c r="A139" s="22"/>
      <c r="B139" s="23"/>
      <c r="C139" s="35" t="s">
        <v>37</v>
      </c>
      <c r="D139" s="10" t="s">
        <v>38</v>
      </c>
      <c r="E139" s="25">
        <v>92000</v>
      </c>
      <c r="F139" s="25">
        <v>73273.8</v>
      </c>
      <c r="G139" s="136">
        <f t="shared" si="11"/>
        <v>79.64543478260869</v>
      </c>
      <c r="H139" s="136">
        <f t="shared" si="13"/>
        <v>76.0043316176974</v>
      </c>
      <c r="I139" s="25">
        <v>96407.4</v>
      </c>
    </row>
    <row r="140" spans="1:9" ht="33.75" hidden="1">
      <c r="A140" s="22"/>
      <c r="B140" s="23"/>
      <c r="C140" s="35" t="s">
        <v>41</v>
      </c>
      <c r="D140" s="12" t="s">
        <v>170</v>
      </c>
      <c r="E140" s="25"/>
      <c r="F140" s="25"/>
      <c r="G140" s="136" t="e">
        <f t="shared" si="11"/>
        <v>#DIV/0!</v>
      </c>
      <c r="H140" s="136" t="e">
        <f t="shared" si="13"/>
        <v>#DIV/0!</v>
      </c>
      <c r="I140" s="25"/>
    </row>
    <row r="141" spans="1:9" ht="12.75">
      <c r="A141" s="22"/>
      <c r="B141" s="23"/>
      <c r="C141" s="30" t="s">
        <v>33</v>
      </c>
      <c r="D141" s="10" t="s">
        <v>226</v>
      </c>
      <c r="E141" s="25">
        <v>2070000</v>
      </c>
      <c r="F141" s="25">
        <v>2136363.08</v>
      </c>
      <c r="G141" s="136">
        <f t="shared" si="11"/>
        <v>103.2059458937198</v>
      </c>
      <c r="H141" s="136">
        <f t="shared" si="13"/>
        <v>106.59607440348964</v>
      </c>
      <c r="I141" s="25">
        <v>2004166.75</v>
      </c>
    </row>
    <row r="142" spans="1:9" ht="12.75">
      <c r="A142" s="22"/>
      <c r="B142" s="23"/>
      <c r="C142" s="30" t="s">
        <v>122</v>
      </c>
      <c r="D142" s="10" t="s">
        <v>229</v>
      </c>
      <c r="E142" s="25">
        <v>300</v>
      </c>
      <c r="F142" s="25">
        <v>0</v>
      </c>
      <c r="G142" s="136">
        <f t="shared" si="11"/>
        <v>0</v>
      </c>
      <c r="H142" s="136">
        <f t="shared" si="13"/>
        <v>0</v>
      </c>
      <c r="I142" s="25">
        <v>230.57</v>
      </c>
    </row>
    <row r="143" spans="1:9" ht="12.75" hidden="1">
      <c r="A143" s="22"/>
      <c r="B143" s="23"/>
      <c r="C143" s="30" t="s">
        <v>27</v>
      </c>
      <c r="D143" s="12" t="s">
        <v>139</v>
      </c>
      <c r="E143" s="25">
        <v>0</v>
      </c>
      <c r="F143" s="25">
        <v>0</v>
      </c>
      <c r="G143" s="148" t="s">
        <v>123</v>
      </c>
      <c r="H143" s="148" t="e">
        <f t="shared" si="13"/>
        <v>#DIV/0!</v>
      </c>
      <c r="I143" s="25">
        <v>0</v>
      </c>
    </row>
    <row r="144" spans="1:9" ht="12.75">
      <c r="A144" s="22"/>
      <c r="B144" s="23"/>
      <c r="C144" s="30" t="s">
        <v>17</v>
      </c>
      <c r="D144" s="10" t="s">
        <v>18</v>
      </c>
      <c r="E144" s="25">
        <v>38120</v>
      </c>
      <c r="F144" s="25">
        <v>27059.72</v>
      </c>
      <c r="G144" s="136">
        <f t="shared" si="11"/>
        <v>70.98562434417629</v>
      </c>
      <c r="H144" s="136">
        <f t="shared" si="13"/>
        <v>86.29565529089366</v>
      </c>
      <c r="I144" s="25">
        <v>31356.99</v>
      </c>
    </row>
    <row r="145" spans="1:9" ht="23.25" customHeight="1">
      <c r="A145" s="22"/>
      <c r="B145" s="23"/>
      <c r="C145" s="30" t="s">
        <v>20</v>
      </c>
      <c r="D145" s="12" t="s">
        <v>217</v>
      </c>
      <c r="E145" s="25">
        <v>64750</v>
      </c>
      <c r="F145" s="25">
        <v>36852.61</v>
      </c>
      <c r="G145" s="136">
        <f t="shared" si="11"/>
        <v>56.9152277992278</v>
      </c>
      <c r="H145" s="136">
        <f t="shared" si="13"/>
        <v>41.1236001948797</v>
      </c>
      <c r="I145" s="25">
        <v>89614.26</v>
      </c>
    </row>
    <row r="146" spans="1:9" ht="22.5" hidden="1">
      <c r="A146" s="22"/>
      <c r="B146" s="23"/>
      <c r="C146" s="30">
        <v>2680</v>
      </c>
      <c r="D146" s="217" t="s">
        <v>90</v>
      </c>
      <c r="E146" s="25"/>
      <c r="F146" s="25"/>
      <c r="G146" s="136" t="e">
        <f t="shared" si="11"/>
        <v>#DIV/0!</v>
      </c>
      <c r="H146" s="136" t="e">
        <f t="shared" si="13"/>
        <v>#DIV/0!</v>
      </c>
      <c r="I146" s="25"/>
    </row>
    <row r="147" spans="1:9" ht="24.75" customHeight="1">
      <c r="A147" s="19"/>
      <c r="B147" s="27">
        <v>75618</v>
      </c>
      <c r="C147" s="20"/>
      <c r="D147" s="13" t="s">
        <v>100</v>
      </c>
      <c r="E147" s="21">
        <f>SUM(E148:E157)</f>
        <v>3474393</v>
      </c>
      <c r="F147" s="21">
        <f>SUM(F148:F157)</f>
        <v>3462896.5999999996</v>
      </c>
      <c r="G147" s="135">
        <f t="shared" si="11"/>
        <v>99.6691105467919</v>
      </c>
      <c r="H147" s="135">
        <f t="shared" si="13"/>
        <v>107.00256707533985</v>
      </c>
      <c r="I147" s="21">
        <f>SUM(I148:I157)</f>
        <v>3236274.3200000003</v>
      </c>
    </row>
    <row r="148" spans="1:9" ht="12.75">
      <c r="A148" s="22"/>
      <c r="B148" s="29"/>
      <c r="C148" s="34" t="s">
        <v>39</v>
      </c>
      <c r="D148" s="10" t="s">
        <v>95</v>
      </c>
      <c r="E148" s="25">
        <v>765000</v>
      </c>
      <c r="F148" s="25">
        <v>608744.26</v>
      </c>
      <c r="G148" s="136">
        <f t="shared" si="11"/>
        <v>79.57441307189542</v>
      </c>
      <c r="H148" s="136">
        <f t="shared" si="13"/>
        <v>96.98811425143484</v>
      </c>
      <c r="I148" s="25">
        <v>627648.31</v>
      </c>
    </row>
    <row r="149" spans="1:9" ht="12.75">
      <c r="A149" s="22"/>
      <c r="B149" s="29"/>
      <c r="C149" s="34" t="s">
        <v>176</v>
      </c>
      <c r="D149" s="10" t="s">
        <v>177</v>
      </c>
      <c r="E149" s="25">
        <v>21000</v>
      </c>
      <c r="F149" s="25">
        <v>21021.61</v>
      </c>
      <c r="G149" s="136">
        <f t="shared" si="11"/>
        <v>100.10290476190477</v>
      </c>
      <c r="H149" s="136">
        <f t="shared" si="13"/>
        <v>108.7875157515053</v>
      </c>
      <c r="I149" s="53">
        <v>19323.55</v>
      </c>
    </row>
    <row r="150" spans="1:9" ht="24" customHeight="1">
      <c r="A150" s="22"/>
      <c r="B150" s="29"/>
      <c r="C150" s="35" t="s">
        <v>40</v>
      </c>
      <c r="D150" s="12" t="s">
        <v>197</v>
      </c>
      <c r="E150" s="25">
        <v>1600000</v>
      </c>
      <c r="F150" s="25">
        <v>1671717.41</v>
      </c>
      <c r="G150" s="136">
        <f t="shared" si="11"/>
        <v>104.482338125</v>
      </c>
      <c r="H150" s="136">
        <f t="shared" si="13"/>
        <v>105.16405821691286</v>
      </c>
      <c r="I150" s="25">
        <v>1589628.09</v>
      </c>
    </row>
    <row r="151" spans="1:9" ht="24" customHeight="1">
      <c r="A151" s="22"/>
      <c r="B151" s="29"/>
      <c r="C151" s="35" t="s">
        <v>41</v>
      </c>
      <c r="D151" s="12" t="s">
        <v>170</v>
      </c>
      <c r="E151" s="25">
        <v>1070600</v>
      </c>
      <c r="F151" s="25">
        <v>1142703.44</v>
      </c>
      <c r="G151" s="136">
        <f t="shared" si="11"/>
        <v>106.73486269381655</v>
      </c>
      <c r="H151" s="136">
        <f t="shared" si="13"/>
        <v>118.70820514004252</v>
      </c>
      <c r="I151" s="25">
        <v>962615.38</v>
      </c>
    </row>
    <row r="152" spans="1:9" ht="22.5" customHeight="1" hidden="1">
      <c r="A152" s="22"/>
      <c r="B152" s="29"/>
      <c r="C152" s="30" t="s">
        <v>70</v>
      </c>
      <c r="D152" s="12" t="s">
        <v>84</v>
      </c>
      <c r="E152" s="43"/>
      <c r="F152" s="43"/>
      <c r="G152" s="148" t="s">
        <v>123</v>
      </c>
      <c r="H152" s="148" t="s">
        <v>123</v>
      </c>
      <c r="I152" s="25">
        <v>0</v>
      </c>
    </row>
    <row r="153" spans="1:9" ht="22.5" customHeight="1">
      <c r="A153" s="22"/>
      <c r="B153" s="29"/>
      <c r="C153" s="30" t="s">
        <v>27</v>
      </c>
      <c r="D153" s="12" t="s">
        <v>230</v>
      </c>
      <c r="E153" s="43">
        <v>5000</v>
      </c>
      <c r="F153" s="43">
        <v>3731</v>
      </c>
      <c r="G153" s="136">
        <f t="shared" si="11"/>
        <v>74.62</v>
      </c>
      <c r="H153" s="136">
        <f aca="true" t="shared" si="14" ref="H153:H172">(F153/I153)*100</f>
        <v>754.7895045619147</v>
      </c>
      <c r="I153" s="25">
        <v>494.31</v>
      </c>
    </row>
    <row r="154" spans="1:9" ht="22.5" customHeight="1">
      <c r="A154" s="22"/>
      <c r="B154" s="29"/>
      <c r="C154" s="30" t="s">
        <v>70</v>
      </c>
      <c r="D154" s="12" t="s">
        <v>216</v>
      </c>
      <c r="E154" s="43">
        <v>2700</v>
      </c>
      <c r="F154" s="43">
        <v>2680.71</v>
      </c>
      <c r="G154" s="136">
        <f t="shared" si="11"/>
        <v>99.28555555555556</v>
      </c>
      <c r="H154" s="136">
        <f t="shared" si="14"/>
        <v>200.1485784255167</v>
      </c>
      <c r="I154" s="25">
        <v>1339.36</v>
      </c>
    </row>
    <row r="155" spans="1:9" ht="12.75" customHeight="1">
      <c r="A155" s="22"/>
      <c r="B155" s="29"/>
      <c r="C155" s="30" t="s">
        <v>8</v>
      </c>
      <c r="D155" s="10" t="s">
        <v>9</v>
      </c>
      <c r="E155" s="43">
        <v>5500</v>
      </c>
      <c r="F155" s="43">
        <v>3782</v>
      </c>
      <c r="G155" s="136">
        <f t="shared" si="11"/>
        <v>68.76363636363637</v>
      </c>
      <c r="H155" s="136">
        <f t="shared" si="14"/>
        <v>56.21701969528057</v>
      </c>
      <c r="I155" s="43">
        <v>6727.5</v>
      </c>
    </row>
    <row r="156" spans="1:9" ht="12.75">
      <c r="A156" s="22"/>
      <c r="B156" s="29"/>
      <c r="C156" s="30" t="s">
        <v>17</v>
      </c>
      <c r="D156" s="10" t="s">
        <v>18</v>
      </c>
      <c r="E156" s="25">
        <v>1015</v>
      </c>
      <c r="F156" s="25">
        <v>1154.5</v>
      </c>
      <c r="G156" s="136">
        <f t="shared" si="11"/>
        <v>113.74384236453201</v>
      </c>
      <c r="H156" s="136">
        <f t="shared" si="14"/>
        <v>104.92306853398527</v>
      </c>
      <c r="I156" s="25">
        <v>1100.33</v>
      </c>
    </row>
    <row r="157" spans="1:9" ht="21.75" customHeight="1">
      <c r="A157" s="22"/>
      <c r="B157" s="29"/>
      <c r="C157" s="28" t="s">
        <v>20</v>
      </c>
      <c r="D157" s="12" t="s">
        <v>217</v>
      </c>
      <c r="E157" s="25">
        <v>3578</v>
      </c>
      <c r="F157" s="25">
        <v>7361.67</v>
      </c>
      <c r="G157" s="136">
        <f t="shared" si="11"/>
        <v>205.74818334264953</v>
      </c>
      <c r="H157" s="136">
        <f t="shared" si="14"/>
        <v>26.869870196138407</v>
      </c>
      <c r="I157" s="25">
        <v>27397.49</v>
      </c>
    </row>
    <row r="158" spans="1:9" ht="12.75">
      <c r="A158" s="19"/>
      <c r="B158" s="27">
        <v>75619</v>
      </c>
      <c r="C158" s="20"/>
      <c r="D158" s="14" t="s">
        <v>42</v>
      </c>
      <c r="E158" s="21">
        <f>SUM(E159:E162)</f>
        <v>573942</v>
      </c>
      <c r="F158" s="21">
        <f>SUM(F159:F162)</f>
        <v>371215.7</v>
      </c>
      <c r="G158" s="135">
        <f t="shared" si="11"/>
        <v>64.67826017263069</v>
      </c>
      <c r="H158" s="135">
        <f t="shared" si="14"/>
        <v>117.31421352647729</v>
      </c>
      <c r="I158" s="21">
        <f>SUM(I159:I161)</f>
        <v>316428.58</v>
      </c>
    </row>
    <row r="159" spans="1:9" ht="25.5" customHeight="1">
      <c r="A159" s="19"/>
      <c r="B159" s="36"/>
      <c r="C159" s="30" t="s">
        <v>27</v>
      </c>
      <c r="D159" s="12" t="s">
        <v>230</v>
      </c>
      <c r="E159" s="25">
        <v>1400</v>
      </c>
      <c r="F159" s="25">
        <v>1132.91</v>
      </c>
      <c r="G159" s="136">
        <f t="shared" si="11"/>
        <v>80.92214285714287</v>
      </c>
      <c r="H159" s="136">
        <f t="shared" si="14"/>
        <v>15.048123284869128</v>
      </c>
      <c r="I159" s="25">
        <v>7528.58</v>
      </c>
    </row>
    <row r="160" spans="1:9" ht="22.5">
      <c r="A160" s="19"/>
      <c r="B160" s="36"/>
      <c r="C160" s="30" t="s">
        <v>70</v>
      </c>
      <c r="D160" s="12" t="s">
        <v>216</v>
      </c>
      <c r="E160" s="25">
        <v>13000</v>
      </c>
      <c r="F160" s="25">
        <v>10665.18</v>
      </c>
      <c r="G160" s="136">
        <f t="shared" si="11"/>
        <v>82.03984615384616</v>
      </c>
      <c r="H160" s="136">
        <f t="shared" si="14"/>
        <v>119.83348314606741</v>
      </c>
      <c r="I160" s="43">
        <v>8900</v>
      </c>
    </row>
    <row r="161" spans="1:9" ht="22.5">
      <c r="A161" s="22"/>
      <c r="B161" s="29"/>
      <c r="C161" s="35" t="s">
        <v>43</v>
      </c>
      <c r="D161" s="12" t="s">
        <v>198</v>
      </c>
      <c r="E161" s="25">
        <v>550000</v>
      </c>
      <c r="F161" s="25">
        <v>350000</v>
      </c>
      <c r="G161" s="136">
        <f t="shared" si="11"/>
        <v>63.63636363636363</v>
      </c>
      <c r="H161" s="136">
        <f t="shared" si="14"/>
        <v>116.66666666666667</v>
      </c>
      <c r="I161" s="25">
        <v>300000</v>
      </c>
    </row>
    <row r="162" spans="1:9" ht="12.75">
      <c r="A162" s="22"/>
      <c r="B162" s="29"/>
      <c r="C162" s="30" t="s">
        <v>11</v>
      </c>
      <c r="D162" s="11" t="s">
        <v>12</v>
      </c>
      <c r="E162" s="25">
        <v>9542</v>
      </c>
      <c r="F162" s="25">
        <v>9417.61</v>
      </c>
      <c r="G162" s="136">
        <f t="shared" si="11"/>
        <v>98.69639488576819</v>
      </c>
      <c r="H162" s="148" t="s">
        <v>123</v>
      </c>
      <c r="I162" s="25"/>
    </row>
    <row r="163" spans="1:9" ht="22.5">
      <c r="A163" s="19"/>
      <c r="B163" s="27">
        <v>75621</v>
      </c>
      <c r="C163" s="20"/>
      <c r="D163" s="13" t="s">
        <v>96</v>
      </c>
      <c r="E163" s="21">
        <f>SUM(E164:E165)</f>
        <v>57064972</v>
      </c>
      <c r="F163" s="21">
        <f>SUM(F164:F165)</f>
        <v>41306655.08</v>
      </c>
      <c r="G163" s="135">
        <f t="shared" si="11"/>
        <v>72.385306839369</v>
      </c>
      <c r="H163" s="135">
        <f t="shared" si="14"/>
        <v>106.9924705246868</v>
      </c>
      <c r="I163" s="21">
        <f>SUM(I164:I165)</f>
        <v>38607067.28</v>
      </c>
    </row>
    <row r="164" spans="1:9" ht="12.75">
      <c r="A164" s="22"/>
      <c r="B164" s="29"/>
      <c r="C164" s="34" t="s">
        <v>44</v>
      </c>
      <c r="D164" s="10" t="s">
        <v>231</v>
      </c>
      <c r="E164" s="25">
        <v>55564972</v>
      </c>
      <c r="F164" s="25">
        <v>40010727</v>
      </c>
      <c r="G164" s="136">
        <f t="shared" si="11"/>
        <v>72.00710368395399</v>
      </c>
      <c r="H164" s="136">
        <f t="shared" si="14"/>
        <v>106.78181937648344</v>
      </c>
      <c r="I164" s="25">
        <v>37469606</v>
      </c>
    </row>
    <row r="165" spans="1:9" ht="12.75">
      <c r="A165" s="22"/>
      <c r="B165" s="29"/>
      <c r="C165" s="28" t="s">
        <v>45</v>
      </c>
      <c r="D165" s="10" t="s">
        <v>232</v>
      </c>
      <c r="E165" s="25">
        <v>1500000</v>
      </c>
      <c r="F165" s="25">
        <v>1295928.08</v>
      </c>
      <c r="G165" s="136">
        <f t="shared" si="11"/>
        <v>86.39520533333334</v>
      </c>
      <c r="H165" s="136">
        <f t="shared" si="14"/>
        <v>113.9316214790186</v>
      </c>
      <c r="I165" s="25">
        <v>1137461.28</v>
      </c>
    </row>
    <row r="166" spans="1:9" ht="16.5" customHeight="1">
      <c r="A166" s="26">
        <v>758</v>
      </c>
      <c r="B166" s="16"/>
      <c r="C166" s="32"/>
      <c r="D166" s="66" t="s">
        <v>46</v>
      </c>
      <c r="E166" s="18">
        <f>E167+E169+E171+E173+E175+E183</f>
        <v>55373665.51</v>
      </c>
      <c r="F166" s="18">
        <f>F167+F169+F171+F173+F175+F183</f>
        <v>46322843.98</v>
      </c>
      <c r="G166" s="134">
        <f t="shared" si="11"/>
        <v>83.65500739992461</v>
      </c>
      <c r="H166" s="134">
        <f t="shared" si="14"/>
        <v>106.38913170076809</v>
      </c>
      <c r="I166" s="18">
        <f>I167+I169+I173+I175+I183</f>
        <v>43540955.02</v>
      </c>
    </row>
    <row r="167" spans="1:9" ht="22.5">
      <c r="A167" s="19"/>
      <c r="B167" s="27">
        <v>75801</v>
      </c>
      <c r="C167" s="20"/>
      <c r="D167" s="13" t="s">
        <v>101</v>
      </c>
      <c r="E167" s="21">
        <f>SUM(E168)</f>
        <v>43431443</v>
      </c>
      <c r="F167" s="21">
        <f>SUM(F168)</f>
        <v>36752139</v>
      </c>
      <c r="G167" s="135">
        <f t="shared" si="11"/>
        <v>84.62104056731432</v>
      </c>
      <c r="H167" s="135">
        <f t="shared" si="14"/>
        <v>107.84390041789646</v>
      </c>
      <c r="I167" s="21">
        <f>SUM(I168)</f>
        <v>34079015</v>
      </c>
    </row>
    <row r="168" spans="1:9" ht="12.75">
      <c r="A168" s="22"/>
      <c r="B168" s="29"/>
      <c r="C168" s="30">
        <v>2920</v>
      </c>
      <c r="D168" s="10" t="s">
        <v>97</v>
      </c>
      <c r="E168" s="25">
        <v>43431443</v>
      </c>
      <c r="F168" s="25">
        <v>36752139</v>
      </c>
      <c r="G168" s="136">
        <f t="shared" si="11"/>
        <v>84.62104056731432</v>
      </c>
      <c r="H168" s="136">
        <f t="shared" si="14"/>
        <v>107.84390041789646</v>
      </c>
      <c r="I168" s="25">
        <v>34079015</v>
      </c>
    </row>
    <row r="169" spans="1:9" ht="45" customHeight="1" hidden="1">
      <c r="A169" s="22"/>
      <c r="B169" s="27">
        <v>75802</v>
      </c>
      <c r="C169" s="44"/>
      <c r="D169" s="13" t="s">
        <v>180</v>
      </c>
      <c r="E169" s="21">
        <f>SUM(E170)</f>
        <v>0</v>
      </c>
      <c r="F169" s="21">
        <f>SUM(F170)</f>
        <v>0</v>
      </c>
      <c r="G169" s="135" t="e">
        <f t="shared" si="11"/>
        <v>#DIV/0!</v>
      </c>
      <c r="H169" s="135" t="e">
        <f t="shared" si="14"/>
        <v>#DIV/0!</v>
      </c>
      <c r="I169" s="21">
        <f>SUM(I170)</f>
        <v>0</v>
      </c>
    </row>
    <row r="170" spans="1:9" ht="12.75" customHeight="1" hidden="1">
      <c r="A170" s="22"/>
      <c r="B170" s="111"/>
      <c r="C170" s="30" t="s">
        <v>163</v>
      </c>
      <c r="D170" s="217" t="s">
        <v>181</v>
      </c>
      <c r="E170" s="25"/>
      <c r="F170" s="25"/>
      <c r="G170" s="136" t="e">
        <f t="shared" si="11"/>
        <v>#DIV/0!</v>
      </c>
      <c r="H170" s="136" t="e">
        <f t="shared" si="14"/>
        <v>#DIV/0!</v>
      </c>
      <c r="I170" s="25"/>
    </row>
    <row r="171" spans="1:9" ht="12.75" customHeight="1" hidden="1">
      <c r="A171" s="22"/>
      <c r="B171" s="27">
        <v>75805</v>
      </c>
      <c r="C171" s="44"/>
      <c r="D171" s="13" t="s">
        <v>185</v>
      </c>
      <c r="E171" s="21">
        <f>SUM(E172)</f>
        <v>0</v>
      </c>
      <c r="F171" s="21">
        <f>SUM(F172)</f>
        <v>0</v>
      </c>
      <c r="G171" s="135" t="e">
        <f t="shared" si="11"/>
        <v>#DIV/0!</v>
      </c>
      <c r="H171" s="135" t="e">
        <f t="shared" si="14"/>
        <v>#DIV/0!</v>
      </c>
      <c r="I171" s="25"/>
    </row>
    <row r="172" spans="1:9" ht="12.75" customHeight="1" hidden="1">
      <c r="A172" s="22"/>
      <c r="B172" s="158"/>
      <c r="C172" s="30" t="s">
        <v>77</v>
      </c>
      <c r="D172" s="10" t="s">
        <v>97</v>
      </c>
      <c r="E172" s="25"/>
      <c r="F172" s="25"/>
      <c r="G172" s="136" t="e">
        <f t="shared" si="11"/>
        <v>#DIV/0!</v>
      </c>
      <c r="H172" s="136" t="e">
        <f t="shared" si="14"/>
        <v>#DIV/0!</v>
      </c>
      <c r="I172" s="25"/>
    </row>
    <row r="173" spans="1:9" ht="12.75">
      <c r="A173" s="19"/>
      <c r="B173" s="27">
        <v>75807</v>
      </c>
      <c r="C173" s="20"/>
      <c r="D173" s="14" t="s">
        <v>81</v>
      </c>
      <c r="E173" s="104">
        <f>SUM(E174)</f>
        <v>5632296</v>
      </c>
      <c r="F173" s="21">
        <f>SUM(F174)</f>
        <v>4224222</v>
      </c>
      <c r="G173" s="135">
        <f t="shared" si="11"/>
        <v>75</v>
      </c>
      <c r="H173" s="135">
        <f aca="true" t="shared" si="15" ref="H173:H179">(F173/I173)*100</f>
        <v>102.97093564069712</v>
      </c>
      <c r="I173" s="21">
        <f>SUM(I174)</f>
        <v>4102344</v>
      </c>
    </row>
    <row r="174" spans="1:9" ht="12.75">
      <c r="A174" s="22"/>
      <c r="B174" s="29"/>
      <c r="C174" s="30" t="s">
        <v>77</v>
      </c>
      <c r="D174" s="10" t="s">
        <v>97</v>
      </c>
      <c r="E174" s="25">
        <v>5632296</v>
      </c>
      <c r="F174" s="25">
        <v>4224222</v>
      </c>
      <c r="G174" s="136">
        <f t="shared" si="11"/>
        <v>75</v>
      </c>
      <c r="H174" s="136">
        <f t="shared" si="15"/>
        <v>102.97093564069712</v>
      </c>
      <c r="I174" s="25">
        <v>4102344</v>
      </c>
    </row>
    <row r="175" spans="1:9" ht="12.75">
      <c r="A175" s="19"/>
      <c r="B175" s="27">
        <v>75814</v>
      </c>
      <c r="C175" s="20"/>
      <c r="D175" s="14" t="s">
        <v>47</v>
      </c>
      <c r="E175" s="21">
        <f>SUM(E176:E182)</f>
        <v>2456458.5100000002</v>
      </c>
      <c r="F175" s="21">
        <f>SUM(F176:F182)</f>
        <v>2456384.98</v>
      </c>
      <c r="G175" s="135">
        <f t="shared" si="11"/>
        <v>99.99700666631654</v>
      </c>
      <c r="H175" s="135">
        <f t="shared" si="15"/>
        <v>107.13467756569648</v>
      </c>
      <c r="I175" s="21">
        <f>SUM(I176:I182)</f>
        <v>2292801.02</v>
      </c>
    </row>
    <row r="176" spans="1:9" ht="12.75" hidden="1">
      <c r="A176" s="19"/>
      <c r="B176" s="36"/>
      <c r="C176" s="30" t="s">
        <v>11</v>
      </c>
      <c r="D176" s="10" t="s">
        <v>152</v>
      </c>
      <c r="E176" s="21"/>
      <c r="F176" s="21"/>
      <c r="G176" s="136" t="e">
        <f t="shared" si="11"/>
        <v>#DIV/0!</v>
      </c>
      <c r="H176" s="148" t="e">
        <f t="shared" si="15"/>
        <v>#DIV/0!</v>
      </c>
      <c r="I176" s="25">
        <v>0</v>
      </c>
    </row>
    <row r="177" spans="1:9" ht="12.75" hidden="1">
      <c r="A177" s="19"/>
      <c r="B177" s="36"/>
      <c r="C177" s="30" t="s">
        <v>11</v>
      </c>
      <c r="D177" s="10" t="s">
        <v>12</v>
      </c>
      <c r="E177" s="21"/>
      <c r="F177" s="21"/>
      <c r="G177" s="136" t="e">
        <f t="shared" si="11"/>
        <v>#DIV/0!</v>
      </c>
      <c r="H177" s="148" t="e">
        <f t="shared" si="15"/>
        <v>#DIV/0!</v>
      </c>
      <c r="I177" s="25">
        <v>0</v>
      </c>
    </row>
    <row r="178" spans="1:9" ht="12.75" hidden="1">
      <c r="A178" s="19"/>
      <c r="B178" s="36"/>
      <c r="C178" s="30" t="s">
        <v>51</v>
      </c>
      <c r="D178" s="10" t="s">
        <v>106</v>
      </c>
      <c r="E178" s="21"/>
      <c r="F178" s="21"/>
      <c r="G178" s="136" t="e">
        <f t="shared" si="11"/>
        <v>#DIV/0!</v>
      </c>
      <c r="H178" s="148" t="e">
        <f t="shared" si="15"/>
        <v>#DIV/0!</v>
      </c>
      <c r="I178" s="25">
        <v>0</v>
      </c>
    </row>
    <row r="179" spans="1:9" ht="12.75">
      <c r="A179" s="19"/>
      <c r="B179" s="36"/>
      <c r="C179" s="30" t="s">
        <v>116</v>
      </c>
      <c r="D179" s="10" t="s">
        <v>117</v>
      </c>
      <c r="E179" s="25">
        <v>1866000</v>
      </c>
      <c r="F179" s="25">
        <v>1865925.6</v>
      </c>
      <c r="G179" s="136">
        <f t="shared" si="11"/>
        <v>99.99601286173633</v>
      </c>
      <c r="H179" s="136">
        <f t="shared" si="15"/>
        <v>114.51471075597452</v>
      </c>
      <c r="I179" s="25">
        <v>1629420</v>
      </c>
    </row>
    <row r="180" spans="1:9" ht="12.75" hidden="1">
      <c r="A180" s="22"/>
      <c r="B180" s="29"/>
      <c r="C180" s="30" t="s">
        <v>77</v>
      </c>
      <c r="D180" s="10" t="s">
        <v>97</v>
      </c>
      <c r="E180" s="25"/>
      <c r="F180" s="25">
        <v>0</v>
      </c>
      <c r="G180" s="136" t="e">
        <f t="shared" si="11"/>
        <v>#DIV/0!</v>
      </c>
      <c r="H180" s="148" t="s">
        <v>123</v>
      </c>
      <c r="I180" s="25"/>
    </row>
    <row r="181" spans="1:9" ht="33.75">
      <c r="A181" s="22"/>
      <c r="B181" s="29"/>
      <c r="C181" s="30" t="s">
        <v>133</v>
      </c>
      <c r="D181" s="12" t="s">
        <v>172</v>
      </c>
      <c r="E181" s="25">
        <v>85716.61</v>
      </c>
      <c r="F181" s="25">
        <v>85717.23</v>
      </c>
      <c r="G181" s="136">
        <f t="shared" si="11"/>
        <v>100.00072331371948</v>
      </c>
      <c r="H181" s="136">
        <f aca="true" t="shared" si="16" ref="H181:H212">(F181/I181)*100</f>
        <v>402.5057874990021</v>
      </c>
      <c r="I181" s="25">
        <v>21295.9</v>
      </c>
    </row>
    <row r="182" spans="1:9" ht="33.75">
      <c r="A182" s="22"/>
      <c r="B182" s="29"/>
      <c r="C182" s="30" t="s">
        <v>131</v>
      </c>
      <c r="D182" s="12" t="s">
        <v>172</v>
      </c>
      <c r="E182" s="25">
        <v>504741.9</v>
      </c>
      <c r="F182" s="25">
        <v>504742.15</v>
      </c>
      <c r="G182" s="136">
        <f t="shared" si="11"/>
        <v>100.00004953026487</v>
      </c>
      <c r="H182" s="136">
        <f t="shared" si="16"/>
        <v>78.60985004604998</v>
      </c>
      <c r="I182" s="43">
        <v>642085.12</v>
      </c>
    </row>
    <row r="183" spans="1:9" ht="12.75">
      <c r="A183" s="19"/>
      <c r="B183" s="27">
        <v>75831</v>
      </c>
      <c r="C183" s="20"/>
      <c r="D183" s="14" t="s">
        <v>48</v>
      </c>
      <c r="E183" s="104">
        <f>SUM(E184)</f>
        <v>3853468</v>
      </c>
      <c r="F183" s="21">
        <f>SUM(F184)</f>
        <v>2890098</v>
      </c>
      <c r="G183" s="135">
        <f t="shared" si="11"/>
        <v>74.99992214804949</v>
      </c>
      <c r="H183" s="135">
        <f t="shared" si="16"/>
        <v>94.23838241551849</v>
      </c>
      <c r="I183" s="21">
        <f>SUM(I184)</f>
        <v>3066795</v>
      </c>
    </row>
    <row r="184" spans="1:9" ht="12.75">
      <c r="A184" s="22"/>
      <c r="B184" s="29"/>
      <c r="C184" s="30">
        <v>2920</v>
      </c>
      <c r="D184" s="10" t="s">
        <v>97</v>
      </c>
      <c r="E184" s="53">
        <v>3853468</v>
      </c>
      <c r="F184" s="25">
        <v>2890098</v>
      </c>
      <c r="G184" s="136">
        <f aca="true" t="shared" si="17" ref="G184:G294">F184*100/E184</f>
        <v>74.99992214804949</v>
      </c>
      <c r="H184" s="136">
        <f t="shared" si="16"/>
        <v>94.23838241551849</v>
      </c>
      <c r="I184" s="25">
        <v>3066795</v>
      </c>
    </row>
    <row r="185" spans="1:9" ht="17.25" customHeight="1">
      <c r="A185" s="26">
        <v>801</v>
      </c>
      <c r="B185" s="154"/>
      <c r="C185" s="155"/>
      <c r="D185" s="66" t="s">
        <v>49</v>
      </c>
      <c r="E185" s="18">
        <f>E186+E199+E204+E214+E224+E227+E229+E231+E233</f>
        <v>4786011.04</v>
      </c>
      <c r="F185" s="18">
        <f>SUM(F186,F199,F204,F214,F224,F227,F229,F231,F233)</f>
        <v>3713860.61</v>
      </c>
      <c r="G185" s="134">
        <f t="shared" si="17"/>
        <v>77.59824578256719</v>
      </c>
      <c r="H185" s="134">
        <f t="shared" si="16"/>
        <v>107.97296449702307</v>
      </c>
      <c r="I185" s="18">
        <f>SUM(I186,I199,I204,I214,I224,I229,I233,)</f>
        <v>3439620.86</v>
      </c>
    </row>
    <row r="186" spans="1:9" ht="12.75">
      <c r="A186" s="19"/>
      <c r="B186" s="27">
        <v>80101</v>
      </c>
      <c r="C186" s="20"/>
      <c r="D186" s="14" t="s">
        <v>50</v>
      </c>
      <c r="E186" s="21">
        <f>SUM(E187:E198)</f>
        <v>515710</v>
      </c>
      <c r="F186" s="21">
        <f>SUM(F187:F198)</f>
        <v>493803.1</v>
      </c>
      <c r="G186" s="135">
        <f t="shared" si="17"/>
        <v>95.7520893525431</v>
      </c>
      <c r="H186" s="135">
        <f t="shared" si="16"/>
        <v>140.50660479331088</v>
      </c>
      <c r="I186" s="21">
        <f>SUM(I187:I198)</f>
        <v>351444.76</v>
      </c>
    </row>
    <row r="187" spans="1:9" ht="22.5" hidden="1">
      <c r="A187" s="19"/>
      <c r="B187" s="36"/>
      <c r="C187" s="30" t="s">
        <v>70</v>
      </c>
      <c r="D187" s="12" t="s">
        <v>216</v>
      </c>
      <c r="E187" s="25"/>
      <c r="F187" s="25"/>
      <c r="G187" s="136" t="e">
        <f>F187*100/E187</f>
        <v>#DIV/0!</v>
      </c>
      <c r="H187" s="136">
        <f t="shared" si="16"/>
        <v>0</v>
      </c>
      <c r="I187" s="43">
        <v>9960.87</v>
      </c>
    </row>
    <row r="188" spans="1:9" ht="12.75" hidden="1">
      <c r="A188" s="19"/>
      <c r="B188" s="36"/>
      <c r="C188" s="30" t="s">
        <v>134</v>
      </c>
      <c r="D188" s="10" t="s">
        <v>135</v>
      </c>
      <c r="E188" s="25"/>
      <c r="F188" s="25"/>
      <c r="G188" s="136" t="e">
        <f t="shared" si="17"/>
        <v>#DIV/0!</v>
      </c>
      <c r="H188" s="136">
        <f t="shared" si="16"/>
        <v>0</v>
      </c>
      <c r="I188" s="25">
        <v>320</v>
      </c>
    </row>
    <row r="189" spans="1:9" ht="12.75" hidden="1">
      <c r="A189" s="22"/>
      <c r="B189" s="29"/>
      <c r="C189" s="30" t="s">
        <v>25</v>
      </c>
      <c r="D189" s="10" t="s">
        <v>215</v>
      </c>
      <c r="E189" s="25"/>
      <c r="F189" s="25"/>
      <c r="G189" s="136" t="e">
        <f t="shared" si="17"/>
        <v>#DIV/0!</v>
      </c>
      <c r="H189" s="136" t="e">
        <f t="shared" si="16"/>
        <v>#DIV/0!</v>
      </c>
      <c r="I189" s="25"/>
    </row>
    <row r="190" spans="1:9" ht="12.75">
      <c r="A190" s="22"/>
      <c r="B190" s="29"/>
      <c r="C190" s="28" t="s">
        <v>85</v>
      </c>
      <c r="D190" s="10" t="s">
        <v>26</v>
      </c>
      <c r="E190" s="33">
        <v>100</v>
      </c>
      <c r="F190" s="25">
        <v>17.92</v>
      </c>
      <c r="G190" s="136">
        <f t="shared" si="17"/>
        <v>17.92</v>
      </c>
      <c r="H190" s="136">
        <f t="shared" si="16"/>
        <v>7.467911318553093</v>
      </c>
      <c r="I190" s="43">
        <v>239.96</v>
      </c>
    </row>
    <row r="191" spans="1:10" ht="12.75">
      <c r="A191" s="22"/>
      <c r="B191" s="29"/>
      <c r="C191" s="30" t="s">
        <v>11</v>
      </c>
      <c r="D191" s="11" t="s">
        <v>12</v>
      </c>
      <c r="E191" s="25">
        <v>7400</v>
      </c>
      <c r="F191" s="25">
        <v>6945.28</v>
      </c>
      <c r="G191" s="136">
        <f t="shared" si="17"/>
        <v>93.85513513513513</v>
      </c>
      <c r="H191" s="136">
        <f t="shared" si="16"/>
        <v>134.76507775117298</v>
      </c>
      <c r="I191" s="25">
        <v>5153.62</v>
      </c>
      <c r="J191" s="164"/>
    </row>
    <row r="192" spans="1:9" ht="47.25" customHeight="1">
      <c r="A192" s="22"/>
      <c r="B192" s="29"/>
      <c r="C192" s="30" t="s">
        <v>120</v>
      </c>
      <c r="D192" s="12" t="s">
        <v>255</v>
      </c>
      <c r="E192" s="25">
        <v>249862</v>
      </c>
      <c r="F192" s="25">
        <v>246536.8</v>
      </c>
      <c r="G192" s="136">
        <f t="shared" si="17"/>
        <v>98.66918539033547</v>
      </c>
      <c r="H192" s="136">
        <f t="shared" si="16"/>
        <v>104.63883640986427</v>
      </c>
      <c r="I192" s="43">
        <v>235607.36</v>
      </c>
    </row>
    <row r="193" spans="1:9" ht="33.75" customHeight="1" hidden="1">
      <c r="A193" s="22"/>
      <c r="B193" s="29"/>
      <c r="C193" s="30" t="s">
        <v>51</v>
      </c>
      <c r="D193" s="12" t="s">
        <v>233</v>
      </c>
      <c r="E193" s="25"/>
      <c r="F193" s="25"/>
      <c r="G193" s="136" t="e">
        <f t="shared" si="17"/>
        <v>#DIV/0!</v>
      </c>
      <c r="H193" s="136" t="e">
        <f t="shared" si="16"/>
        <v>#DIV/0!</v>
      </c>
      <c r="I193" s="43"/>
    </row>
    <row r="194" spans="1:9" ht="33.75">
      <c r="A194" s="22"/>
      <c r="B194" s="29"/>
      <c r="C194" s="30" t="s">
        <v>155</v>
      </c>
      <c r="D194" s="12" t="s">
        <v>187</v>
      </c>
      <c r="E194" s="25">
        <v>80238</v>
      </c>
      <c r="F194" s="25">
        <v>80234.64</v>
      </c>
      <c r="G194" s="136">
        <f t="shared" si="17"/>
        <v>99.99581245793763</v>
      </c>
      <c r="H194" s="136">
        <f t="shared" si="16"/>
        <v>97.70281965258386</v>
      </c>
      <c r="I194" s="43">
        <v>82121.11</v>
      </c>
    </row>
    <row r="195" spans="1:9" ht="45">
      <c r="A195" s="22"/>
      <c r="B195" s="29"/>
      <c r="C195" s="30" t="s">
        <v>82</v>
      </c>
      <c r="D195" s="12" t="s">
        <v>234</v>
      </c>
      <c r="E195" s="25">
        <v>18042</v>
      </c>
      <c r="F195" s="25">
        <v>0</v>
      </c>
      <c r="G195" s="136">
        <f t="shared" si="17"/>
        <v>0</v>
      </c>
      <c r="H195" s="136">
        <f t="shared" si="16"/>
        <v>0</v>
      </c>
      <c r="I195" s="25">
        <v>18041.84</v>
      </c>
    </row>
    <row r="196" spans="1:9" ht="46.5" customHeight="1" hidden="1">
      <c r="A196" s="22"/>
      <c r="B196" s="29"/>
      <c r="C196" s="30" t="s">
        <v>191</v>
      </c>
      <c r="D196" s="127" t="s">
        <v>253</v>
      </c>
      <c r="E196" s="25"/>
      <c r="F196" s="25"/>
      <c r="G196" s="139" t="e">
        <f t="shared" si="17"/>
        <v>#DIV/0!</v>
      </c>
      <c r="H196" s="139" t="e">
        <f t="shared" si="16"/>
        <v>#DIV/0!</v>
      </c>
      <c r="I196" s="25">
        <v>0</v>
      </c>
    </row>
    <row r="197" spans="1:9" ht="45.75" customHeight="1">
      <c r="A197" s="22"/>
      <c r="B197" s="99"/>
      <c r="C197" s="44" t="s">
        <v>108</v>
      </c>
      <c r="D197" s="86" t="s">
        <v>239</v>
      </c>
      <c r="E197" s="25">
        <v>160068</v>
      </c>
      <c r="F197" s="25">
        <v>160068.46</v>
      </c>
      <c r="G197" s="139">
        <f t="shared" si="17"/>
        <v>100.00028737786441</v>
      </c>
      <c r="H197" s="150" t="s">
        <v>123</v>
      </c>
      <c r="I197" s="43">
        <v>0</v>
      </c>
    </row>
    <row r="198" spans="1:9" ht="33.75" hidden="1">
      <c r="A198" s="22"/>
      <c r="B198" s="29"/>
      <c r="C198" s="30" t="s">
        <v>79</v>
      </c>
      <c r="D198" s="12" t="s">
        <v>235</v>
      </c>
      <c r="E198" s="25"/>
      <c r="F198" s="25"/>
      <c r="G198" s="136" t="e">
        <f t="shared" si="17"/>
        <v>#DIV/0!</v>
      </c>
      <c r="H198" s="136" t="e">
        <f t="shared" si="16"/>
        <v>#DIV/0!</v>
      </c>
      <c r="I198" s="43"/>
    </row>
    <row r="199" spans="1:9" ht="12.75">
      <c r="A199" s="22"/>
      <c r="B199" s="27">
        <v>80103</v>
      </c>
      <c r="C199" s="44"/>
      <c r="D199" s="13" t="s">
        <v>178</v>
      </c>
      <c r="E199" s="21">
        <f>SUM(E200:E203)</f>
        <v>191591</v>
      </c>
      <c r="F199" s="21">
        <f>SUM(F200:F203)</f>
        <v>138853.74</v>
      </c>
      <c r="G199" s="135">
        <f t="shared" si="17"/>
        <v>72.47404105620828</v>
      </c>
      <c r="H199" s="135">
        <f t="shared" si="16"/>
        <v>55.80771218095407</v>
      </c>
      <c r="I199" s="40">
        <f>SUM(I200:I202)</f>
        <v>248807.44</v>
      </c>
    </row>
    <row r="200" spans="1:9" ht="12.75" hidden="1">
      <c r="A200" s="22"/>
      <c r="B200" s="121"/>
      <c r="C200" s="30" t="s">
        <v>11</v>
      </c>
      <c r="D200" s="11" t="s">
        <v>12</v>
      </c>
      <c r="E200" s="25"/>
      <c r="F200" s="25"/>
      <c r="G200" s="136" t="e">
        <f t="shared" si="17"/>
        <v>#DIV/0!</v>
      </c>
      <c r="H200" s="136" t="e">
        <f t="shared" si="16"/>
        <v>#DIV/0!</v>
      </c>
      <c r="I200" s="43"/>
    </row>
    <row r="201" spans="1:9" ht="33.75">
      <c r="A201" s="22"/>
      <c r="B201" s="201"/>
      <c r="C201" s="52" t="s">
        <v>51</v>
      </c>
      <c r="D201" s="12" t="s">
        <v>256</v>
      </c>
      <c r="E201" s="25">
        <v>142480</v>
      </c>
      <c r="F201" s="25">
        <v>106861.5</v>
      </c>
      <c r="G201" s="136">
        <f t="shared" si="17"/>
        <v>75.00105277933746</v>
      </c>
      <c r="H201" s="136">
        <f t="shared" si="16"/>
        <v>44.77018211982957</v>
      </c>
      <c r="I201" s="43">
        <v>238689</v>
      </c>
    </row>
    <row r="202" spans="1:9" ht="33.75">
      <c r="A202" s="22"/>
      <c r="B202" s="36"/>
      <c r="C202" s="52" t="s">
        <v>130</v>
      </c>
      <c r="D202" s="173" t="s">
        <v>209</v>
      </c>
      <c r="E202" s="25">
        <v>36000</v>
      </c>
      <c r="F202" s="25">
        <v>18881.74</v>
      </c>
      <c r="G202" s="136">
        <f t="shared" si="17"/>
        <v>52.44927777777779</v>
      </c>
      <c r="H202" s="136">
        <f t="shared" si="16"/>
        <v>186.60722403848814</v>
      </c>
      <c r="I202" s="43">
        <v>10118.44</v>
      </c>
    </row>
    <row r="203" spans="1:9" ht="33.75">
      <c r="A203" s="22"/>
      <c r="B203" s="200"/>
      <c r="C203" s="52" t="s">
        <v>155</v>
      </c>
      <c r="D203" s="12" t="s">
        <v>187</v>
      </c>
      <c r="E203" s="25">
        <v>13111</v>
      </c>
      <c r="F203" s="25">
        <v>13110.5</v>
      </c>
      <c r="G203" s="136">
        <f t="shared" si="17"/>
        <v>99.99618640835939</v>
      </c>
      <c r="H203" s="148" t="s">
        <v>123</v>
      </c>
      <c r="I203" s="43"/>
    </row>
    <row r="204" spans="1:9" ht="12.75">
      <c r="A204" s="19"/>
      <c r="B204" s="27">
        <v>80104</v>
      </c>
      <c r="C204" s="20"/>
      <c r="D204" s="14" t="s">
        <v>52</v>
      </c>
      <c r="E204" s="21">
        <f>SUM(E205:E213)</f>
        <v>3492308</v>
      </c>
      <c r="F204" s="21">
        <f>SUM(F205:F213)</f>
        <v>2556020.1</v>
      </c>
      <c r="G204" s="135">
        <f t="shared" si="17"/>
        <v>73.1899964149783</v>
      </c>
      <c r="H204" s="135">
        <f t="shared" si="16"/>
        <v>97.41262627760314</v>
      </c>
      <c r="I204" s="21">
        <f>SUM(I205:I213)</f>
        <v>2623910.47</v>
      </c>
    </row>
    <row r="205" spans="1:9" ht="22.5" hidden="1">
      <c r="A205" s="19"/>
      <c r="B205" s="36"/>
      <c r="C205" s="30" t="s">
        <v>70</v>
      </c>
      <c r="D205" s="12" t="s">
        <v>216</v>
      </c>
      <c r="E205" s="25"/>
      <c r="F205" s="25"/>
      <c r="G205" s="136" t="e">
        <f t="shared" si="17"/>
        <v>#DIV/0!</v>
      </c>
      <c r="H205" s="136" t="e">
        <f t="shared" si="16"/>
        <v>#DIV/0!</v>
      </c>
      <c r="I205" s="25"/>
    </row>
    <row r="206" spans="1:9" ht="45">
      <c r="A206" s="22"/>
      <c r="B206" s="23"/>
      <c r="C206" s="45" t="s">
        <v>10</v>
      </c>
      <c r="D206" s="86" t="s">
        <v>214</v>
      </c>
      <c r="E206" s="25">
        <v>97200</v>
      </c>
      <c r="F206" s="25">
        <v>72900</v>
      </c>
      <c r="G206" s="136">
        <f t="shared" si="17"/>
        <v>75</v>
      </c>
      <c r="H206" s="136">
        <f t="shared" si="16"/>
        <v>128.1195079086116</v>
      </c>
      <c r="I206" s="25">
        <v>56900</v>
      </c>
    </row>
    <row r="207" spans="1:9" ht="12.75" hidden="1">
      <c r="A207" s="22"/>
      <c r="B207" s="23"/>
      <c r="C207" s="35" t="s">
        <v>25</v>
      </c>
      <c r="D207" s="10" t="s">
        <v>215</v>
      </c>
      <c r="E207" s="25"/>
      <c r="F207" s="25"/>
      <c r="G207" s="136" t="e">
        <f t="shared" si="17"/>
        <v>#DIV/0!</v>
      </c>
      <c r="H207" s="136" t="e">
        <f t="shared" si="16"/>
        <v>#DIV/0!</v>
      </c>
      <c r="I207" s="25"/>
    </row>
    <row r="208" spans="1:9" ht="12.75">
      <c r="A208" s="22"/>
      <c r="B208" s="23"/>
      <c r="C208" s="30" t="s">
        <v>11</v>
      </c>
      <c r="D208" s="10" t="s">
        <v>12</v>
      </c>
      <c r="E208" s="25">
        <v>2800</v>
      </c>
      <c r="F208" s="25">
        <v>1874.51</v>
      </c>
      <c r="G208" s="136">
        <f t="shared" si="17"/>
        <v>66.94678571428571</v>
      </c>
      <c r="H208" s="136">
        <f t="shared" si="16"/>
        <v>112.07430525661262</v>
      </c>
      <c r="I208" s="25">
        <v>1672.56</v>
      </c>
    </row>
    <row r="209" spans="1:9" ht="33.75">
      <c r="A209" s="22"/>
      <c r="B209" s="23"/>
      <c r="C209" s="28" t="s">
        <v>51</v>
      </c>
      <c r="D209" s="12" t="s">
        <v>256</v>
      </c>
      <c r="E209" s="25">
        <v>2490660</v>
      </c>
      <c r="F209" s="25">
        <v>1867995</v>
      </c>
      <c r="G209" s="136">
        <f t="shared" si="17"/>
        <v>75</v>
      </c>
      <c r="H209" s="136">
        <f t="shared" si="16"/>
        <v>94.10919214498496</v>
      </c>
      <c r="I209" s="25">
        <v>1984923</v>
      </c>
    </row>
    <row r="210" spans="1:9" s="182" customFormat="1" ht="36" customHeight="1">
      <c r="A210" s="98"/>
      <c r="B210" s="179"/>
      <c r="C210" s="180">
        <v>2310</v>
      </c>
      <c r="D210" s="173" t="s">
        <v>209</v>
      </c>
      <c r="E210" s="33">
        <v>871200</v>
      </c>
      <c r="F210" s="33">
        <v>582804.24</v>
      </c>
      <c r="G210" s="181">
        <f t="shared" si="17"/>
        <v>66.8967217630854</v>
      </c>
      <c r="H210" s="181">
        <f t="shared" si="16"/>
        <v>117.0240502552393</v>
      </c>
      <c r="I210" s="33">
        <v>498020.91</v>
      </c>
    </row>
    <row r="211" spans="1:9" s="105" customFormat="1" ht="56.25" hidden="1">
      <c r="A211" s="209"/>
      <c r="B211" s="209"/>
      <c r="C211" s="210" t="s">
        <v>67</v>
      </c>
      <c r="D211" s="12" t="s">
        <v>207</v>
      </c>
      <c r="E211" s="160"/>
      <c r="F211" s="160"/>
      <c r="G211" s="208" t="e">
        <f t="shared" si="17"/>
        <v>#DIV/0!</v>
      </c>
      <c r="H211" s="208" t="e">
        <f t="shared" si="16"/>
        <v>#DIV/0!</v>
      </c>
      <c r="I211" s="160"/>
    </row>
    <row r="212" spans="1:9" ht="33.75">
      <c r="A212" s="22"/>
      <c r="B212" s="29"/>
      <c r="C212" s="30" t="s">
        <v>155</v>
      </c>
      <c r="D212" s="12" t="s">
        <v>187</v>
      </c>
      <c r="E212" s="25">
        <v>30448</v>
      </c>
      <c r="F212" s="25">
        <v>30446.35</v>
      </c>
      <c r="G212" s="136">
        <f t="shared" si="17"/>
        <v>99.9945809248555</v>
      </c>
      <c r="H212" s="136">
        <f t="shared" si="16"/>
        <v>36.952144573634</v>
      </c>
      <c r="I212" s="43">
        <v>82394</v>
      </c>
    </row>
    <row r="213" spans="1:9" s="117" customFormat="1" ht="57" customHeight="1" hidden="1">
      <c r="A213" s="206"/>
      <c r="B213" s="207"/>
      <c r="C213" s="103" t="s">
        <v>67</v>
      </c>
      <c r="D213" s="12" t="s">
        <v>207</v>
      </c>
      <c r="E213" s="160"/>
      <c r="F213" s="160"/>
      <c r="G213" s="208" t="e">
        <f t="shared" si="17"/>
        <v>#DIV/0!</v>
      </c>
      <c r="H213" s="136" t="e">
        <f aca="true" t="shared" si="18" ref="H213:H234">(F213/I213)*100</f>
        <v>#DIV/0!</v>
      </c>
      <c r="I213" s="160"/>
    </row>
    <row r="214" spans="1:11" ht="12.75">
      <c r="A214" s="19"/>
      <c r="B214" s="27">
        <v>80110</v>
      </c>
      <c r="C214" s="20"/>
      <c r="D214" s="14" t="s">
        <v>53</v>
      </c>
      <c r="E214" s="21">
        <f>SUM(E215:E223)</f>
        <v>347845.04</v>
      </c>
      <c r="F214" s="21">
        <f>SUM(F215:F223)</f>
        <v>314133.25</v>
      </c>
      <c r="G214" s="135">
        <f t="shared" si="17"/>
        <v>90.30838847091222</v>
      </c>
      <c r="H214" s="135">
        <f t="shared" si="18"/>
        <v>151.98746238575418</v>
      </c>
      <c r="I214" s="21">
        <f>SUM(I215:I223)</f>
        <v>206683.65999999997</v>
      </c>
      <c r="J214" s="164"/>
      <c r="K214" s="164"/>
    </row>
    <row r="215" spans="1:11" ht="22.5" hidden="1">
      <c r="A215" s="19"/>
      <c r="B215" s="36"/>
      <c r="C215" s="30" t="s">
        <v>70</v>
      </c>
      <c r="D215" s="12" t="s">
        <v>216</v>
      </c>
      <c r="E215" s="25"/>
      <c r="F215" s="25"/>
      <c r="G215" s="136" t="e">
        <f>F215*100/E215</f>
        <v>#DIV/0!</v>
      </c>
      <c r="H215" s="136" t="e">
        <f t="shared" si="18"/>
        <v>#DIV/0!</v>
      </c>
      <c r="I215" s="21"/>
      <c r="J215" s="164"/>
      <c r="K215" s="164"/>
    </row>
    <row r="216" spans="1:11" ht="12.75">
      <c r="A216" s="19"/>
      <c r="B216" s="36"/>
      <c r="C216" s="30" t="s">
        <v>134</v>
      </c>
      <c r="D216" s="10" t="s">
        <v>135</v>
      </c>
      <c r="E216" s="25">
        <v>68</v>
      </c>
      <c r="F216" s="25">
        <v>67.55</v>
      </c>
      <c r="G216" s="136">
        <f t="shared" si="17"/>
        <v>99.33823529411765</v>
      </c>
      <c r="H216" s="148" t="s">
        <v>123</v>
      </c>
      <c r="I216" s="25"/>
      <c r="J216" s="164"/>
      <c r="K216" s="164"/>
    </row>
    <row r="217" spans="1:9" ht="12.75" hidden="1">
      <c r="A217" s="22"/>
      <c r="B217" s="29"/>
      <c r="C217" s="34" t="s">
        <v>25</v>
      </c>
      <c r="D217" s="10" t="s">
        <v>215</v>
      </c>
      <c r="E217" s="25"/>
      <c r="F217" s="25"/>
      <c r="G217" s="136" t="e">
        <f t="shared" si="17"/>
        <v>#DIV/0!</v>
      </c>
      <c r="H217" s="136" t="e">
        <f t="shared" si="18"/>
        <v>#DIV/0!</v>
      </c>
      <c r="I217" s="25"/>
    </row>
    <row r="218" spans="1:9" ht="12.75">
      <c r="A218" s="22"/>
      <c r="B218" s="29"/>
      <c r="C218" s="24" t="s">
        <v>85</v>
      </c>
      <c r="D218" s="214" t="s">
        <v>26</v>
      </c>
      <c r="E218" s="25">
        <v>1000</v>
      </c>
      <c r="F218" s="25">
        <v>509.83</v>
      </c>
      <c r="G218" s="136">
        <f t="shared" si="17"/>
        <v>50.983</v>
      </c>
      <c r="H218" s="136">
        <f t="shared" si="18"/>
        <v>51.606927756577015</v>
      </c>
      <c r="I218" s="25">
        <v>987.91</v>
      </c>
    </row>
    <row r="219" spans="1:9" ht="12.75">
      <c r="A219" s="22"/>
      <c r="B219" s="29"/>
      <c r="C219" s="28" t="s">
        <v>11</v>
      </c>
      <c r="D219" s="10" t="s">
        <v>12</v>
      </c>
      <c r="E219" s="25">
        <v>3700</v>
      </c>
      <c r="F219" s="25">
        <v>2482.12</v>
      </c>
      <c r="G219" s="136">
        <f t="shared" si="17"/>
        <v>67.08432432432433</v>
      </c>
      <c r="H219" s="136">
        <f t="shared" si="18"/>
        <v>104.10529141361609</v>
      </c>
      <c r="I219" s="25">
        <v>2384.24</v>
      </c>
    </row>
    <row r="220" spans="1:9" ht="45">
      <c r="A220" s="22"/>
      <c r="B220" s="29"/>
      <c r="C220" s="28" t="s">
        <v>120</v>
      </c>
      <c r="D220" s="12" t="s">
        <v>245</v>
      </c>
      <c r="E220" s="25">
        <v>187620</v>
      </c>
      <c r="F220" s="25">
        <v>187619.01</v>
      </c>
      <c r="G220" s="136">
        <f t="shared" si="17"/>
        <v>99.99947233770386</v>
      </c>
      <c r="H220" s="136">
        <f t="shared" si="18"/>
        <v>110.39950332318264</v>
      </c>
      <c r="I220" s="25">
        <v>169945.52</v>
      </c>
    </row>
    <row r="221" spans="1:9" ht="37.5" customHeight="1" hidden="1">
      <c r="A221" s="22"/>
      <c r="B221" s="29"/>
      <c r="C221" s="28" t="s">
        <v>130</v>
      </c>
      <c r="D221" s="86" t="s">
        <v>209</v>
      </c>
      <c r="E221" s="25"/>
      <c r="F221" s="25"/>
      <c r="G221" s="136" t="e">
        <f t="shared" si="17"/>
        <v>#DIV/0!</v>
      </c>
      <c r="H221" s="136" t="e">
        <f t="shared" si="18"/>
        <v>#DIV/0!</v>
      </c>
      <c r="I221" s="25"/>
    </row>
    <row r="222" spans="1:9" ht="33.75">
      <c r="A222" s="22"/>
      <c r="B222" s="29"/>
      <c r="C222" s="30" t="s">
        <v>155</v>
      </c>
      <c r="D222" s="12" t="s">
        <v>187</v>
      </c>
      <c r="E222" s="25">
        <v>71178</v>
      </c>
      <c r="F222" s="25">
        <v>71175.7</v>
      </c>
      <c r="G222" s="136">
        <f t="shared" si="17"/>
        <v>99.99676866447498</v>
      </c>
      <c r="H222" s="136">
        <f t="shared" si="18"/>
        <v>213.31811224543316</v>
      </c>
      <c r="I222" s="43">
        <v>33365.99</v>
      </c>
    </row>
    <row r="223" spans="1:9" ht="49.5" customHeight="1">
      <c r="A223" s="22"/>
      <c r="B223" s="29"/>
      <c r="C223" s="30" t="s">
        <v>82</v>
      </c>
      <c r="D223" s="12" t="s">
        <v>236</v>
      </c>
      <c r="E223" s="25">
        <v>84279.04</v>
      </c>
      <c r="F223" s="25">
        <v>52279.04</v>
      </c>
      <c r="G223" s="136">
        <f t="shared" si="17"/>
        <v>62.03089166654011</v>
      </c>
      <c r="H223" s="148" t="s">
        <v>123</v>
      </c>
      <c r="I223" s="43">
        <v>0</v>
      </c>
    </row>
    <row r="224" spans="1:9" ht="12.75">
      <c r="A224" s="22"/>
      <c r="B224" s="27">
        <v>80114</v>
      </c>
      <c r="C224" s="100"/>
      <c r="D224" s="14" t="s">
        <v>166</v>
      </c>
      <c r="E224" s="21">
        <f>SUM(E225:E226)</f>
        <v>150</v>
      </c>
      <c r="F224" s="21">
        <f>SUM(F225:F226)</f>
        <v>137</v>
      </c>
      <c r="G224" s="135">
        <f t="shared" si="17"/>
        <v>91.33333333333333</v>
      </c>
      <c r="H224" s="135">
        <f t="shared" si="18"/>
        <v>114.16666666666666</v>
      </c>
      <c r="I224" s="21">
        <f>SUM(I225:I228)</f>
        <v>120</v>
      </c>
    </row>
    <row r="225" spans="1:9" ht="12.75" hidden="1">
      <c r="A225" s="22"/>
      <c r="B225" s="36"/>
      <c r="C225" s="30" t="s">
        <v>25</v>
      </c>
      <c r="D225" s="10" t="s">
        <v>215</v>
      </c>
      <c r="E225" s="25"/>
      <c r="F225" s="25"/>
      <c r="G225" s="136" t="e">
        <f t="shared" si="17"/>
        <v>#DIV/0!</v>
      </c>
      <c r="H225" s="136" t="e">
        <f t="shared" si="18"/>
        <v>#DIV/0!</v>
      </c>
      <c r="I225" s="43"/>
    </row>
    <row r="226" spans="1:9" ht="12.75">
      <c r="A226" s="22"/>
      <c r="B226" s="36"/>
      <c r="C226" s="30" t="s">
        <v>11</v>
      </c>
      <c r="D226" s="10" t="s">
        <v>12</v>
      </c>
      <c r="E226" s="25">
        <v>150</v>
      </c>
      <c r="F226" s="25">
        <v>137</v>
      </c>
      <c r="G226" s="136">
        <f t="shared" si="17"/>
        <v>91.33333333333333</v>
      </c>
      <c r="H226" s="136">
        <f t="shared" si="18"/>
        <v>114.16666666666666</v>
      </c>
      <c r="I226" s="43">
        <v>120</v>
      </c>
    </row>
    <row r="227" spans="1:9" ht="12.75">
      <c r="A227" s="22"/>
      <c r="B227" s="27">
        <v>80148</v>
      </c>
      <c r="C227" s="44"/>
      <c r="D227" s="14" t="s">
        <v>206</v>
      </c>
      <c r="E227" s="21">
        <f>SUM(E228:E228)</f>
        <v>104130</v>
      </c>
      <c r="F227" s="21">
        <f>SUM(F228:F228)</f>
        <v>104124.71</v>
      </c>
      <c r="G227" s="135">
        <f>F227*100/E227</f>
        <v>99.99491981177374</v>
      </c>
      <c r="H227" s="141" t="s">
        <v>123</v>
      </c>
      <c r="I227" s="43"/>
    </row>
    <row r="228" spans="1:9" ht="33.75">
      <c r="A228" s="22"/>
      <c r="B228" s="36"/>
      <c r="C228" s="30" t="s">
        <v>155</v>
      </c>
      <c r="D228" s="12" t="s">
        <v>187</v>
      </c>
      <c r="E228" s="25">
        <v>104130</v>
      </c>
      <c r="F228" s="25">
        <v>104124.71</v>
      </c>
      <c r="G228" s="136">
        <f t="shared" si="17"/>
        <v>99.99491981177374</v>
      </c>
      <c r="H228" s="148" t="s">
        <v>123</v>
      </c>
      <c r="I228" s="43"/>
    </row>
    <row r="229" spans="1:9" ht="56.25">
      <c r="A229" s="22"/>
      <c r="B229" s="27">
        <v>80149</v>
      </c>
      <c r="C229" s="44"/>
      <c r="D229" s="13" t="s">
        <v>205</v>
      </c>
      <c r="E229" s="21">
        <f>SUM(E230:E230)</f>
        <v>82200</v>
      </c>
      <c r="F229" s="21">
        <f>SUM(F230:F230)</f>
        <v>61650</v>
      </c>
      <c r="G229" s="135">
        <f>F229*100/E229</f>
        <v>75</v>
      </c>
      <c r="H229" s="135">
        <f t="shared" si="18"/>
        <v>780.9204601160551</v>
      </c>
      <c r="I229" s="40">
        <f>SUM(I230:I231)</f>
        <v>7894.53</v>
      </c>
    </row>
    <row r="230" spans="1:9" ht="33.75">
      <c r="A230" s="22"/>
      <c r="B230" s="158"/>
      <c r="C230" s="30" t="s">
        <v>51</v>
      </c>
      <c r="D230" s="12" t="s">
        <v>256</v>
      </c>
      <c r="E230" s="25">
        <v>82200</v>
      </c>
      <c r="F230" s="25">
        <v>61650</v>
      </c>
      <c r="G230" s="136">
        <f t="shared" si="17"/>
        <v>75</v>
      </c>
      <c r="H230" s="148" t="s">
        <v>123</v>
      </c>
      <c r="I230" s="43"/>
    </row>
    <row r="231" spans="1:9" ht="56.25">
      <c r="A231" s="22"/>
      <c r="B231" s="27">
        <v>80150</v>
      </c>
      <c r="C231" s="44"/>
      <c r="D231" s="13" t="s">
        <v>200</v>
      </c>
      <c r="E231" s="21">
        <f>SUM(E232:E232)</f>
        <v>49099</v>
      </c>
      <c r="F231" s="21">
        <f>SUM(F232:F232)</f>
        <v>45041.71</v>
      </c>
      <c r="G231" s="135">
        <f t="shared" si="17"/>
        <v>91.73651194525347</v>
      </c>
      <c r="H231" s="135">
        <f t="shared" si="18"/>
        <v>570.543274900469</v>
      </c>
      <c r="I231" s="40">
        <f>SUM(I232)</f>
        <v>7894.53</v>
      </c>
    </row>
    <row r="232" spans="1:9" ht="45">
      <c r="A232" s="22"/>
      <c r="B232" s="111"/>
      <c r="C232" s="30" t="s">
        <v>120</v>
      </c>
      <c r="D232" s="12" t="s">
        <v>245</v>
      </c>
      <c r="E232" s="25">
        <v>49099</v>
      </c>
      <c r="F232" s="25">
        <v>45041.71</v>
      </c>
      <c r="G232" s="136">
        <f t="shared" si="17"/>
        <v>91.73651194525347</v>
      </c>
      <c r="H232" s="136">
        <f t="shared" si="18"/>
        <v>570.543274900469</v>
      </c>
      <c r="I232" s="43">
        <v>7894.53</v>
      </c>
    </row>
    <row r="233" spans="1:9" ht="12.75">
      <c r="A233" s="22"/>
      <c r="B233" s="27">
        <v>80195</v>
      </c>
      <c r="C233" s="20"/>
      <c r="D233" s="14" t="s">
        <v>5</v>
      </c>
      <c r="E233" s="21">
        <f>SUM(E234:E237)</f>
        <v>2978</v>
      </c>
      <c r="F233" s="21">
        <f>SUM(F234:F237)</f>
        <v>97</v>
      </c>
      <c r="G233" s="135">
        <f t="shared" si="17"/>
        <v>3.25721961047683</v>
      </c>
      <c r="H233" s="135">
        <f t="shared" si="18"/>
        <v>12.763157894736842</v>
      </c>
      <c r="I233" s="40">
        <f>SUM(I234:I237)</f>
        <v>760</v>
      </c>
    </row>
    <row r="234" spans="1:9" ht="22.5">
      <c r="A234" s="22"/>
      <c r="B234" s="29"/>
      <c r="C234" s="30" t="s">
        <v>27</v>
      </c>
      <c r="D234" s="12" t="s">
        <v>221</v>
      </c>
      <c r="E234" s="25">
        <v>2943</v>
      </c>
      <c r="F234" s="25">
        <v>61.8</v>
      </c>
      <c r="G234" s="136">
        <f t="shared" si="17"/>
        <v>2.0998980632008153</v>
      </c>
      <c r="H234" s="136">
        <f t="shared" si="18"/>
        <v>9.035087719298245</v>
      </c>
      <c r="I234" s="43">
        <v>684</v>
      </c>
    </row>
    <row r="235" spans="1:9" ht="12.75">
      <c r="A235" s="22"/>
      <c r="B235" s="29"/>
      <c r="C235" s="30" t="s">
        <v>17</v>
      </c>
      <c r="D235" s="10" t="s">
        <v>18</v>
      </c>
      <c r="E235" s="25">
        <v>35</v>
      </c>
      <c r="F235" s="25">
        <v>35.2</v>
      </c>
      <c r="G235" s="136">
        <f t="shared" si="17"/>
        <v>100.57142857142858</v>
      </c>
      <c r="H235" s="136">
        <f aca="true" t="shared" si="19" ref="H235:H267">(F235/I235)*100</f>
        <v>46.31578947368421</v>
      </c>
      <c r="I235" s="43">
        <v>76</v>
      </c>
    </row>
    <row r="236" spans="1:9" ht="33.75" hidden="1">
      <c r="A236" s="22"/>
      <c r="B236" s="29"/>
      <c r="C236" s="30" t="s">
        <v>162</v>
      </c>
      <c r="D236" s="215" t="s">
        <v>247</v>
      </c>
      <c r="E236" s="25"/>
      <c r="F236" s="25"/>
      <c r="G236" s="136" t="e">
        <f t="shared" si="17"/>
        <v>#DIV/0!</v>
      </c>
      <c r="H236" s="136" t="e">
        <f t="shared" si="19"/>
        <v>#DIV/0!</v>
      </c>
      <c r="I236" s="43"/>
    </row>
    <row r="237" spans="1:9" ht="33.75" hidden="1">
      <c r="A237" s="22"/>
      <c r="B237" s="29"/>
      <c r="C237" s="30" t="s">
        <v>51</v>
      </c>
      <c r="D237" s="12" t="s">
        <v>256</v>
      </c>
      <c r="E237" s="25"/>
      <c r="F237" s="25"/>
      <c r="G237" s="136" t="e">
        <f t="shared" si="17"/>
        <v>#DIV/0!</v>
      </c>
      <c r="H237" s="136" t="e">
        <f t="shared" si="19"/>
        <v>#DIV/0!</v>
      </c>
      <c r="I237" s="25"/>
    </row>
    <row r="238" spans="1:9" ht="12.75">
      <c r="A238" s="26">
        <v>851</v>
      </c>
      <c r="B238" s="16"/>
      <c r="C238" s="32"/>
      <c r="D238" s="66" t="s">
        <v>54</v>
      </c>
      <c r="E238" s="18">
        <f>E239+E242+E244+E246+E251</f>
        <v>39236</v>
      </c>
      <c r="F238" s="18">
        <f>SUM(F239,F242,F244,F246,F251)</f>
        <v>44245.72</v>
      </c>
      <c r="G238" s="134">
        <f t="shared" si="17"/>
        <v>112.76817208685901</v>
      </c>
      <c r="H238" s="134">
        <f t="shared" si="19"/>
        <v>62.988844272813495</v>
      </c>
      <c r="I238" s="18">
        <f>SUM(I239,I242,I244,I246,I251,)</f>
        <v>70243.74</v>
      </c>
    </row>
    <row r="239" spans="1:9" ht="12.75">
      <c r="A239" s="46"/>
      <c r="B239" s="27">
        <v>85141</v>
      </c>
      <c r="C239" s="20"/>
      <c r="D239" s="68" t="s">
        <v>55</v>
      </c>
      <c r="E239" s="21">
        <f>SUM(E240:E241)</f>
        <v>22050</v>
      </c>
      <c r="F239" s="21">
        <f>SUM(F240:F241)</f>
        <v>22050</v>
      </c>
      <c r="G239" s="141">
        <f>F239*100/E239</f>
        <v>100</v>
      </c>
      <c r="H239" s="135">
        <f t="shared" si="19"/>
        <v>53.38983050847458</v>
      </c>
      <c r="I239" s="21">
        <f>I241+I240</f>
        <v>41300</v>
      </c>
    </row>
    <row r="240" spans="1:9" ht="12.75">
      <c r="A240" s="22"/>
      <c r="B240" s="29"/>
      <c r="C240" s="34" t="s">
        <v>11</v>
      </c>
      <c r="D240" s="11" t="s">
        <v>12</v>
      </c>
      <c r="E240" s="25">
        <v>22050</v>
      </c>
      <c r="F240" s="25">
        <v>22050</v>
      </c>
      <c r="G240" s="136">
        <f t="shared" si="17"/>
        <v>100</v>
      </c>
      <c r="H240" s="136">
        <f t="shared" si="19"/>
        <v>53.38983050847458</v>
      </c>
      <c r="I240" s="25">
        <v>41300</v>
      </c>
    </row>
    <row r="241" spans="1:9" ht="33.75" hidden="1">
      <c r="A241" s="46"/>
      <c r="B241" s="36"/>
      <c r="C241" s="30">
        <v>2320</v>
      </c>
      <c r="D241" s="12" t="s">
        <v>188</v>
      </c>
      <c r="E241" s="25"/>
      <c r="F241" s="25"/>
      <c r="G241" s="136" t="e">
        <f t="shared" si="17"/>
        <v>#DIV/0!</v>
      </c>
      <c r="H241" s="136" t="e">
        <f t="shared" si="19"/>
        <v>#DIV/0!</v>
      </c>
      <c r="I241" s="25"/>
    </row>
    <row r="242" spans="1:9" s="117" customFormat="1" ht="12.75">
      <c r="A242" s="115"/>
      <c r="B242" s="128">
        <v>85154</v>
      </c>
      <c r="C242" s="116"/>
      <c r="D242" s="13" t="s">
        <v>160</v>
      </c>
      <c r="E242" s="104">
        <f>SUM(E243:E243)</f>
        <v>2528</v>
      </c>
      <c r="F242" s="104">
        <f>SUM(F243:F243)</f>
        <v>2528.9</v>
      </c>
      <c r="G242" s="142">
        <f t="shared" si="17"/>
        <v>100.03560126582279</v>
      </c>
      <c r="H242" s="141">
        <f t="shared" si="19"/>
        <v>45.27486456390113</v>
      </c>
      <c r="I242" s="21">
        <f>I244+I243</f>
        <v>5585.66</v>
      </c>
    </row>
    <row r="243" spans="1:9" ht="12.75">
      <c r="A243" s="46"/>
      <c r="B243" s="111"/>
      <c r="C243" s="30" t="s">
        <v>11</v>
      </c>
      <c r="D243" s="11" t="s">
        <v>12</v>
      </c>
      <c r="E243" s="25">
        <v>2528</v>
      </c>
      <c r="F243" s="25">
        <v>2528.9</v>
      </c>
      <c r="G243" s="136">
        <f t="shared" si="17"/>
        <v>100.03560126582279</v>
      </c>
      <c r="H243" s="148">
        <f t="shared" si="19"/>
        <v>45.27486456390113</v>
      </c>
      <c r="I243" s="25">
        <v>5585.66</v>
      </c>
    </row>
    <row r="244" spans="1:9" ht="12.75" hidden="1">
      <c r="A244" s="46"/>
      <c r="B244" s="27">
        <v>85154</v>
      </c>
      <c r="C244" s="44"/>
      <c r="D244" s="70" t="s">
        <v>160</v>
      </c>
      <c r="E244" s="21">
        <f>SUM(E245)</f>
        <v>0</v>
      </c>
      <c r="F244" s="21">
        <f>F245</f>
        <v>0</v>
      </c>
      <c r="G244" s="148" t="e">
        <f>F244*100/E244</f>
        <v>#DIV/0!</v>
      </c>
      <c r="H244" s="148" t="e">
        <f t="shared" si="19"/>
        <v>#DIV/0!</v>
      </c>
      <c r="I244" s="43">
        <f>SUM(I245:I245)</f>
        <v>0</v>
      </c>
    </row>
    <row r="245" spans="1:9" ht="12.75" hidden="1">
      <c r="A245" s="46"/>
      <c r="B245" s="158"/>
      <c r="C245" s="30" t="s">
        <v>11</v>
      </c>
      <c r="D245" s="11" t="s">
        <v>12</v>
      </c>
      <c r="E245" s="25"/>
      <c r="F245" s="25"/>
      <c r="G245" s="148" t="e">
        <f>F245*100/E245</f>
        <v>#DIV/0!</v>
      </c>
      <c r="H245" s="148" t="e">
        <f t="shared" si="19"/>
        <v>#DIV/0!</v>
      </c>
      <c r="I245" s="43"/>
    </row>
    <row r="246" spans="1:9" ht="12.75">
      <c r="A246" s="19"/>
      <c r="B246" s="27">
        <v>85158</v>
      </c>
      <c r="C246" s="20"/>
      <c r="D246" s="14" t="s">
        <v>195</v>
      </c>
      <c r="E246" s="21">
        <f>SUM(E247:E250)</f>
        <v>7008</v>
      </c>
      <c r="F246" s="21">
        <f>SUM(F247:F250)</f>
        <v>12642.82</v>
      </c>
      <c r="G246" s="135">
        <f t="shared" si="17"/>
        <v>180.40553652968038</v>
      </c>
      <c r="H246" s="135">
        <f t="shared" si="19"/>
        <v>80.96026659699488</v>
      </c>
      <c r="I246" s="21">
        <f>SUM(I247:I250)</f>
        <v>15616.08</v>
      </c>
    </row>
    <row r="247" spans="1:9" ht="12.75">
      <c r="A247" s="19"/>
      <c r="B247" s="36"/>
      <c r="C247" s="30" t="s">
        <v>17</v>
      </c>
      <c r="D247" s="12" t="s">
        <v>18</v>
      </c>
      <c r="E247" s="25">
        <v>8</v>
      </c>
      <c r="F247" s="25">
        <v>8.8</v>
      </c>
      <c r="G247" s="144">
        <f t="shared" si="17"/>
        <v>110.00000000000001</v>
      </c>
      <c r="H247" s="148" t="s">
        <v>123</v>
      </c>
      <c r="I247" s="43"/>
    </row>
    <row r="248" spans="1:9" ht="12.75">
      <c r="A248" s="22"/>
      <c r="B248" s="29"/>
      <c r="C248" s="34" t="s">
        <v>56</v>
      </c>
      <c r="D248" s="10" t="s">
        <v>57</v>
      </c>
      <c r="E248" s="25">
        <v>7000</v>
      </c>
      <c r="F248" s="25">
        <v>12634.02</v>
      </c>
      <c r="G248" s="136">
        <f t="shared" si="17"/>
        <v>180.486</v>
      </c>
      <c r="H248" s="136">
        <f t="shared" si="19"/>
        <v>81.17291267918375</v>
      </c>
      <c r="I248" s="25">
        <v>15564.33</v>
      </c>
    </row>
    <row r="249" spans="1:9" ht="12.75" hidden="1">
      <c r="A249" s="22"/>
      <c r="B249" s="29"/>
      <c r="C249" s="35" t="s">
        <v>25</v>
      </c>
      <c r="D249" s="10" t="s">
        <v>215</v>
      </c>
      <c r="E249" s="25"/>
      <c r="F249" s="25"/>
      <c r="G249" s="136" t="e">
        <f t="shared" si="17"/>
        <v>#DIV/0!</v>
      </c>
      <c r="H249" s="136" t="e">
        <f t="shared" si="19"/>
        <v>#DIV/0!</v>
      </c>
      <c r="I249" s="25"/>
    </row>
    <row r="250" spans="1:9" ht="12.75" hidden="1">
      <c r="A250" s="22"/>
      <c r="B250" s="29"/>
      <c r="C250" s="28" t="s">
        <v>11</v>
      </c>
      <c r="D250" s="10" t="s">
        <v>12</v>
      </c>
      <c r="E250" s="25"/>
      <c r="F250" s="25"/>
      <c r="G250" s="136" t="e">
        <f t="shared" si="17"/>
        <v>#DIV/0!</v>
      </c>
      <c r="H250" s="136">
        <f t="shared" si="19"/>
        <v>0</v>
      </c>
      <c r="I250" s="25">
        <v>51.75</v>
      </c>
    </row>
    <row r="251" spans="1:9" ht="12.75">
      <c r="A251" s="19"/>
      <c r="B251" s="27">
        <v>85195</v>
      </c>
      <c r="C251" s="20"/>
      <c r="D251" s="69" t="s">
        <v>5</v>
      </c>
      <c r="E251" s="21">
        <f>SUM(E252:E255)</f>
        <v>7650</v>
      </c>
      <c r="F251" s="21">
        <f>SUM(F252:F255)</f>
        <v>7024</v>
      </c>
      <c r="G251" s="135">
        <f t="shared" si="17"/>
        <v>91.81699346405229</v>
      </c>
      <c r="H251" s="135">
        <f t="shared" si="19"/>
        <v>90.72591061741151</v>
      </c>
      <c r="I251" s="50">
        <f>SUM(I252:I254)</f>
        <v>7742</v>
      </c>
    </row>
    <row r="252" spans="1:9" ht="12.75" hidden="1">
      <c r="A252" s="19"/>
      <c r="B252" s="36"/>
      <c r="C252" s="30" t="s">
        <v>25</v>
      </c>
      <c r="D252" s="10" t="s">
        <v>215</v>
      </c>
      <c r="E252" s="25"/>
      <c r="F252" s="25"/>
      <c r="G252" s="136" t="e">
        <f t="shared" si="17"/>
        <v>#DIV/0!</v>
      </c>
      <c r="H252" s="136" t="e">
        <f t="shared" si="19"/>
        <v>#DIV/0!</v>
      </c>
      <c r="I252" s="43"/>
    </row>
    <row r="253" spans="1:9" ht="12.75" hidden="1">
      <c r="A253" s="19"/>
      <c r="B253" s="36"/>
      <c r="C253" s="30" t="s">
        <v>11</v>
      </c>
      <c r="D253" s="10" t="s">
        <v>12</v>
      </c>
      <c r="E253" s="25"/>
      <c r="F253" s="25"/>
      <c r="G253" s="136" t="e">
        <f t="shared" si="17"/>
        <v>#DIV/0!</v>
      </c>
      <c r="H253" s="136" t="e">
        <f t="shared" si="19"/>
        <v>#DIV/0!</v>
      </c>
      <c r="I253" s="43"/>
    </row>
    <row r="254" spans="1:9" ht="45">
      <c r="A254" s="22"/>
      <c r="B254" s="29"/>
      <c r="C254" s="30">
        <v>2010</v>
      </c>
      <c r="D254" s="12" t="s">
        <v>245</v>
      </c>
      <c r="E254" s="25">
        <v>6800</v>
      </c>
      <c r="F254" s="25">
        <v>6174</v>
      </c>
      <c r="G254" s="136">
        <f t="shared" si="17"/>
        <v>90.79411764705883</v>
      </c>
      <c r="H254" s="136">
        <f t="shared" si="19"/>
        <v>79.74683544303798</v>
      </c>
      <c r="I254" s="53">
        <v>7742</v>
      </c>
    </row>
    <row r="255" spans="1:9" ht="59.25" customHeight="1">
      <c r="A255" s="22"/>
      <c r="B255" s="29"/>
      <c r="C255" s="30" t="s">
        <v>67</v>
      </c>
      <c r="D255" s="12" t="s">
        <v>207</v>
      </c>
      <c r="E255" s="25">
        <v>850</v>
      </c>
      <c r="F255" s="25">
        <v>850</v>
      </c>
      <c r="G255" s="136">
        <f t="shared" si="17"/>
        <v>100</v>
      </c>
      <c r="H255" s="148" t="s">
        <v>123</v>
      </c>
      <c r="I255" s="53"/>
    </row>
    <row r="256" spans="1:9" ht="16.5" customHeight="1">
      <c r="A256" s="26">
        <v>852</v>
      </c>
      <c r="B256" s="16"/>
      <c r="C256" s="32"/>
      <c r="D256" s="66" t="s">
        <v>58</v>
      </c>
      <c r="E256" s="18">
        <f>SUM(E257,E259,E266,E268,E271,E279,E284,E291,E295,E301,E308,E310,E316,E322)</f>
        <v>60659644.19</v>
      </c>
      <c r="F256" s="18">
        <f>SUM(F257,F259,F266,F268,F271,F279,F284,F291,F295,F301,F306,F308,F310,F316,F318,F322)</f>
        <v>48008459.90999999</v>
      </c>
      <c r="G256" s="134">
        <f t="shared" si="17"/>
        <v>79.14398534819364</v>
      </c>
      <c r="H256" s="18">
        <f t="shared" si="19"/>
        <v>176.28936916080397</v>
      </c>
      <c r="I256" s="18">
        <f>SUM(I257,I259,I271,I266,I279,I284,I291,I295,I301,I306,I308,I310,I316,I318,I320,I322)</f>
        <v>27232759.490000006</v>
      </c>
    </row>
    <row r="257" spans="1:9" ht="12.75">
      <c r="A257" s="47"/>
      <c r="B257" s="48">
        <v>85202</v>
      </c>
      <c r="C257" s="49"/>
      <c r="D257" s="70" t="s">
        <v>59</v>
      </c>
      <c r="E257" s="50">
        <f>SUM(E258:E258)</f>
        <v>3000</v>
      </c>
      <c r="F257" s="50">
        <f>SUM(F258)</f>
        <v>13041.35</v>
      </c>
      <c r="G257" s="143">
        <f t="shared" si="17"/>
        <v>434.71166666666664</v>
      </c>
      <c r="H257" s="143">
        <f t="shared" si="19"/>
        <v>579.6155555555556</v>
      </c>
      <c r="I257" s="50">
        <f>SUM(I258)</f>
        <v>2250</v>
      </c>
    </row>
    <row r="258" spans="1:9" ht="12.75">
      <c r="A258" s="47"/>
      <c r="B258" s="51"/>
      <c r="C258" s="52" t="s">
        <v>56</v>
      </c>
      <c r="D258" s="10" t="s">
        <v>57</v>
      </c>
      <c r="E258" s="53">
        <v>3000</v>
      </c>
      <c r="F258" s="53">
        <v>13041.35</v>
      </c>
      <c r="G258" s="139">
        <f t="shared" si="17"/>
        <v>434.71166666666664</v>
      </c>
      <c r="H258" s="139">
        <f t="shared" si="19"/>
        <v>579.6155555555556</v>
      </c>
      <c r="I258" s="53">
        <v>2250</v>
      </c>
    </row>
    <row r="259" spans="1:9" ht="12.75">
      <c r="A259" s="47"/>
      <c r="B259" s="48">
        <v>85203</v>
      </c>
      <c r="C259" s="49"/>
      <c r="D259" s="70" t="s">
        <v>60</v>
      </c>
      <c r="E259" s="21">
        <f>SUM(E260:E265)</f>
        <v>740850</v>
      </c>
      <c r="F259" s="21">
        <f>SUM(F260:F265)</f>
        <v>542330.7899999999</v>
      </c>
      <c r="G259" s="135">
        <f t="shared" si="17"/>
        <v>73.20385908078558</v>
      </c>
      <c r="H259" s="135">
        <f t="shared" si="19"/>
        <v>89.55347585392762</v>
      </c>
      <c r="I259" s="21">
        <f>SUM(I260:I265)</f>
        <v>605594.35</v>
      </c>
    </row>
    <row r="260" spans="1:9" ht="12.75">
      <c r="A260" s="47"/>
      <c r="B260" s="51"/>
      <c r="C260" s="52" t="s">
        <v>56</v>
      </c>
      <c r="D260" s="10" t="s">
        <v>57</v>
      </c>
      <c r="E260" s="25">
        <v>95185</v>
      </c>
      <c r="F260" s="25">
        <v>73242.42</v>
      </c>
      <c r="G260" s="136">
        <f t="shared" si="17"/>
        <v>76.94743919735252</v>
      </c>
      <c r="H260" s="136">
        <f t="shared" si="19"/>
        <v>86.08025743305025</v>
      </c>
      <c r="I260" s="43">
        <v>85086.2</v>
      </c>
    </row>
    <row r="261" spans="1:9" ht="12.75" hidden="1">
      <c r="A261" s="54"/>
      <c r="B261" s="55"/>
      <c r="C261" s="52" t="s">
        <v>25</v>
      </c>
      <c r="D261" s="10" t="s">
        <v>215</v>
      </c>
      <c r="E261" s="53"/>
      <c r="F261" s="53"/>
      <c r="G261" s="136" t="e">
        <f t="shared" si="17"/>
        <v>#DIV/0!</v>
      </c>
      <c r="H261" s="136" t="e">
        <f t="shared" si="19"/>
        <v>#DIV/0!</v>
      </c>
      <c r="I261" s="25"/>
    </row>
    <row r="262" spans="1:9" ht="12.75">
      <c r="A262" s="54"/>
      <c r="B262" s="55"/>
      <c r="C262" s="56" t="s">
        <v>11</v>
      </c>
      <c r="D262" s="11" t="s">
        <v>12</v>
      </c>
      <c r="E262" s="53">
        <v>165</v>
      </c>
      <c r="F262" s="53">
        <v>952.76</v>
      </c>
      <c r="G262" s="136">
        <f t="shared" si="17"/>
        <v>577.430303030303</v>
      </c>
      <c r="H262" s="136">
        <f t="shared" si="19"/>
        <v>690.4057971014493</v>
      </c>
      <c r="I262" s="43">
        <v>138</v>
      </c>
    </row>
    <row r="263" spans="1:9" s="117" customFormat="1" ht="45">
      <c r="A263" s="118"/>
      <c r="B263" s="119"/>
      <c r="C263" s="103">
        <v>2010</v>
      </c>
      <c r="D263" s="12" t="s">
        <v>245</v>
      </c>
      <c r="E263" s="120">
        <v>645400</v>
      </c>
      <c r="F263" s="120">
        <v>467920</v>
      </c>
      <c r="G263" s="136">
        <f t="shared" si="17"/>
        <v>72.50077471335605</v>
      </c>
      <c r="H263" s="136">
        <f t="shared" si="19"/>
        <v>89.98461538461538</v>
      </c>
      <c r="I263" s="43">
        <v>520000</v>
      </c>
    </row>
    <row r="264" spans="1:9" s="117" customFormat="1" ht="33.75">
      <c r="A264" s="118"/>
      <c r="B264" s="119"/>
      <c r="C264" s="103" t="s">
        <v>76</v>
      </c>
      <c r="D264" s="12" t="s">
        <v>174</v>
      </c>
      <c r="E264" s="120">
        <v>100</v>
      </c>
      <c r="F264" s="120">
        <v>215.61</v>
      </c>
      <c r="G264" s="144">
        <f t="shared" si="17"/>
        <v>215.61</v>
      </c>
      <c r="H264" s="144">
        <f t="shared" si="19"/>
        <v>58.249358368229096</v>
      </c>
      <c r="I264" s="43">
        <v>370.15</v>
      </c>
    </row>
    <row r="265" spans="1:9" ht="33.75" hidden="1">
      <c r="A265" s="54"/>
      <c r="B265" s="59"/>
      <c r="C265" s="30" t="s">
        <v>138</v>
      </c>
      <c r="D265" s="215" t="s">
        <v>248</v>
      </c>
      <c r="E265" s="53"/>
      <c r="F265" s="53"/>
      <c r="G265" s="136" t="e">
        <f t="shared" si="17"/>
        <v>#DIV/0!</v>
      </c>
      <c r="H265" s="136" t="e">
        <f t="shared" si="19"/>
        <v>#DIV/0!</v>
      </c>
      <c r="I265" s="43"/>
    </row>
    <row r="266" spans="1:9" ht="13.5" customHeight="1">
      <c r="A266" s="54"/>
      <c r="B266" s="48">
        <v>85206</v>
      </c>
      <c r="C266" s="44"/>
      <c r="D266" s="13" t="s">
        <v>175</v>
      </c>
      <c r="E266" s="50">
        <f>SUM(E267:E267)</f>
        <v>118069</v>
      </c>
      <c r="F266" s="50">
        <f>SUM(F267:F267)</f>
        <v>89569</v>
      </c>
      <c r="G266" s="141">
        <f t="shared" si="17"/>
        <v>75.86157247033515</v>
      </c>
      <c r="H266" s="141">
        <f t="shared" si="19"/>
        <v>125.84511197909349</v>
      </c>
      <c r="I266" s="40">
        <f>SUM(I267)</f>
        <v>71174</v>
      </c>
    </row>
    <row r="267" spans="1:9" ht="33.75">
      <c r="A267" s="54"/>
      <c r="B267" s="113"/>
      <c r="C267" s="30" t="s">
        <v>51</v>
      </c>
      <c r="D267" s="12" t="s">
        <v>256</v>
      </c>
      <c r="E267" s="53">
        <v>118069</v>
      </c>
      <c r="F267" s="53">
        <v>89569</v>
      </c>
      <c r="G267" s="136">
        <f t="shared" si="17"/>
        <v>75.86157247033515</v>
      </c>
      <c r="H267" s="136">
        <f t="shared" si="19"/>
        <v>125.84511197909349</v>
      </c>
      <c r="I267" s="43">
        <v>71174</v>
      </c>
    </row>
    <row r="268" spans="1:9" ht="12.75">
      <c r="A268" s="54"/>
      <c r="B268" s="48">
        <v>85211</v>
      </c>
      <c r="C268" s="44"/>
      <c r="D268" s="13" t="s">
        <v>242</v>
      </c>
      <c r="E268" s="50">
        <f>SUM(E269:E270)</f>
        <v>25521523</v>
      </c>
      <c r="F268" s="50">
        <f>SUM(F269:F270)</f>
        <v>18962925</v>
      </c>
      <c r="G268" s="135">
        <f t="shared" si="17"/>
        <v>74.30169821761812</v>
      </c>
      <c r="H268" s="141" t="s">
        <v>123</v>
      </c>
      <c r="I268" s="43"/>
    </row>
    <row r="269" spans="1:9" ht="50.25" customHeight="1">
      <c r="A269" s="54"/>
      <c r="B269" s="58"/>
      <c r="C269" s="30" t="s">
        <v>241</v>
      </c>
      <c r="D269" s="12" t="s">
        <v>240</v>
      </c>
      <c r="E269" s="53">
        <v>25511523</v>
      </c>
      <c r="F269" s="53">
        <v>18952925</v>
      </c>
      <c r="G269" s="136">
        <f t="shared" si="17"/>
        <v>74.29162500412069</v>
      </c>
      <c r="H269" s="148" t="s">
        <v>123</v>
      </c>
      <c r="I269" s="43"/>
    </row>
    <row r="270" spans="1:9" ht="73.5" customHeight="1">
      <c r="A270" s="54"/>
      <c r="B270" s="213"/>
      <c r="C270" s="30" t="s">
        <v>243</v>
      </c>
      <c r="D270" s="12" t="s">
        <v>249</v>
      </c>
      <c r="E270" s="53">
        <v>10000</v>
      </c>
      <c r="F270" s="53">
        <v>10000</v>
      </c>
      <c r="G270" s="136">
        <f t="shared" si="17"/>
        <v>100</v>
      </c>
      <c r="H270" s="148" t="s">
        <v>123</v>
      </c>
      <c r="I270" s="43"/>
    </row>
    <row r="271" spans="1:9" ht="35.25" customHeight="1">
      <c r="A271" s="19"/>
      <c r="B271" s="62">
        <v>85212</v>
      </c>
      <c r="C271" s="20"/>
      <c r="D271" s="71" t="s">
        <v>102</v>
      </c>
      <c r="E271" s="40">
        <f>SUM(E273:E278)</f>
        <v>24668729</v>
      </c>
      <c r="F271" s="40">
        <f>SUM(F273:F278)</f>
        <v>20490690.259999998</v>
      </c>
      <c r="G271" s="141">
        <f t="shared" si="17"/>
        <v>83.06342114342412</v>
      </c>
      <c r="H271" s="141">
        <f aca="true" t="shared" si="20" ref="H271:H302">(F271/I271)*100</f>
        <v>106.82501295497686</v>
      </c>
      <c r="I271" s="40">
        <f>SUM(I272:I278)</f>
        <v>19181547.18</v>
      </c>
    </row>
    <row r="272" spans="1:9" ht="12.75" hidden="1">
      <c r="A272" s="19"/>
      <c r="B272" s="36"/>
      <c r="C272" s="52" t="s">
        <v>70</v>
      </c>
      <c r="D272" s="10" t="s">
        <v>145</v>
      </c>
      <c r="E272" s="106" t="s">
        <v>148</v>
      </c>
      <c r="F272" s="106" t="s">
        <v>148</v>
      </c>
      <c r="G272" s="144" t="s">
        <v>123</v>
      </c>
      <c r="H272" s="144" t="e">
        <f t="shared" si="20"/>
        <v>#VALUE!</v>
      </c>
      <c r="I272" s="43" t="s">
        <v>123</v>
      </c>
    </row>
    <row r="273" spans="1:9" s="105" customFormat="1" ht="12.75" customHeight="1" hidden="1">
      <c r="A273" s="101"/>
      <c r="B273" s="102"/>
      <c r="C273" s="103" t="s">
        <v>17</v>
      </c>
      <c r="D273" s="12" t="s">
        <v>18</v>
      </c>
      <c r="E273" s="106"/>
      <c r="F273" s="106"/>
      <c r="G273" s="144" t="e">
        <f t="shared" si="17"/>
        <v>#DIV/0!</v>
      </c>
      <c r="H273" s="144" t="e">
        <f t="shared" si="20"/>
        <v>#DIV/0!</v>
      </c>
      <c r="I273" s="106"/>
    </row>
    <row r="274" spans="1:9" ht="36.75" customHeight="1" hidden="1">
      <c r="A274" s="19"/>
      <c r="B274" s="36"/>
      <c r="C274" s="52" t="s">
        <v>78</v>
      </c>
      <c r="D274" s="12" t="s">
        <v>238</v>
      </c>
      <c r="E274" s="25"/>
      <c r="F274" s="25"/>
      <c r="G274" s="144" t="e">
        <f t="shared" si="17"/>
        <v>#DIV/0!</v>
      </c>
      <c r="H274" s="144" t="e">
        <f t="shared" si="20"/>
        <v>#DIV/0!</v>
      </c>
      <c r="I274" s="106"/>
    </row>
    <row r="275" spans="1:9" ht="24" customHeight="1">
      <c r="A275" s="19"/>
      <c r="B275" s="36"/>
      <c r="C275" s="52" t="s">
        <v>25</v>
      </c>
      <c r="D275" s="10" t="s">
        <v>215</v>
      </c>
      <c r="E275" s="25">
        <v>14700</v>
      </c>
      <c r="F275" s="25">
        <v>9270.43</v>
      </c>
      <c r="G275" s="136">
        <f t="shared" si="17"/>
        <v>63.06414965986394</v>
      </c>
      <c r="H275" s="136">
        <f t="shared" si="20"/>
        <v>131.94256850518994</v>
      </c>
      <c r="I275" s="106">
        <v>7026.11</v>
      </c>
    </row>
    <row r="276" spans="1:9" ht="45">
      <c r="A276" s="22"/>
      <c r="B276" s="23"/>
      <c r="C276" s="183">
        <v>2010</v>
      </c>
      <c r="D276" s="173" t="s">
        <v>245</v>
      </c>
      <c r="E276" s="33">
        <v>24454417</v>
      </c>
      <c r="F276" s="33">
        <v>20333371</v>
      </c>
      <c r="G276" s="174">
        <f t="shared" si="17"/>
        <v>83.14805051373746</v>
      </c>
      <c r="H276" s="174">
        <f t="shared" si="20"/>
        <v>107.65686122731559</v>
      </c>
      <c r="I276" s="175">
        <v>18887204</v>
      </c>
    </row>
    <row r="277" spans="1:9" ht="33.75">
      <c r="A277" s="22"/>
      <c r="B277" s="23"/>
      <c r="C277" s="30">
        <v>2360</v>
      </c>
      <c r="D277" s="12" t="s">
        <v>174</v>
      </c>
      <c r="E277" s="25">
        <v>150612</v>
      </c>
      <c r="F277" s="25">
        <v>104359.11</v>
      </c>
      <c r="G277" s="144">
        <f t="shared" si="17"/>
        <v>69.29003665046609</v>
      </c>
      <c r="H277" s="144">
        <f t="shared" si="20"/>
        <v>41.81880410023327</v>
      </c>
      <c r="I277" s="106">
        <v>249550.68</v>
      </c>
    </row>
    <row r="278" spans="1:9" ht="56.25">
      <c r="A278" s="22"/>
      <c r="B278" s="23"/>
      <c r="C278" s="52" t="s">
        <v>67</v>
      </c>
      <c r="D278" s="12" t="s">
        <v>202</v>
      </c>
      <c r="E278" s="25">
        <v>49000</v>
      </c>
      <c r="F278" s="25">
        <v>43689.72</v>
      </c>
      <c r="G278" s="144">
        <f t="shared" si="17"/>
        <v>89.16269387755102</v>
      </c>
      <c r="H278" s="144">
        <f t="shared" si="20"/>
        <v>115.68413078401191</v>
      </c>
      <c r="I278" s="106">
        <v>37766.39</v>
      </c>
    </row>
    <row r="279" spans="1:9" ht="57.75" customHeight="1">
      <c r="A279" s="19"/>
      <c r="B279" s="27">
        <v>85213</v>
      </c>
      <c r="C279" s="20"/>
      <c r="D279" s="13" t="s">
        <v>167</v>
      </c>
      <c r="E279" s="21">
        <f>SUM(E280:E283)</f>
        <v>333531</v>
      </c>
      <c r="F279" s="21">
        <f>SUM(F280:F283)</f>
        <v>284415</v>
      </c>
      <c r="G279" s="135">
        <f t="shared" si="17"/>
        <v>85.2739325579931</v>
      </c>
      <c r="H279" s="135">
        <f t="shared" si="20"/>
        <v>109.62072727666563</v>
      </c>
      <c r="I279" s="21">
        <f>SUM(I280:I283)</f>
        <v>259453.66999999998</v>
      </c>
    </row>
    <row r="280" spans="1:9" ht="12.75">
      <c r="A280" s="19"/>
      <c r="B280" s="36"/>
      <c r="C280" s="30" t="s">
        <v>11</v>
      </c>
      <c r="D280" s="10" t="s">
        <v>12</v>
      </c>
      <c r="E280" s="25">
        <v>600</v>
      </c>
      <c r="F280" s="25">
        <v>0</v>
      </c>
      <c r="G280" s="136">
        <f t="shared" si="17"/>
        <v>0</v>
      </c>
      <c r="H280" s="144">
        <f t="shared" si="20"/>
        <v>0</v>
      </c>
      <c r="I280" s="43">
        <v>449.67</v>
      </c>
    </row>
    <row r="281" spans="1:9" ht="45">
      <c r="A281" s="22"/>
      <c r="B281" s="29"/>
      <c r="C281" s="30">
        <v>2010</v>
      </c>
      <c r="D281" s="12" t="s">
        <v>245</v>
      </c>
      <c r="E281" s="25">
        <v>179636</v>
      </c>
      <c r="F281" s="25">
        <v>132302</v>
      </c>
      <c r="G281" s="136">
        <f t="shared" si="17"/>
        <v>73.65004787459084</v>
      </c>
      <c r="H281" s="136">
        <f t="shared" si="20"/>
        <v>106.80196325357616</v>
      </c>
      <c r="I281" s="25">
        <v>123876</v>
      </c>
    </row>
    <row r="282" spans="1:9" ht="33.75">
      <c r="A282" s="22"/>
      <c r="B282" s="29"/>
      <c r="C282" s="30" t="s">
        <v>51</v>
      </c>
      <c r="D282" s="12" t="s">
        <v>256</v>
      </c>
      <c r="E282" s="25">
        <v>153295</v>
      </c>
      <c r="F282" s="25">
        <v>152113</v>
      </c>
      <c r="G282" s="136">
        <f t="shared" si="17"/>
        <v>99.22893766919991</v>
      </c>
      <c r="H282" s="136">
        <f t="shared" si="20"/>
        <v>112.56956367296193</v>
      </c>
      <c r="I282" s="25">
        <v>135128</v>
      </c>
    </row>
    <row r="283" spans="1:9" s="105" customFormat="1" ht="56.25" hidden="1">
      <c r="A283" s="209"/>
      <c r="B283" s="209"/>
      <c r="C283" s="211" t="s">
        <v>67</v>
      </c>
      <c r="D283" s="12" t="s">
        <v>202</v>
      </c>
      <c r="E283" s="160"/>
      <c r="F283" s="160"/>
      <c r="G283" s="208" t="e">
        <f t="shared" si="17"/>
        <v>#DIV/0!</v>
      </c>
      <c r="H283" s="208" t="e">
        <f t="shared" si="20"/>
        <v>#DIV/0!</v>
      </c>
      <c r="I283" s="160"/>
    </row>
    <row r="284" spans="1:9" ht="22.5">
      <c r="A284" s="19"/>
      <c r="B284" s="27">
        <v>85214</v>
      </c>
      <c r="C284" s="20"/>
      <c r="D284" s="13" t="s">
        <v>103</v>
      </c>
      <c r="E284" s="21">
        <f>SUM(E285:E290)</f>
        <v>2614562</v>
      </c>
      <c r="F284" s="21">
        <f>SUM(F285:F290)</f>
        <v>2459698.32</v>
      </c>
      <c r="G284" s="135">
        <f t="shared" si="17"/>
        <v>94.07687865118515</v>
      </c>
      <c r="H284" s="135">
        <f t="shared" si="20"/>
        <v>107.38081724143936</v>
      </c>
      <c r="I284" s="21">
        <f>SUM(I285:I290)</f>
        <v>2290631.03</v>
      </c>
    </row>
    <row r="285" spans="1:9" ht="42" customHeight="1" hidden="1">
      <c r="A285" s="22"/>
      <c r="B285" s="23"/>
      <c r="C285" s="57" t="s">
        <v>78</v>
      </c>
      <c r="D285" s="12" t="s">
        <v>238</v>
      </c>
      <c r="E285" s="25"/>
      <c r="F285" s="25"/>
      <c r="G285" s="136" t="e">
        <f t="shared" si="17"/>
        <v>#DIV/0!</v>
      </c>
      <c r="H285" s="136" t="e">
        <f t="shared" si="20"/>
        <v>#DIV/0!</v>
      </c>
      <c r="I285" s="25"/>
    </row>
    <row r="286" spans="1:9" ht="12.75" hidden="1">
      <c r="A286" s="22"/>
      <c r="B286" s="23"/>
      <c r="C286" s="57" t="s">
        <v>25</v>
      </c>
      <c r="D286" s="12" t="s">
        <v>215</v>
      </c>
      <c r="E286" s="25"/>
      <c r="F286" s="25"/>
      <c r="G286" s="136" t="e">
        <f t="shared" si="17"/>
        <v>#DIV/0!</v>
      </c>
      <c r="H286" s="136" t="e">
        <f t="shared" si="20"/>
        <v>#DIV/0!</v>
      </c>
      <c r="I286" s="43"/>
    </row>
    <row r="287" spans="1:9" ht="12.75">
      <c r="A287" s="22"/>
      <c r="B287" s="29"/>
      <c r="C287" s="30" t="s">
        <v>11</v>
      </c>
      <c r="D287" s="11" t="s">
        <v>12</v>
      </c>
      <c r="E287" s="25">
        <v>6100</v>
      </c>
      <c r="F287" s="25">
        <v>4472.32</v>
      </c>
      <c r="G287" s="136">
        <f t="shared" si="17"/>
        <v>73.3167213114754</v>
      </c>
      <c r="H287" s="136">
        <f t="shared" si="20"/>
        <v>204.68002727651333</v>
      </c>
      <c r="I287" s="25">
        <v>2185.03</v>
      </c>
    </row>
    <row r="288" spans="1:9" ht="12.75" hidden="1">
      <c r="A288" s="22"/>
      <c r="B288" s="29"/>
      <c r="C288" s="30" t="s">
        <v>120</v>
      </c>
      <c r="D288" s="11" t="s">
        <v>106</v>
      </c>
      <c r="E288" s="25"/>
      <c r="F288" s="25"/>
      <c r="G288" s="136" t="e">
        <f t="shared" si="17"/>
        <v>#DIV/0!</v>
      </c>
      <c r="H288" s="136" t="e">
        <f t="shared" si="20"/>
        <v>#DIV/0!</v>
      </c>
      <c r="I288" s="25">
        <v>0</v>
      </c>
    </row>
    <row r="289" spans="1:9" ht="33.75">
      <c r="A289" s="22"/>
      <c r="B289" s="29"/>
      <c r="C289" s="30">
        <v>2030</v>
      </c>
      <c r="D289" s="12" t="s">
        <v>256</v>
      </c>
      <c r="E289" s="25">
        <v>2608462</v>
      </c>
      <c r="F289" s="25">
        <v>2455226</v>
      </c>
      <c r="G289" s="136">
        <f t="shared" si="17"/>
        <v>94.12542716742662</v>
      </c>
      <c r="H289" s="136">
        <f t="shared" si="20"/>
        <v>107.2879150305491</v>
      </c>
      <c r="I289" s="25">
        <v>2288446</v>
      </c>
    </row>
    <row r="290" spans="1:9" s="105" customFormat="1" ht="57" customHeight="1" hidden="1">
      <c r="A290" s="209" t="s">
        <v>259</v>
      </c>
      <c r="B290" s="209"/>
      <c r="C290" s="211" t="s">
        <v>67</v>
      </c>
      <c r="D290" s="12" t="s">
        <v>202</v>
      </c>
      <c r="E290" s="160"/>
      <c r="F290" s="160"/>
      <c r="G290" s="208" t="e">
        <f t="shared" si="17"/>
        <v>#DIV/0!</v>
      </c>
      <c r="H290" s="208" t="e">
        <f t="shared" si="20"/>
        <v>#DIV/0!</v>
      </c>
      <c r="I290" s="160"/>
    </row>
    <row r="291" spans="1:9" ht="12.75">
      <c r="A291" s="19"/>
      <c r="B291" s="27">
        <v>85215</v>
      </c>
      <c r="C291" s="20"/>
      <c r="D291" s="14" t="s">
        <v>61</v>
      </c>
      <c r="E291" s="21">
        <f>SUM(E292:E294)</f>
        <v>88110.97</v>
      </c>
      <c r="F291" s="21">
        <f>SUM(F292:F294)</f>
        <v>86872.44</v>
      </c>
      <c r="G291" s="135">
        <f t="shared" si="17"/>
        <v>98.59435209940374</v>
      </c>
      <c r="H291" s="135">
        <f t="shared" si="20"/>
        <v>98.72242878309245</v>
      </c>
      <c r="I291" s="21">
        <f>SUM(I292:I294)</f>
        <v>87996.66</v>
      </c>
    </row>
    <row r="292" spans="1:9" ht="12.75">
      <c r="A292" s="19"/>
      <c r="B292" s="36"/>
      <c r="C292" s="57" t="s">
        <v>25</v>
      </c>
      <c r="D292" s="10" t="s">
        <v>215</v>
      </c>
      <c r="E292" s="25">
        <v>50</v>
      </c>
      <c r="F292" s="25">
        <v>0</v>
      </c>
      <c r="G292" s="136">
        <f t="shared" si="17"/>
        <v>0</v>
      </c>
      <c r="H292" s="136">
        <f t="shared" si="20"/>
        <v>0</v>
      </c>
      <c r="I292" s="25">
        <v>61.01</v>
      </c>
    </row>
    <row r="293" spans="1:9" ht="12.75">
      <c r="A293" s="22"/>
      <c r="B293" s="29"/>
      <c r="C293" s="28" t="s">
        <v>11</v>
      </c>
      <c r="D293" s="11" t="s">
        <v>12</v>
      </c>
      <c r="E293" s="25">
        <v>1500</v>
      </c>
      <c r="F293" s="25">
        <v>311.47</v>
      </c>
      <c r="G293" s="136">
        <f t="shared" si="17"/>
        <v>20.76466666666667</v>
      </c>
      <c r="H293" s="136">
        <f t="shared" si="20"/>
        <v>20.939300432271814</v>
      </c>
      <c r="I293" s="25">
        <v>1487.49</v>
      </c>
    </row>
    <row r="294" spans="1:9" ht="45">
      <c r="A294" s="22"/>
      <c r="B294" s="29"/>
      <c r="C294" s="30" t="s">
        <v>120</v>
      </c>
      <c r="D294" s="12" t="s">
        <v>245</v>
      </c>
      <c r="E294" s="25">
        <v>86560.97</v>
      </c>
      <c r="F294" s="25">
        <v>86560.97</v>
      </c>
      <c r="G294" s="136">
        <f t="shared" si="17"/>
        <v>100</v>
      </c>
      <c r="H294" s="136">
        <f t="shared" si="20"/>
        <v>100.13049439108941</v>
      </c>
      <c r="I294" s="25">
        <v>86448.16</v>
      </c>
    </row>
    <row r="295" spans="1:9" s="85" customFormat="1" ht="12.75">
      <c r="A295" s="19"/>
      <c r="B295" s="27">
        <v>85216</v>
      </c>
      <c r="C295" s="20"/>
      <c r="D295" s="72" t="s">
        <v>111</v>
      </c>
      <c r="E295" s="21">
        <f>SUM(E296:E300)</f>
        <v>2037394</v>
      </c>
      <c r="F295" s="21">
        <f>SUM(F296:F300)</f>
        <v>1821549.66</v>
      </c>
      <c r="G295" s="135">
        <f aca="true" t="shared" si="21" ref="G295:G394">F295*100/E295</f>
        <v>89.40586160556083</v>
      </c>
      <c r="H295" s="135">
        <f t="shared" si="20"/>
        <v>123.37773772240406</v>
      </c>
      <c r="I295" s="21">
        <f>SUM(I296:I300)</f>
        <v>1476400.6</v>
      </c>
    </row>
    <row r="296" spans="1:9" s="1" customFormat="1" ht="36.75" customHeight="1" hidden="1">
      <c r="A296" s="22"/>
      <c r="B296" s="29"/>
      <c r="C296" s="30" t="s">
        <v>78</v>
      </c>
      <c r="D296" s="12" t="s">
        <v>238</v>
      </c>
      <c r="E296" s="25"/>
      <c r="F296" s="25"/>
      <c r="G296" s="136" t="e">
        <f t="shared" si="21"/>
        <v>#DIV/0!</v>
      </c>
      <c r="H296" s="136" t="e">
        <f t="shared" si="20"/>
        <v>#DIV/0!</v>
      </c>
      <c r="I296" s="43"/>
    </row>
    <row r="297" spans="1:9" s="1" customFormat="1" ht="12.75" hidden="1">
      <c r="A297" s="22"/>
      <c r="B297" s="29"/>
      <c r="C297" s="30" t="s">
        <v>25</v>
      </c>
      <c r="D297" s="12" t="s">
        <v>215</v>
      </c>
      <c r="E297" s="25"/>
      <c r="F297" s="25"/>
      <c r="G297" s="136" t="e">
        <f t="shared" si="21"/>
        <v>#DIV/0!</v>
      </c>
      <c r="H297" s="136" t="e">
        <f t="shared" si="20"/>
        <v>#DIV/0!</v>
      </c>
      <c r="I297" s="43"/>
    </row>
    <row r="298" spans="1:9" s="1" customFormat="1" ht="12.75">
      <c r="A298" s="22"/>
      <c r="B298" s="29"/>
      <c r="C298" s="30" t="s">
        <v>11</v>
      </c>
      <c r="D298" s="12" t="s">
        <v>12</v>
      </c>
      <c r="E298" s="25">
        <v>17800</v>
      </c>
      <c r="F298" s="25">
        <v>11955.66</v>
      </c>
      <c r="G298" s="136">
        <f t="shared" si="21"/>
        <v>67.16662921348315</v>
      </c>
      <c r="H298" s="136">
        <f t="shared" si="20"/>
        <v>179.06808854806337</v>
      </c>
      <c r="I298" s="43">
        <v>6676.6</v>
      </c>
    </row>
    <row r="299" spans="1:9" s="1" customFormat="1" ht="33.75">
      <c r="A299" s="22"/>
      <c r="B299" s="29"/>
      <c r="C299" s="30" t="s">
        <v>51</v>
      </c>
      <c r="D299" s="12" t="s">
        <v>256</v>
      </c>
      <c r="E299" s="25">
        <v>2019594</v>
      </c>
      <c r="F299" s="25">
        <v>1809594</v>
      </c>
      <c r="G299" s="136">
        <f t="shared" si="21"/>
        <v>89.60187047495685</v>
      </c>
      <c r="H299" s="136">
        <f t="shared" si="20"/>
        <v>123.1247499530524</v>
      </c>
      <c r="I299" s="25">
        <v>1469724</v>
      </c>
    </row>
    <row r="300" spans="1:9" s="1" customFormat="1" ht="59.25" customHeight="1" hidden="1">
      <c r="A300" s="22"/>
      <c r="B300" s="29"/>
      <c r="C300" s="30" t="s">
        <v>67</v>
      </c>
      <c r="D300" s="12" t="s">
        <v>202</v>
      </c>
      <c r="E300" s="25"/>
      <c r="F300" s="25"/>
      <c r="G300" s="136" t="e">
        <f t="shared" si="21"/>
        <v>#DIV/0!</v>
      </c>
      <c r="H300" s="136" t="e">
        <f t="shared" si="20"/>
        <v>#DIV/0!</v>
      </c>
      <c r="I300" s="43"/>
    </row>
    <row r="301" spans="1:9" ht="12.75">
      <c r="A301" s="19"/>
      <c r="B301" s="27">
        <v>85219</v>
      </c>
      <c r="C301" s="20"/>
      <c r="D301" s="14" t="s">
        <v>104</v>
      </c>
      <c r="E301" s="21">
        <f>SUM(E302:E307)</f>
        <v>1851553</v>
      </c>
      <c r="F301" s="21">
        <f>SUM(F302:F305)</f>
        <v>1424365.41</v>
      </c>
      <c r="G301" s="135">
        <f t="shared" si="21"/>
        <v>76.92814680433128</v>
      </c>
      <c r="H301" s="135">
        <f t="shared" si="20"/>
        <v>104.24973717361881</v>
      </c>
      <c r="I301" s="21">
        <f>SUM(I302:I305)</f>
        <v>1366301.2</v>
      </c>
    </row>
    <row r="302" spans="1:9" ht="12.75" hidden="1">
      <c r="A302" s="19"/>
      <c r="B302" s="36"/>
      <c r="C302" s="34" t="s">
        <v>25</v>
      </c>
      <c r="D302" s="10" t="s">
        <v>215</v>
      </c>
      <c r="E302" s="25"/>
      <c r="F302" s="25"/>
      <c r="G302" s="136" t="e">
        <f t="shared" si="21"/>
        <v>#DIV/0!</v>
      </c>
      <c r="H302" s="136" t="e">
        <f t="shared" si="20"/>
        <v>#DIV/0!</v>
      </c>
      <c r="I302" s="25"/>
    </row>
    <row r="303" spans="1:9" ht="12.75">
      <c r="A303" s="22"/>
      <c r="B303" s="29"/>
      <c r="C303" s="30" t="s">
        <v>11</v>
      </c>
      <c r="D303" s="11" t="s">
        <v>12</v>
      </c>
      <c r="E303" s="25">
        <v>5000</v>
      </c>
      <c r="F303" s="25">
        <v>13212.41</v>
      </c>
      <c r="G303" s="136">
        <f t="shared" si="21"/>
        <v>264.2482</v>
      </c>
      <c r="H303" s="136">
        <f aca="true" t="shared" si="22" ref="H303:H317">(F303/I303)*100</f>
        <v>261.4144671758142</v>
      </c>
      <c r="I303" s="25">
        <v>5054.2</v>
      </c>
    </row>
    <row r="304" spans="1:9" ht="45">
      <c r="A304" s="22"/>
      <c r="B304" s="29"/>
      <c r="C304" s="30" t="s">
        <v>120</v>
      </c>
      <c r="D304" s="12" t="s">
        <v>245</v>
      </c>
      <c r="E304" s="25">
        <v>22453</v>
      </c>
      <c r="F304" s="25">
        <v>22453</v>
      </c>
      <c r="G304" s="136">
        <f t="shared" si="21"/>
        <v>100</v>
      </c>
      <c r="H304" s="136">
        <f t="shared" si="22"/>
        <v>189.7009124704292</v>
      </c>
      <c r="I304" s="25">
        <v>11836</v>
      </c>
    </row>
    <row r="305" spans="1:9" ht="33.75">
      <c r="A305" s="22"/>
      <c r="B305" s="99"/>
      <c r="C305" s="30">
        <v>2030</v>
      </c>
      <c r="D305" s="12" t="s">
        <v>256</v>
      </c>
      <c r="E305" s="25">
        <v>1824100</v>
      </c>
      <c r="F305" s="25">
        <v>1388700</v>
      </c>
      <c r="G305" s="136">
        <f t="shared" si="21"/>
        <v>76.13069458911244</v>
      </c>
      <c r="H305" s="136">
        <f t="shared" si="22"/>
        <v>102.91156660202118</v>
      </c>
      <c r="I305" s="25">
        <v>1349411</v>
      </c>
    </row>
    <row r="306" spans="1:9" ht="33.75" customHeight="1" hidden="1">
      <c r="A306" s="22"/>
      <c r="B306" s="192">
        <v>85220</v>
      </c>
      <c r="C306" s="44"/>
      <c r="D306" s="13" t="s">
        <v>151</v>
      </c>
      <c r="E306" s="21">
        <f>SUM(E307)</f>
        <v>0</v>
      </c>
      <c r="F306" s="21">
        <f>SUM(F307)</f>
        <v>0</v>
      </c>
      <c r="G306" s="135" t="e">
        <f t="shared" si="21"/>
        <v>#DIV/0!</v>
      </c>
      <c r="H306" s="135" t="e">
        <f t="shared" si="22"/>
        <v>#DIV/0!</v>
      </c>
      <c r="I306" s="21"/>
    </row>
    <row r="307" spans="1:9" ht="12.75" hidden="1">
      <c r="A307" s="22"/>
      <c r="B307" s="99"/>
      <c r="C307" s="34" t="s">
        <v>11</v>
      </c>
      <c r="D307" s="10" t="s">
        <v>152</v>
      </c>
      <c r="E307" s="25"/>
      <c r="F307" s="25"/>
      <c r="G307" s="136" t="e">
        <f t="shared" si="21"/>
        <v>#DIV/0!</v>
      </c>
      <c r="H307" s="136" t="e">
        <f t="shared" si="22"/>
        <v>#DIV/0!</v>
      </c>
      <c r="I307" s="25"/>
    </row>
    <row r="308" spans="1:9" ht="33.75">
      <c r="A308" s="22"/>
      <c r="B308" s="27">
        <v>85220</v>
      </c>
      <c r="C308" s="166"/>
      <c r="D308" s="13" t="s">
        <v>151</v>
      </c>
      <c r="E308" s="21">
        <f>SUM(E309:E309)</f>
        <v>50000</v>
      </c>
      <c r="F308" s="21">
        <f>SUM(F309:F309)</f>
        <v>35717.7</v>
      </c>
      <c r="G308" s="135">
        <f t="shared" si="21"/>
        <v>71.43539999999999</v>
      </c>
      <c r="H308" s="135">
        <f t="shared" si="22"/>
        <v>88.4643876951289</v>
      </c>
      <c r="I308" s="21">
        <f>SUM(I309:I309)</f>
        <v>40375.23</v>
      </c>
    </row>
    <row r="309" spans="1:9" ht="12.75">
      <c r="A309" s="22"/>
      <c r="B309" s="107"/>
      <c r="C309" s="30" t="s">
        <v>11</v>
      </c>
      <c r="D309" s="11" t="s">
        <v>12</v>
      </c>
      <c r="E309" s="25">
        <v>50000</v>
      </c>
      <c r="F309" s="25">
        <v>35717.7</v>
      </c>
      <c r="G309" s="136">
        <f t="shared" si="21"/>
        <v>71.43539999999999</v>
      </c>
      <c r="H309" s="136">
        <f t="shared" si="22"/>
        <v>88.4643876951289</v>
      </c>
      <c r="I309" s="25">
        <v>40375.23</v>
      </c>
    </row>
    <row r="310" spans="1:9" ht="13.5" customHeight="1">
      <c r="A310" s="19"/>
      <c r="B310" s="27">
        <v>85228</v>
      </c>
      <c r="C310" s="20"/>
      <c r="D310" s="13" t="s">
        <v>62</v>
      </c>
      <c r="E310" s="21">
        <f>SUM(E311:E315)</f>
        <v>544503</v>
      </c>
      <c r="F310" s="21">
        <f>SUM(F311:F315)</f>
        <v>405849.73</v>
      </c>
      <c r="G310" s="135">
        <f t="shared" si="21"/>
        <v>74.53581155659381</v>
      </c>
      <c r="H310" s="135">
        <f t="shared" si="22"/>
        <v>95.28077762501123</v>
      </c>
      <c r="I310" s="21">
        <f>SUM(I311:I315)</f>
        <v>425951.32</v>
      </c>
    </row>
    <row r="311" spans="1:9" ht="12.75">
      <c r="A311" s="22"/>
      <c r="B311" s="29"/>
      <c r="C311" s="34" t="s">
        <v>56</v>
      </c>
      <c r="D311" s="10" t="s">
        <v>57</v>
      </c>
      <c r="E311" s="25">
        <v>340000</v>
      </c>
      <c r="F311" s="25">
        <v>263276.88</v>
      </c>
      <c r="G311" s="136">
        <f t="shared" si="21"/>
        <v>77.43437647058823</v>
      </c>
      <c r="H311" s="136">
        <f t="shared" si="22"/>
        <v>88.79364272074392</v>
      </c>
      <c r="I311" s="25">
        <v>296504.2</v>
      </c>
    </row>
    <row r="312" spans="1:9" ht="12.75">
      <c r="A312" s="22"/>
      <c r="B312" s="29"/>
      <c r="C312" s="30" t="s">
        <v>25</v>
      </c>
      <c r="D312" s="10" t="s">
        <v>215</v>
      </c>
      <c r="E312" s="25">
        <v>10</v>
      </c>
      <c r="F312" s="25">
        <v>0</v>
      </c>
      <c r="G312" s="136">
        <f t="shared" si="21"/>
        <v>0</v>
      </c>
      <c r="H312" s="148" t="s">
        <v>123</v>
      </c>
      <c r="I312" s="25">
        <v>0</v>
      </c>
    </row>
    <row r="313" spans="1:9" ht="12.75">
      <c r="A313" s="22"/>
      <c r="B313" s="29"/>
      <c r="C313" s="28" t="s">
        <v>11</v>
      </c>
      <c r="D313" s="11" t="s">
        <v>12</v>
      </c>
      <c r="E313" s="25">
        <v>1841</v>
      </c>
      <c r="F313" s="25">
        <v>0</v>
      </c>
      <c r="G313" s="136">
        <f t="shared" si="21"/>
        <v>0</v>
      </c>
      <c r="H313" s="136">
        <f t="shared" si="22"/>
        <v>0</v>
      </c>
      <c r="I313" s="25">
        <v>1431.79</v>
      </c>
    </row>
    <row r="314" spans="1:9" ht="45">
      <c r="A314" s="22"/>
      <c r="B314" s="29"/>
      <c r="C314" s="30" t="s">
        <v>120</v>
      </c>
      <c r="D314" s="12" t="s">
        <v>245</v>
      </c>
      <c r="E314" s="80">
        <v>201652</v>
      </c>
      <c r="F314" s="80">
        <v>139880</v>
      </c>
      <c r="G314" s="146">
        <f t="shared" si="21"/>
        <v>69.36702834586318</v>
      </c>
      <c r="H314" s="136">
        <f t="shared" si="22"/>
        <v>111.63607342378292</v>
      </c>
      <c r="I314" s="156">
        <v>125300</v>
      </c>
    </row>
    <row r="315" spans="1:9" ht="33.75">
      <c r="A315" s="22"/>
      <c r="B315" s="29"/>
      <c r="C315" s="30" t="s">
        <v>76</v>
      </c>
      <c r="D315" s="12" t="s">
        <v>174</v>
      </c>
      <c r="E315" s="80">
        <v>1000</v>
      </c>
      <c r="F315" s="80">
        <v>2692.85</v>
      </c>
      <c r="G315" s="144">
        <f t="shared" si="21"/>
        <v>269.285</v>
      </c>
      <c r="H315" s="136">
        <f t="shared" si="22"/>
        <v>99.17210799424011</v>
      </c>
      <c r="I315" s="156">
        <v>2715.33</v>
      </c>
    </row>
    <row r="316" spans="1:9" ht="12.75" hidden="1">
      <c r="A316" s="22"/>
      <c r="B316" s="27">
        <v>85231</v>
      </c>
      <c r="C316" s="42"/>
      <c r="D316" s="87" t="s">
        <v>129</v>
      </c>
      <c r="E316" s="88">
        <f>SUM(E317)</f>
        <v>0</v>
      </c>
      <c r="F316" s="88">
        <f>SUM(F317)</f>
        <v>0</v>
      </c>
      <c r="G316" s="145" t="e">
        <f t="shared" si="21"/>
        <v>#DIV/0!</v>
      </c>
      <c r="H316" s="135" t="e">
        <f t="shared" si="22"/>
        <v>#DIV/0!</v>
      </c>
      <c r="I316" s="88">
        <f>SUM(I317)</f>
        <v>0</v>
      </c>
    </row>
    <row r="317" spans="1:9" ht="45" hidden="1">
      <c r="A317" s="22"/>
      <c r="B317" s="29"/>
      <c r="C317" s="30" t="s">
        <v>120</v>
      </c>
      <c r="D317" s="12" t="s">
        <v>150</v>
      </c>
      <c r="E317" s="80"/>
      <c r="F317" s="80"/>
      <c r="G317" s="146" t="e">
        <f t="shared" si="21"/>
        <v>#DIV/0!</v>
      </c>
      <c r="H317" s="136" t="e">
        <f t="shared" si="22"/>
        <v>#DIV/0!</v>
      </c>
      <c r="I317" s="43"/>
    </row>
    <row r="318" spans="1:9" ht="22.5" hidden="1">
      <c r="A318" s="22"/>
      <c r="B318" s="27">
        <v>85278</v>
      </c>
      <c r="C318" s="100"/>
      <c r="D318" s="126" t="s">
        <v>144</v>
      </c>
      <c r="E318" s="88">
        <f>SUM(E319)</f>
        <v>0</v>
      </c>
      <c r="F318" s="88">
        <f>SUM(F319)</f>
        <v>0</v>
      </c>
      <c r="G318" s="145" t="e">
        <f t="shared" si="21"/>
        <v>#DIV/0!</v>
      </c>
      <c r="H318" s="151" t="s">
        <v>123</v>
      </c>
      <c r="I318" s="88">
        <f>SUM(I319)</f>
        <v>0</v>
      </c>
    </row>
    <row r="319" spans="1:9" ht="12.75" hidden="1">
      <c r="A319" s="22"/>
      <c r="B319" s="111"/>
      <c r="C319" s="30" t="s">
        <v>120</v>
      </c>
      <c r="D319" s="125" t="s">
        <v>106</v>
      </c>
      <c r="E319" s="80"/>
      <c r="F319" s="80"/>
      <c r="G319" s="146" t="e">
        <f t="shared" si="21"/>
        <v>#DIV/0!</v>
      </c>
      <c r="H319" s="152" t="s">
        <v>123</v>
      </c>
      <c r="I319" s="148" t="s">
        <v>123</v>
      </c>
    </row>
    <row r="320" spans="1:9" ht="22.5" hidden="1">
      <c r="A320" s="22"/>
      <c r="B320" s="27">
        <v>85278</v>
      </c>
      <c r="C320" s="44"/>
      <c r="D320" s="126" t="s">
        <v>161</v>
      </c>
      <c r="E320" s="88">
        <f>SUM(E321)</f>
        <v>0</v>
      </c>
      <c r="F320" s="88">
        <f>SUM(F321)</f>
        <v>0</v>
      </c>
      <c r="G320" s="145" t="e">
        <f t="shared" si="21"/>
        <v>#DIV/0!</v>
      </c>
      <c r="H320" s="135" t="e">
        <f aca="true" t="shared" si="23" ref="H320:H348">(F320/I320)*100</f>
        <v>#DIV/0!</v>
      </c>
      <c r="I320" s="88">
        <f>SUM(I321)</f>
        <v>0</v>
      </c>
    </row>
    <row r="321" spans="1:9" ht="12.75" hidden="1">
      <c r="A321" s="22"/>
      <c r="B321" s="27"/>
      <c r="C321" s="30" t="s">
        <v>120</v>
      </c>
      <c r="D321" s="125" t="s">
        <v>106</v>
      </c>
      <c r="E321" s="80"/>
      <c r="F321" s="80"/>
      <c r="G321" s="146" t="e">
        <f t="shared" si="21"/>
        <v>#DIV/0!</v>
      </c>
      <c r="H321" s="136" t="e">
        <f t="shared" si="23"/>
        <v>#DIV/0!</v>
      </c>
      <c r="I321" s="156"/>
    </row>
    <row r="322" spans="1:9" ht="12.75">
      <c r="A322" s="19"/>
      <c r="B322" s="27">
        <v>85295</v>
      </c>
      <c r="C322" s="20"/>
      <c r="D322" s="14" t="s">
        <v>5</v>
      </c>
      <c r="E322" s="21">
        <f>SUM(E323:E329)</f>
        <v>2087819.22</v>
      </c>
      <c r="F322" s="21">
        <f>SUM(F323:F329)</f>
        <v>1391435.25</v>
      </c>
      <c r="G322" s="135">
        <f t="shared" si="21"/>
        <v>66.64538944133295</v>
      </c>
      <c r="H322" s="135">
        <f t="shared" si="23"/>
        <v>97.63880626706806</v>
      </c>
      <c r="I322" s="88">
        <f>SUM(I324:I329)</f>
        <v>1425084.25</v>
      </c>
    </row>
    <row r="323" spans="1:9" ht="12.75" hidden="1">
      <c r="A323" s="19"/>
      <c r="B323" s="36"/>
      <c r="C323" s="30" t="s">
        <v>17</v>
      </c>
      <c r="D323" s="12" t="s">
        <v>18</v>
      </c>
      <c r="E323" s="80"/>
      <c r="F323" s="80"/>
      <c r="G323" s="144" t="e">
        <f t="shared" si="21"/>
        <v>#DIV/0!</v>
      </c>
      <c r="H323" s="136" t="e">
        <f t="shared" si="23"/>
        <v>#DIV/0!</v>
      </c>
      <c r="I323" s="80">
        <v>0</v>
      </c>
    </row>
    <row r="324" spans="1:9" ht="12.75" hidden="1">
      <c r="A324" s="19"/>
      <c r="B324" s="36"/>
      <c r="C324" s="28" t="s">
        <v>25</v>
      </c>
      <c r="D324" s="94" t="s">
        <v>215</v>
      </c>
      <c r="E324" s="80"/>
      <c r="F324" s="80"/>
      <c r="G324" s="146" t="e">
        <f t="shared" si="21"/>
        <v>#DIV/0!</v>
      </c>
      <c r="H324" s="136" t="e">
        <f t="shared" si="23"/>
        <v>#DIV/0!</v>
      </c>
      <c r="I324" s="80">
        <v>0</v>
      </c>
    </row>
    <row r="325" spans="1:9" s="1" customFormat="1" ht="14.25" customHeight="1">
      <c r="A325" s="22"/>
      <c r="B325" s="23"/>
      <c r="C325" s="28" t="s">
        <v>11</v>
      </c>
      <c r="D325" s="94" t="s">
        <v>12</v>
      </c>
      <c r="E325" s="80">
        <v>6500</v>
      </c>
      <c r="F325" s="80">
        <v>3357.93</v>
      </c>
      <c r="G325" s="146">
        <f t="shared" si="21"/>
        <v>51.66046153846154</v>
      </c>
      <c r="H325" s="136">
        <f t="shared" si="23"/>
        <v>53.05717116271573</v>
      </c>
      <c r="I325" s="80">
        <v>6328.89</v>
      </c>
    </row>
    <row r="326" spans="1:11" s="1" customFormat="1" ht="45">
      <c r="A326" s="22"/>
      <c r="B326" s="23"/>
      <c r="C326" s="30" t="s">
        <v>120</v>
      </c>
      <c r="D326" s="12" t="s">
        <v>245</v>
      </c>
      <c r="E326" s="25">
        <v>1319.22</v>
      </c>
      <c r="F326" s="25">
        <v>801.32</v>
      </c>
      <c r="G326" s="136">
        <f t="shared" si="21"/>
        <v>60.7419535786298</v>
      </c>
      <c r="H326" s="136">
        <f t="shared" si="23"/>
        <v>25.14418400326336</v>
      </c>
      <c r="I326" s="43">
        <v>3186.9</v>
      </c>
      <c r="K326" s="190"/>
    </row>
    <row r="327" spans="1:9" ht="33.75">
      <c r="A327" s="22"/>
      <c r="B327" s="29"/>
      <c r="C327" s="30">
        <v>2030</v>
      </c>
      <c r="D327" s="12" t="s">
        <v>256</v>
      </c>
      <c r="E327" s="25">
        <v>2080000</v>
      </c>
      <c r="F327" s="25">
        <v>1387276</v>
      </c>
      <c r="G327" s="136">
        <f t="shared" si="21"/>
        <v>66.69596153846153</v>
      </c>
      <c r="H327" s="136">
        <f t="shared" si="23"/>
        <v>98.00136764888722</v>
      </c>
      <c r="I327" s="43">
        <v>1415568</v>
      </c>
    </row>
    <row r="328" spans="1:9" ht="33.75" hidden="1">
      <c r="A328" s="22"/>
      <c r="B328" s="29"/>
      <c r="C328" s="30" t="s">
        <v>76</v>
      </c>
      <c r="D328" s="12" t="s">
        <v>174</v>
      </c>
      <c r="E328" s="81"/>
      <c r="F328" s="81"/>
      <c r="G328" s="136" t="e">
        <f t="shared" si="21"/>
        <v>#DIV/0!</v>
      </c>
      <c r="H328" s="136">
        <f t="shared" si="23"/>
        <v>0</v>
      </c>
      <c r="I328" s="159">
        <v>0.46</v>
      </c>
    </row>
    <row r="329" spans="1:9" ht="56.25" hidden="1">
      <c r="A329" s="22"/>
      <c r="B329" s="29"/>
      <c r="C329" s="30" t="s">
        <v>67</v>
      </c>
      <c r="D329" s="12" t="s">
        <v>202</v>
      </c>
      <c r="E329" s="168"/>
      <c r="F329" s="81"/>
      <c r="G329" s="146" t="e">
        <f t="shared" si="21"/>
        <v>#DIV/0!</v>
      </c>
      <c r="H329" s="136" t="e">
        <f t="shared" si="23"/>
        <v>#DIV/0!</v>
      </c>
      <c r="I329" s="159">
        <v>0</v>
      </c>
    </row>
    <row r="330" spans="1:9" ht="40.5" customHeight="1" hidden="1">
      <c r="A330" s="22"/>
      <c r="B330" s="29"/>
      <c r="C330" s="30" t="s">
        <v>138</v>
      </c>
      <c r="D330" s="86" t="s">
        <v>244</v>
      </c>
      <c r="E330" s="168">
        <v>0</v>
      </c>
      <c r="F330" s="81">
        <v>0</v>
      </c>
      <c r="G330" s="146" t="e">
        <f t="shared" si="21"/>
        <v>#DIV/0!</v>
      </c>
      <c r="H330" s="138" t="e">
        <f t="shared" si="23"/>
        <v>#DIV/0!</v>
      </c>
      <c r="I330" s="159"/>
    </row>
    <row r="331" spans="1:9" ht="25.5" customHeight="1">
      <c r="A331" s="26">
        <v>853</v>
      </c>
      <c r="B331" s="37"/>
      <c r="C331" s="95"/>
      <c r="D331" s="96" t="s">
        <v>94</v>
      </c>
      <c r="E331" s="97">
        <f>E332+E337</f>
        <v>470899</v>
      </c>
      <c r="F331" s="97">
        <f>F332+F337</f>
        <v>331967.45999999996</v>
      </c>
      <c r="G331" s="134">
        <f t="shared" si="21"/>
        <v>70.49653110327267</v>
      </c>
      <c r="H331" s="147">
        <f t="shared" si="23"/>
        <v>56.085276222563465</v>
      </c>
      <c r="I331" s="97">
        <f>I332+I337</f>
        <v>591897.7</v>
      </c>
    </row>
    <row r="332" spans="1:9" ht="12.75">
      <c r="A332" s="47"/>
      <c r="B332" s="48">
        <v>85305</v>
      </c>
      <c r="C332" s="20"/>
      <c r="D332" s="14" t="s">
        <v>63</v>
      </c>
      <c r="E332" s="21">
        <f>SUM(E333:E336)</f>
        <v>470399</v>
      </c>
      <c r="F332" s="21">
        <f>SUM(F333:F336)</f>
        <v>331967.45999999996</v>
      </c>
      <c r="G332" s="135">
        <f t="shared" si="21"/>
        <v>70.57146379988052</v>
      </c>
      <c r="H332" s="135">
        <f t="shared" si="23"/>
        <v>101.34783237867751</v>
      </c>
      <c r="I332" s="21">
        <f>SUM(I333:I336)</f>
        <v>327552.6</v>
      </c>
    </row>
    <row r="333" spans="1:9" ht="12.75">
      <c r="A333" s="47"/>
      <c r="B333" s="51"/>
      <c r="C333" s="30" t="s">
        <v>56</v>
      </c>
      <c r="D333" s="10" t="s">
        <v>57</v>
      </c>
      <c r="E333" s="25">
        <v>127101</v>
      </c>
      <c r="F333" s="25">
        <v>85109.95</v>
      </c>
      <c r="G333" s="136">
        <f t="shared" si="21"/>
        <v>66.96245505542836</v>
      </c>
      <c r="H333" s="136">
        <f t="shared" si="23"/>
        <v>105.51163814755623</v>
      </c>
      <c r="I333" s="43">
        <v>80664.04</v>
      </c>
    </row>
    <row r="334" spans="1:9" ht="12.75">
      <c r="A334" s="47"/>
      <c r="B334" s="51"/>
      <c r="C334" s="34" t="s">
        <v>25</v>
      </c>
      <c r="D334" s="10" t="s">
        <v>215</v>
      </c>
      <c r="E334" s="25">
        <v>250</v>
      </c>
      <c r="F334" s="25">
        <v>79.68</v>
      </c>
      <c r="G334" s="136">
        <f t="shared" si="21"/>
        <v>31.872000000000003</v>
      </c>
      <c r="H334" s="136">
        <f t="shared" si="23"/>
        <v>32.57163880145526</v>
      </c>
      <c r="I334" s="25">
        <v>244.63</v>
      </c>
    </row>
    <row r="335" spans="1:9" ht="12.75">
      <c r="A335" s="47"/>
      <c r="B335" s="58"/>
      <c r="C335" s="30" t="s">
        <v>11</v>
      </c>
      <c r="D335" s="10" t="s">
        <v>12</v>
      </c>
      <c r="E335" s="25">
        <v>343048</v>
      </c>
      <c r="F335" s="25">
        <v>246777.83</v>
      </c>
      <c r="G335" s="136">
        <f t="shared" si="21"/>
        <v>71.93682225227957</v>
      </c>
      <c r="H335" s="136">
        <f t="shared" si="23"/>
        <v>100.05428878788949</v>
      </c>
      <c r="I335" s="25">
        <v>246643.93</v>
      </c>
    </row>
    <row r="336" spans="1:9" ht="33.75" hidden="1">
      <c r="A336" s="47"/>
      <c r="B336" s="51"/>
      <c r="C336" s="30" t="s">
        <v>51</v>
      </c>
      <c r="D336" s="12" t="s">
        <v>256</v>
      </c>
      <c r="E336" s="80"/>
      <c r="F336" s="80"/>
      <c r="G336" s="136" t="e">
        <f t="shared" si="21"/>
        <v>#DIV/0!</v>
      </c>
      <c r="H336" s="136" t="e">
        <f t="shared" si="23"/>
        <v>#DIV/0!</v>
      </c>
      <c r="I336" s="80"/>
    </row>
    <row r="337" spans="1:9" ht="12.75">
      <c r="A337" s="47"/>
      <c r="B337" s="48">
        <v>85395</v>
      </c>
      <c r="C337" s="42"/>
      <c r="D337" s="87" t="s">
        <v>5</v>
      </c>
      <c r="E337" s="88">
        <f>SUM(E338:E342)</f>
        <v>500</v>
      </c>
      <c r="F337" s="88">
        <f>SUM(F338:F342)</f>
        <v>0</v>
      </c>
      <c r="G337" s="145">
        <f t="shared" si="21"/>
        <v>0</v>
      </c>
      <c r="H337" s="135">
        <f t="shared" si="23"/>
        <v>0</v>
      </c>
      <c r="I337" s="88">
        <f>SUM(I338:I342)</f>
        <v>264345.1</v>
      </c>
    </row>
    <row r="338" spans="1:9" ht="12.75">
      <c r="A338" s="54"/>
      <c r="B338" s="59"/>
      <c r="C338" s="30" t="s">
        <v>25</v>
      </c>
      <c r="D338" s="10" t="s">
        <v>215</v>
      </c>
      <c r="E338" s="25">
        <v>500</v>
      </c>
      <c r="F338" s="25">
        <v>0</v>
      </c>
      <c r="G338" s="136">
        <f t="shared" si="21"/>
        <v>0</v>
      </c>
      <c r="H338" s="148" t="s">
        <v>123</v>
      </c>
      <c r="I338" s="25">
        <v>0</v>
      </c>
    </row>
    <row r="339" spans="1:9" ht="45" hidden="1">
      <c r="A339" s="54"/>
      <c r="B339" s="59"/>
      <c r="C339" s="34" t="s">
        <v>125</v>
      </c>
      <c r="D339" s="86" t="s">
        <v>173</v>
      </c>
      <c r="E339" s="25"/>
      <c r="F339" s="25"/>
      <c r="G339" s="136" t="e">
        <f t="shared" si="21"/>
        <v>#DIV/0!</v>
      </c>
      <c r="H339" s="136">
        <f t="shared" si="23"/>
        <v>0</v>
      </c>
      <c r="I339" s="43">
        <v>264345.1</v>
      </c>
    </row>
    <row r="340" spans="1:9" ht="45" hidden="1">
      <c r="A340" s="54"/>
      <c r="B340" s="59"/>
      <c r="C340" s="34" t="s">
        <v>126</v>
      </c>
      <c r="D340" s="86" t="s">
        <v>173</v>
      </c>
      <c r="E340" s="25"/>
      <c r="F340" s="25"/>
      <c r="G340" s="136" t="e">
        <f t="shared" si="21"/>
        <v>#DIV/0!</v>
      </c>
      <c r="H340" s="136" t="e">
        <f t="shared" si="23"/>
        <v>#DIV/0!</v>
      </c>
      <c r="I340" s="43"/>
    </row>
    <row r="341" spans="1:9" ht="33.75" hidden="1">
      <c r="A341" s="54"/>
      <c r="B341" s="59"/>
      <c r="C341" s="34" t="s">
        <v>118</v>
      </c>
      <c r="D341" s="86" t="s">
        <v>119</v>
      </c>
      <c r="E341" s="25"/>
      <c r="F341" s="25"/>
      <c r="G341" s="136" t="e">
        <f t="shared" si="21"/>
        <v>#DIV/0!</v>
      </c>
      <c r="H341" s="148" t="e">
        <f t="shared" si="23"/>
        <v>#DIV/0!</v>
      </c>
      <c r="I341" s="43"/>
    </row>
    <row r="342" spans="1:9" ht="45" hidden="1">
      <c r="A342" s="47"/>
      <c r="B342" s="51"/>
      <c r="C342" s="34" t="s">
        <v>108</v>
      </c>
      <c r="D342" s="86" t="s">
        <v>239</v>
      </c>
      <c r="E342" s="33"/>
      <c r="F342" s="33"/>
      <c r="G342" s="136" t="e">
        <f t="shared" si="21"/>
        <v>#DIV/0!</v>
      </c>
      <c r="H342" s="136" t="e">
        <f t="shared" si="23"/>
        <v>#DIV/0!</v>
      </c>
      <c r="I342" s="43"/>
    </row>
    <row r="343" spans="1:9" ht="18" customHeight="1">
      <c r="A343" s="26">
        <v>854</v>
      </c>
      <c r="B343" s="16"/>
      <c r="C343" s="32"/>
      <c r="D343" s="66" t="s">
        <v>64</v>
      </c>
      <c r="E343" s="18">
        <f>E344</f>
        <v>772294</v>
      </c>
      <c r="F343" s="18">
        <f>F344</f>
        <v>442294</v>
      </c>
      <c r="G343" s="134">
        <f t="shared" si="21"/>
        <v>57.27015877373125</v>
      </c>
      <c r="H343" s="147">
        <f t="shared" si="23"/>
        <v>103.31630448239535</v>
      </c>
      <c r="I343" s="18">
        <f>I344</f>
        <v>428097</v>
      </c>
    </row>
    <row r="344" spans="1:9" ht="12.75">
      <c r="A344" s="47"/>
      <c r="B344" s="48">
        <v>85415</v>
      </c>
      <c r="C344" s="20"/>
      <c r="D344" s="14" t="s">
        <v>65</v>
      </c>
      <c r="E344" s="21">
        <f>SUM(E345:E347)</f>
        <v>772294</v>
      </c>
      <c r="F344" s="21">
        <f>SUM(F345:F347)</f>
        <v>442294</v>
      </c>
      <c r="G344" s="135">
        <f t="shared" si="21"/>
        <v>57.27015877373125</v>
      </c>
      <c r="H344" s="135">
        <f t="shared" si="23"/>
        <v>103.31630448239535</v>
      </c>
      <c r="I344" s="21">
        <f>SUM(I346:I347)</f>
        <v>428097</v>
      </c>
    </row>
    <row r="345" spans="1:9" ht="12.75">
      <c r="A345" s="47"/>
      <c r="B345" s="51"/>
      <c r="C345" s="30" t="s">
        <v>11</v>
      </c>
      <c r="D345" s="10" t="s">
        <v>12</v>
      </c>
      <c r="E345" s="25">
        <v>330000</v>
      </c>
      <c r="F345" s="25">
        <v>0</v>
      </c>
      <c r="G345" s="136">
        <f t="shared" si="21"/>
        <v>0</v>
      </c>
      <c r="H345" s="148" t="s">
        <v>123</v>
      </c>
      <c r="I345" s="25">
        <v>0</v>
      </c>
    </row>
    <row r="346" spans="1:9" ht="33.75">
      <c r="A346" s="47"/>
      <c r="B346" s="51"/>
      <c r="C346" s="30" t="s">
        <v>51</v>
      </c>
      <c r="D346" s="12" t="s">
        <v>256</v>
      </c>
      <c r="E346" s="25">
        <v>400000</v>
      </c>
      <c r="F346" s="25">
        <v>400000</v>
      </c>
      <c r="G346" s="136">
        <f t="shared" si="21"/>
        <v>100</v>
      </c>
      <c r="H346" s="136">
        <f t="shared" si="23"/>
        <v>126.76841945134628</v>
      </c>
      <c r="I346" s="25">
        <v>315536</v>
      </c>
    </row>
    <row r="347" spans="1:9" ht="16.5" customHeight="1">
      <c r="A347" s="47"/>
      <c r="B347" s="51"/>
      <c r="C347" s="30" t="s">
        <v>179</v>
      </c>
      <c r="D347" s="127" t="s">
        <v>65</v>
      </c>
      <c r="E347" s="25">
        <v>42294</v>
      </c>
      <c r="F347" s="25">
        <v>42294</v>
      </c>
      <c r="G347" s="136">
        <f t="shared" si="21"/>
        <v>100</v>
      </c>
      <c r="H347" s="136">
        <f t="shared" si="23"/>
        <v>37.57429304999067</v>
      </c>
      <c r="I347" s="25">
        <v>112561</v>
      </c>
    </row>
    <row r="348" spans="1:9" ht="18" customHeight="1">
      <c r="A348" s="26">
        <v>900</v>
      </c>
      <c r="B348" s="37"/>
      <c r="C348" s="38"/>
      <c r="D348" s="67" t="s">
        <v>89</v>
      </c>
      <c r="E348" s="18">
        <f>SUM(E349,E352,E359,E361,E366,E368,E370,E376,E380,E382)</f>
        <v>18251807</v>
      </c>
      <c r="F348" s="18">
        <f>SUM(F349,F352,F359,F361,F366,F370,F376,F380,F382,)</f>
        <v>15253780.049999999</v>
      </c>
      <c r="G348" s="134">
        <f t="shared" si="21"/>
        <v>83.57408145944125</v>
      </c>
      <c r="H348" s="134">
        <f t="shared" si="23"/>
        <v>151.13480402346585</v>
      </c>
      <c r="I348" s="18">
        <f>SUM(I352,I359,I361,I368,I370,I376,I380,I382,I349)</f>
        <v>10092830.799999999</v>
      </c>
    </row>
    <row r="349" spans="1:9" ht="21.75" customHeight="1">
      <c r="A349" s="19"/>
      <c r="B349" s="27">
        <v>90001</v>
      </c>
      <c r="C349" s="111"/>
      <c r="D349" s="72" t="s">
        <v>153</v>
      </c>
      <c r="E349" s="21">
        <f>SUM(E350:E351)</f>
        <v>408281</v>
      </c>
      <c r="F349" s="21">
        <f>SUM(F350:F351)</f>
        <v>408281</v>
      </c>
      <c r="G349" s="21">
        <f t="shared" si="21"/>
        <v>100</v>
      </c>
      <c r="H349" s="141" t="s">
        <v>123</v>
      </c>
      <c r="I349" s="40">
        <f>SUM(I351:I351)</f>
        <v>0</v>
      </c>
    </row>
    <row r="350" spans="1:9" ht="21.75" customHeight="1">
      <c r="A350" s="19"/>
      <c r="B350" s="36"/>
      <c r="C350" s="30" t="s">
        <v>11</v>
      </c>
      <c r="D350" s="11" t="s">
        <v>12</v>
      </c>
      <c r="E350" s="25">
        <v>408281</v>
      </c>
      <c r="F350" s="25">
        <v>408281</v>
      </c>
      <c r="G350" s="25">
        <f>F350/E350*100</f>
        <v>100</v>
      </c>
      <c r="H350" s="148" t="s">
        <v>123</v>
      </c>
      <c r="I350" s="43"/>
    </row>
    <row r="351" spans="1:9" ht="45" hidden="1">
      <c r="A351" s="19"/>
      <c r="B351" s="19"/>
      <c r="C351" s="30" t="s">
        <v>108</v>
      </c>
      <c r="D351" s="86" t="s">
        <v>257</v>
      </c>
      <c r="E351" s="43"/>
      <c r="F351" s="43"/>
      <c r="G351" s="25" t="e">
        <f>F351/E351*100</f>
        <v>#DIV/0!</v>
      </c>
      <c r="H351" s="136" t="e">
        <f aca="true" t="shared" si="24" ref="H351:H367">(F351/I351)*100</f>
        <v>#DIV/0!</v>
      </c>
      <c r="I351" s="43"/>
    </row>
    <row r="352" spans="1:9" ht="12" customHeight="1">
      <c r="A352" s="19"/>
      <c r="B352" s="27">
        <v>90002</v>
      </c>
      <c r="C352" s="111"/>
      <c r="D352" s="72" t="s">
        <v>146</v>
      </c>
      <c r="E352" s="21">
        <f>SUM(E353:E358)</f>
        <v>10631100</v>
      </c>
      <c r="F352" s="21">
        <f>SUM(F353:F358)</f>
        <v>8068402.34</v>
      </c>
      <c r="G352" s="135">
        <f>F352*100/E352</f>
        <v>75.89433210109961</v>
      </c>
      <c r="H352" s="135">
        <f t="shared" si="24"/>
        <v>102.78412814842753</v>
      </c>
      <c r="I352" s="21">
        <f>SUM(I353:I358)</f>
        <v>7849852.39</v>
      </c>
    </row>
    <row r="353" spans="1:9" ht="33.75">
      <c r="A353" s="19"/>
      <c r="B353" s="36"/>
      <c r="C353" s="198" t="s">
        <v>41</v>
      </c>
      <c r="D353" s="12" t="s">
        <v>170</v>
      </c>
      <c r="E353" s="25">
        <v>10500000</v>
      </c>
      <c r="F353" s="25">
        <v>8041735.53</v>
      </c>
      <c r="G353" s="136">
        <f t="shared" si="21"/>
        <v>76.58795742857143</v>
      </c>
      <c r="H353" s="136">
        <f t="shared" si="24"/>
        <v>102.59805208576842</v>
      </c>
      <c r="I353" s="25">
        <v>7838097.67</v>
      </c>
    </row>
    <row r="354" spans="1:9" ht="22.5">
      <c r="A354" s="19"/>
      <c r="B354" s="36"/>
      <c r="C354" s="198" t="s">
        <v>27</v>
      </c>
      <c r="D354" s="12" t="s">
        <v>221</v>
      </c>
      <c r="E354" s="25">
        <v>1100</v>
      </c>
      <c r="F354" s="25">
        <v>0</v>
      </c>
      <c r="G354" s="136">
        <f t="shared" si="21"/>
        <v>0</v>
      </c>
      <c r="H354" s="148" t="s">
        <v>123</v>
      </c>
      <c r="I354" s="25"/>
    </row>
    <row r="355" spans="1:9" ht="22.5" hidden="1">
      <c r="A355" s="19"/>
      <c r="B355" s="36"/>
      <c r="C355" s="194" t="s">
        <v>70</v>
      </c>
      <c r="D355" s="12" t="s">
        <v>216</v>
      </c>
      <c r="E355" s="160"/>
      <c r="F355" s="25"/>
      <c r="G355" s="136" t="e">
        <f t="shared" si="21"/>
        <v>#DIV/0!</v>
      </c>
      <c r="H355" s="136" t="e">
        <f t="shared" si="24"/>
        <v>#DIV/0!</v>
      </c>
      <c r="I355" s="25"/>
    </row>
    <row r="356" spans="1:9" ht="12.75">
      <c r="A356" s="19"/>
      <c r="B356" s="36"/>
      <c r="C356" s="199" t="s">
        <v>17</v>
      </c>
      <c r="D356" s="12" t="s">
        <v>18</v>
      </c>
      <c r="E356" s="160">
        <v>18000</v>
      </c>
      <c r="F356" s="25">
        <v>17631.79</v>
      </c>
      <c r="G356" s="136">
        <f t="shared" si="21"/>
        <v>97.95438888888889</v>
      </c>
      <c r="H356" s="136">
        <f t="shared" si="24"/>
        <v>337.39111964974586</v>
      </c>
      <c r="I356" s="25">
        <v>5225.92</v>
      </c>
    </row>
    <row r="357" spans="1:9" ht="22.5">
      <c r="A357" s="19"/>
      <c r="B357" s="36"/>
      <c r="C357" s="199" t="s">
        <v>20</v>
      </c>
      <c r="D357" s="12" t="s">
        <v>237</v>
      </c>
      <c r="E357" s="160">
        <v>12000</v>
      </c>
      <c r="F357" s="25">
        <v>9035.02</v>
      </c>
      <c r="G357" s="136">
        <f t="shared" si="21"/>
        <v>75.29183333333333</v>
      </c>
      <c r="H357" s="136">
        <f t="shared" si="24"/>
        <v>138.3871461830658</v>
      </c>
      <c r="I357" s="25">
        <v>6528.8</v>
      </c>
    </row>
    <row r="358" spans="1:9" ht="33.75">
      <c r="A358" s="19"/>
      <c r="B358" s="19"/>
      <c r="C358" s="30" t="s">
        <v>127</v>
      </c>
      <c r="D358" s="86" t="s">
        <v>154</v>
      </c>
      <c r="E358" s="43">
        <v>100000</v>
      </c>
      <c r="F358" s="43">
        <v>0</v>
      </c>
      <c r="G358" s="136">
        <f t="shared" si="21"/>
        <v>0</v>
      </c>
      <c r="H358" s="148" t="s">
        <v>123</v>
      </c>
      <c r="I358" s="43">
        <v>0</v>
      </c>
    </row>
    <row r="359" spans="1:9" ht="12.75" hidden="1">
      <c r="A359" s="19"/>
      <c r="B359" s="195">
        <v>90003</v>
      </c>
      <c r="C359" s="44"/>
      <c r="D359" s="89" t="s">
        <v>199</v>
      </c>
      <c r="E359" s="40">
        <f>SUM(E360:E360)</f>
        <v>0</v>
      </c>
      <c r="F359" s="40">
        <f>SUM(F360:F360)</f>
        <v>0</v>
      </c>
      <c r="G359" s="135" t="e">
        <f t="shared" si="21"/>
        <v>#DIV/0!</v>
      </c>
      <c r="H359" s="135">
        <f t="shared" si="24"/>
        <v>0</v>
      </c>
      <c r="I359" s="40">
        <f>SUM(I360:I360)</f>
        <v>797.08</v>
      </c>
    </row>
    <row r="360" spans="1:9" ht="12.75" hidden="1">
      <c r="A360" s="19"/>
      <c r="B360" s="196"/>
      <c r="C360" s="30" t="s">
        <v>11</v>
      </c>
      <c r="D360" s="11" t="s">
        <v>12</v>
      </c>
      <c r="E360" s="43"/>
      <c r="F360" s="43"/>
      <c r="G360" s="136" t="e">
        <f t="shared" si="21"/>
        <v>#DIV/0!</v>
      </c>
      <c r="H360" s="136">
        <f t="shared" si="24"/>
        <v>0</v>
      </c>
      <c r="I360" s="43">
        <v>797.08</v>
      </c>
    </row>
    <row r="361" spans="1:9" ht="12.75">
      <c r="A361" s="19"/>
      <c r="B361" s="27">
        <v>90004</v>
      </c>
      <c r="C361" s="20"/>
      <c r="D361" s="72" t="s">
        <v>74</v>
      </c>
      <c r="E361" s="21">
        <f>SUM(E362:E365)</f>
        <v>1938219</v>
      </c>
      <c r="F361" s="21">
        <f>SUM(F362:F365)</f>
        <v>1804958.25</v>
      </c>
      <c r="G361" s="135">
        <f t="shared" si="21"/>
        <v>93.124577253654</v>
      </c>
      <c r="H361" s="135">
        <f t="shared" si="24"/>
        <v>460.8536376184964</v>
      </c>
      <c r="I361" s="21">
        <f>SUM(I362:I365)</f>
        <v>391655.42</v>
      </c>
    </row>
    <row r="362" spans="1:9" ht="22.5" hidden="1">
      <c r="A362" s="19"/>
      <c r="B362" s="36"/>
      <c r="C362" s="30" t="s">
        <v>70</v>
      </c>
      <c r="D362" s="12" t="s">
        <v>216</v>
      </c>
      <c r="E362" s="25"/>
      <c r="F362" s="25"/>
      <c r="G362" s="136" t="e">
        <f t="shared" si="21"/>
        <v>#DIV/0!</v>
      </c>
      <c r="H362" s="136" t="e">
        <f t="shared" si="24"/>
        <v>#DIV/0!</v>
      </c>
      <c r="I362" s="43"/>
    </row>
    <row r="363" spans="1:9" ht="12.75" hidden="1">
      <c r="A363" s="19"/>
      <c r="B363" s="36"/>
      <c r="C363" s="30" t="s">
        <v>25</v>
      </c>
      <c r="D363" s="10" t="s">
        <v>215</v>
      </c>
      <c r="E363" s="25"/>
      <c r="F363" s="25"/>
      <c r="G363" s="136" t="e">
        <f t="shared" si="21"/>
        <v>#DIV/0!</v>
      </c>
      <c r="H363" s="136" t="e">
        <f t="shared" si="24"/>
        <v>#DIV/0!</v>
      </c>
      <c r="I363" s="43"/>
    </row>
    <row r="364" spans="1:9" ht="33.75">
      <c r="A364" s="19"/>
      <c r="B364" s="36"/>
      <c r="C364" s="30" t="s">
        <v>127</v>
      </c>
      <c r="D364" s="86" t="s">
        <v>154</v>
      </c>
      <c r="E364" s="25">
        <v>140000</v>
      </c>
      <c r="F364" s="25">
        <v>6739.2</v>
      </c>
      <c r="G364" s="136">
        <f t="shared" si="21"/>
        <v>4.813714285714286</v>
      </c>
      <c r="H364" s="136">
        <f t="shared" si="24"/>
        <v>98.73417721518987</v>
      </c>
      <c r="I364" s="43">
        <v>6825.6</v>
      </c>
    </row>
    <row r="365" spans="1:9" ht="45">
      <c r="A365" s="22"/>
      <c r="B365" s="23"/>
      <c r="C365" s="30" t="s">
        <v>108</v>
      </c>
      <c r="D365" s="86" t="s">
        <v>239</v>
      </c>
      <c r="E365" s="25">
        <v>1798219</v>
      </c>
      <c r="F365" s="25">
        <v>1798219.05</v>
      </c>
      <c r="G365" s="136">
        <f t="shared" si="21"/>
        <v>100.00000278052896</v>
      </c>
      <c r="H365" s="136">
        <f t="shared" si="24"/>
        <v>467.2764314366283</v>
      </c>
      <c r="I365" s="25">
        <v>384829.82</v>
      </c>
    </row>
    <row r="366" spans="1:9" ht="12.75" hidden="1">
      <c r="A366" s="22"/>
      <c r="B366" s="27">
        <v>90005</v>
      </c>
      <c r="C366" s="44"/>
      <c r="D366" s="89" t="s">
        <v>186</v>
      </c>
      <c r="E366" s="21">
        <f>SUM(E367:E367)</f>
        <v>0</v>
      </c>
      <c r="F366" s="21">
        <f>SUM(F367:F367)</f>
        <v>0</v>
      </c>
      <c r="G366" s="135" t="e">
        <f t="shared" si="21"/>
        <v>#DIV/0!</v>
      </c>
      <c r="H366" s="135" t="e">
        <f t="shared" si="24"/>
        <v>#DIV/0!</v>
      </c>
      <c r="I366" s="21">
        <v>0</v>
      </c>
    </row>
    <row r="367" spans="1:9" ht="33.75" hidden="1">
      <c r="A367" s="22"/>
      <c r="B367" s="111"/>
      <c r="C367" s="30" t="s">
        <v>127</v>
      </c>
      <c r="D367" s="86" t="s">
        <v>154</v>
      </c>
      <c r="E367" s="25"/>
      <c r="F367" s="25"/>
      <c r="G367" s="136" t="e">
        <f t="shared" si="21"/>
        <v>#DIV/0!</v>
      </c>
      <c r="H367" s="136" t="e">
        <f t="shared" si="24"/>
        <v>#DIV/0!</v>
      </c>
      <c r="I367" s="25"/>
    </row>
    <row r="368" spans="1:9" ht="12.75">
      <c r="A368" s="22"/>
      <c r="B368" s="27">
        <v>90015</v>
      </c>
      <c r="C368" s="44"/>
      <c r="D368" s="14" t="s">
        <v>147</v>
      </c>
      <c r="E368" s="21">
        <f>SUM(E369:E369)</f>
        <v>40</v>
      </c>
      <c r="F368" s="21">
        <f>SUM(F369:F369)</f>
        <v>0</v>
      </c>
      <c r="G368" s="21">
        <f>SUM(G369:G369)</f>
        <v>0</v>
      </c>
      <c r="H368" s="40" t="s">
        <v>123</v>
      </c>
      <c r="I368" s="21">
        <f>SUM(I369:I369)</f>
        <v>0</v>
      </c>
    </row>
    <row r="369" spans="1:9" ht="25.5" customHeight="1">
      <c r="A369" s="22"/>
      <c r="B369" s="23"/>
      <c r="C369" s="52" t="s">
        <v>70</v>
      </c>
      <c r="D369" s="12" t="s">
        <v>216</v>
      </c>
      <c r="E369" s="25">
        <v>40</v>
      </c>
      <c r="F369" s="25">
        <v>0</v>
      </c>
      <c r="G369" s="148">
        <f t="shared" si="21"/>
        <v>0</v>
      </c>
      <c r="H369" s="148" t="s">
        <v>123</v>
      </c>
      <c r="I369" s="43"/>
    </row>
    <row r="370" spans="1:9" ht="12.75">
      <c r="A370" s="46"/>
      <c r="B370" s="27">
        <v>90017</v>
      </c>
      <c r="C370" s="60"/>
      <c r="D370" s="14" t="s">
        <v>66</v>
      </c>
      <c r="E370" s="21">
        <f>SUM(E371:E375)</f>
        <v>312200</v>
      </c>
      <c r="F370" s="21">
        <f>SUM(F371:F375)</f>
        <v>243699.86000000002</v>
      </c>
      <c r="G370" s="135">
        <f t="shared" si="21"/>
        <v>78.05889173606663</v>
      </c>
      <c r="H370" s="135">
        <f aca="true" t="shared" si="25" ref="H370:H387">(F370/I370)*100</f>
        <v>101.62906437777477</v>
      </c>
      <c r="I370" s="21">
        <f>SUM(I371:I375)</f>
        <v>239793.47</v>
      </c>
    </row>
    <row r="371" spans="1:9" ht="45">
      <c r="A371" s="61"/>
      <c r="B371" s="23"/>
      <c r="C371" s="34" t="s">
        <v>10</v>
      </c>
      <c r="D371" s="86" t="s">
        <v>214</v>
      </c>
      <c r="E371" s="25">
        <v>297200</v>
      </c>
      <c r="F371" s="25">
        <v>230304.23</v>
      </c>
      <c r="G371" s="136">
        <f t="shared" si="21"/>
        <v>77.49132907133243</v>
      </c>
      <c r="H371" s="136">
        <f t="shared" si="25"/>
        <v>102.37244108047483</v>
      </c>
      <c r="I371" s="25">
        <v>224967.02</v>
      </c>
    </row>
    <row r="372" spans="1:9" ht="12.75" hidden="1">
      <c r="A372" s="22"/>
      <c r="B372" s="23"/>
      <c r="C372" s="30" t="s">
        <v>25</v>
      </c>
      <c r="D372" s="10" t="s">
        <v>215</v>
      </c>
      <c r="E372" s="25"/>
      <c r="F372" s="25"/>
      <c r="G372" s="136" t="e">
        <f t="shared" si="21"/>
        <v>#DIV/0!</v>
      </c>
      <c r="H372" s="136" t="e">
        <f t="shared" si="25"/>
        <v>#DIV/0!</v>
      </c>
      <c r="I372" s="25"/>
    </row>
    <row r="373" spans="1:9" ht="12.75">
      <c r="A373" s="22"/>
      <c r="B373" s="23"/>
      <c r="C373" s="28" t="s">
        <v>11</v>
      </c>
      <c r="D373" s="11" t="s">
        <v>12</v>
      </c>
      <c r="E373" s="25">
        <v>15000</v>
      </c>
      <c r="F373" s="25">
        <v>13395.63</v>
      </c>
      <c r="G373" s="136">
        <f t="shared" si="21"/>
        <v>89.3042</v>
      </c>
      <c r="H373" s="136">
        <f t="shared" si="25"/>
        <v>90.34954422670293</v>
      </c>
      <c r="I373" s="25">
        <v>14826.45</v>
      </c>
    </row>
    <row r="374" spans="1:9" ht="12.75" hidden="1">
      <c r="A374" s="22"/>
      <c r="B374" s="23"/>
      <c r="C374" s="28" t="s">
        <v>158</v>
      </c>
      <c r="D374" s="157" t="s">
        <v>159</v>
      </c>
      <c r="E374" s="25"/>
      <c r="F374" s="25"/>
      <c r="G374" s="136" t="e">
        <f t="shared" si="21"/>
        <v>#DIV/0!</v>
      </c>
      <c r="H374" s="148" t="e">
        <f t="shared" si="25"/>
        <v>#DIV/0!</v>
      </c>
      <c r="I374" s="25">
        <v>0</v>
      </c>
    </row>
    <row r="375" spans="1:9" ht="33.75" hidden="1">
      <c r="A375" s="22"/>
      <c r="B375" s="23"/>
      <c r="C375" s="30" t="s">
        <v>127</v>
      </c>
      <c r="D375" s="86" t="s">
        <v>154</v>
      </c>
      <c r="E375" s="25"/>
      <c r="F375" s="25"/>
      <c r="G375" s="136" t="e">
        <f t="shared" si="21"/>
        <v>#DIV/0!</v>
      </c>
      <c r="H375" s="136" t="e">
        <f t="shared" si="25"/>
        <v>#DIV/0!</v>
      </c>
      <c r="I375" s="43"/>
    </row>
    <row r="376" spans="1:9" ht="24" customHeight="1">
      <c r="A376" s="46"/>
      <c r="B376" s="27">
        <v>90019</v>
      </c>
      <c r="C376" s="60"/>
      <c r="D376" s="13" t="s">
        <v>110</v>
      </c>
      <c r="E376" s="21">
        <f>SUM(E377:E379)</f>
        <v>1500000</v>
      </c>
      <c r="F376" s="21">
        <f>SUM(F377:F379)</f>
        <v>1412676.83</v>
      </c>
      <c r="G376" s="135">
        <f>F376*100/E376</f>
        <v>94.17845533333333</v>
      </c>
      <c r="H376" s="135">
        <f t="shared" si="25"/>
        <v>88.13657171387803</v>
      </c>
      <c r="I376" s="21">
        <f>SUM(I377:I379)</f>
        <v>1602827.07</v>
      </c>
    </row>
    <row r="377" spans="1:9" ht="15.75" customHeight="1">
      <c r="A377" s="61"/>
      <c r="B377" s="23"/>
      <c r="C377" s="34" t="s">
        <v>17</v>
      </c>
      <c r="D377" s="10" t="s">
        <v>18</v>
      </c>
      <c r="E377" s="25">
        <v>1500000</v>
      </c>
      <c r="F377" s="25">
        <v>1412676.83</v>
      </c>
      <c r="G377" s="136">
        <f t="shared" si="21"/>
        <v>94.17845533333333</v>
      </c>
      <c r="H377" s="136">
        <f t="shared" si="25"/>
        <v>88.13657171387803</v>
      </c>
      <c r="I377" s="25">
        <v>1602827.07</v>
      </c>
    </row>
    <row r="378" spans="1:9" ht="12.75" hidden="1">
      <c r="A378" s="22"/>
      <c r="B378" s="23"/>
      <c r="C378" s="30" t="s">
        <v>11</v>
      </c>
      <c r="D378" s="10" t="s">
        <v>12</v>
      </c>
      <c r="E378" s="25"/>
      <c r="F378" s="25"/>
      <c r="G378" s="136" t="e">
        <f t="shared" si="21"/>
        <v>#DIV/0!</v>
      </c>
      <c r="H378" s="136" t="e">
        <f t="shared" si="25"/>
        <v>#DIV/0!</v>
      </c>
      <c r="I378" s="25">
        <v>0</v>
      </c>
    </row>
    <row r="379" spans="1:9" ht="22.5" hidden="1">
      <c r="A379" s="22"/>
      <c r="B379" s="23"/>
      <c r="C379" s="30" t="s">
        <v>67</v>
      </c>
      <c r="D379" s="86" t="s">
        <v>137</v>
      </c>
      <c r="E379" s="81"/>
      <c r="F379" s="81"/>
      <c r="G379" s="136" t="e">
        <f t="shared" si="21"/>
        <v>#DIV/0!</v>
      </c>
      <c r="H379" s="136" t="e">
        <f t="shared" si="25"/>
        <v>#DIV/0!</v>
      </c>
      <c r="I379" s="25">
        <v>0</v>
      </c>
    </row>
    <row r="380" spans="1:9" ht="25.5" customHeight="1">
      <c r="A380" s="19"/>
      <c r="B380" s="27">
        <v>90020</v>
      </c>
      <c r="C380" s="20"/>
      <c r="D380" s="89" t="s">
        <v>105</v>
      </c>
      <c r="E380" s="84">
        <f>SUM(E381)</f>
        <v>5821</v>
      </c>
      <c r="F380" s="84">
        <f>SUM(F381)</f>
        <v>5821.58</v>
      </c>
      <c r="G380" s="137">
        <f t="shared" si="21"/>
        <v>100.00996392372444</v>
      </c>
      <c r="H380" s="135">
        <f t="shared" si="25"/>
        <v>73.64082895550746</v>
      </c>
      <c r="I380" s="84">
        <f>SUM(I381)</f>
        <v>7905.37</v>
      </c>
    </row>
    <row r="381" spans="1:9" ht="15.75" customHeight="1">
      <c r="A381" s="22"/>
      <c r="B381" s="29"/>
      <c r="C381" s="35" t="s">
        <v>68</v>
      </c>
      <c r="D381" s="10" t="s">
        <v>69</v>
      </c>
      <c r="E381" s="25">
        <v>5821</v>
      </c>
      <c r="F381" s="25">
        <v>5821.58</v>
      </c>
      <c r="G381" s="136">
        <f t="shared" si="21"/>
        <v>100.00996392372444</v>
      </c>
      <c r="H381" s="136">
        <f t="shared" si="25"/>
        <v>73.64082895550746</v>
      </c>
      <c r="I381" s="25">
        <v>7905.37</v>
      </c>
    </row>
    <row r="382" spans="1:9" ht="14.25" customHeight="1">
      <c r="A382" s="19"/>
      <c r="B382" s="27">
        <v>90095</v>
      </c>
      <c r="C382" s="60"/>
      <c r="D382" s="14" t="s">
        <v>5</v>
      </c>
      <c r="E382" s="21">
        <f>SUM(E383:E386)</f>
        <v>3456146</v>
      </c>
      <c r="F382" s="21">
        <f>SUM(F383:F386)</f>
        <v>3309940.19</v>
      </c>
      <c r="G382" s="135">
        <f t="shared" si="21"/>
        <v>95.76968652365959</v>
      </c>
      <c r="H382" s="141" t="s">
        <v>123</v>
      </c>
      <c r="I382" s="21">
        <f>SUM(I383:I386)</f>
        <v>0</v>
      </c>
    </row>
    <row r="383" spans="1:9" ht="22.5" hidden="1">
      <c r="A383" s="19"/>
      <c r="B383" s="36"/>
      <c r="C383" s="30" t="s">
        <v>70</v>
      </c>
      <c r="D383" s="12" t="s">
        <v>216</v>
      </c>
      <c r="E383" s="25"/>
      <c r="F383" s="25"/>
      <c r="G383" s="136" t="e">
        <f t="shared" si="21"/>
        <v>#DIV/0!</v>
      </c>
      <c r="H383" s="148" t="e">
        <f t="shared" si="25"/>
        <v>#DIV/0!</v>
      </c>
      <c r="I383" s="43"/>
    </row>
    <row r="384" spans="1:9" ht="12.75" hidden="1">
      <c r="A384" s="19"/>
      <c r="B384" s="36"/>
      <c r="C384" s="30" t="s">
        <v>11</v>
      </c>
      <c r="D384" s="10" t="s">
        <v>12</v>
      </c>
      <c r="E384" s="25"/>
      <c r="F384" s="25"/>
      <c r="G384" s="136" t="e">
        <f t="shared" si="21"/>
        <v>#DIV/0!</v>
      </c>
      <c r="H384" s="148" t="e">
        <f t="shared" si="25"/>
        <v>#DIV/0!</v>
      </c>
      <c r="I384" s="43"/>
    </row>
    <row r="385" spans="1:9" ht="33.75" hidden="1">
      <c r="A385" s="19"/>
      <c r="B385" s="36"/>
      <c r="C385" s="30" t="s">
        <v>127</v>
      </c>
      <c r="D385" s="86" t="s">
        <v>154</v>
      </c>
      <c r="E385" s="25"/>
      <c r="F385" s="25"/>
      <c r="G385" s="136" t="e">
        <f>F385*100/E385</f>
        <v>#DIV/0!</v>
      </c>
      <c r="H385" s="148" t="e">
        <f t="shared" si="25"/>
        <v>#DIV/0!</v>
      </c>
      <c r="I385" s="43"/>
    </row>
    <row r="386" spans="1:9" ht="50.25" customHeight="1">
      <c r="A386" s="19"/>
      <c r="B386" s="36"/>
      <c r="C386" s="30">
        <v>6298</v>
      </c>
      <c r="D386" s="86" t="s">
        <v>239</v>
      </c>
      <c r="E386" s="25">
        <v>3456146</v>
      </c>
      <c r="F386" s="25">
        <v>3309940.19</v>
      </c>
      <c r="G386" s="136">
        <f>F386*100/E386</f>
        <v>95.76968652365959</v>
      </c>
      <c r="H386" s="148" t="s">
        <v>123</v>
      </c>
      <c r="I386" s="25">
        <v>0</v>
      </c>
    </row>
    <row r="387" spans="1:9" ht="20.25" customHeight="1" hidden="1">
      <c r="A387" s="26">
        <v>921</v>
      </c>
      <c r="B387" s="37"/>
      <c r="C387" s="38"/>
      <c r="D387" s="73" t="s">
        <v>91</v>
      </c>
      <c r="E387" s="18">
        <f>E388+E390+E392</f>
        <v>0</v>
      </c>
      <c r="F387" s="18">
        <f>F388+F390+F392+F396</f>
        <v>0</v>
      </c>
      <c r="G387" s="134" t="e">
        <f t="shared" si="21"/>
        <v>#DIV/0!</v>
      </c>
      <c r="H387" s="134" t="e">
        <f t="shared" si="25"/>
        <v>#DIV/0!</v>
      </c>
      <c r="I387" s="18">
        <f>I390+I392+I396</f>
        <v>0</v>
      </c>
    </row>
    <row r="388" spans="1:9" ht="13.5" customHeight="1" hidden="1">
      <c r="A388" s="47"/>
      <c r="B388" s="48">
        <v>92109</v>
      </c>
      <c r="C388" s="169"/>
      <c r="D388" s="170" t="s">
        <v>182</v>
      </c>
      <c r="E388" s="50">
        <f>SUM(E389:E389)</f>
        <v>0</v>
      </c>
      <c r="F388" s="50">
        <f>SUM(F389:F389)</f>
        <v>0</v>
      </c>
      <c r="G388" s="143" t="e">
        <f t="shared" si="21"/>
        <v>#DIV/0!</v>
      </c>
      <c r="H388" s="143"/>
      <c r="I388" s="50"/>
    </row>
    <row r="389" spans="1:9" ht="35.25" customHeight="1" hidden="1">
      <c r="A389" s="47"/>
      <c r="B389" s="113"/>
      <c r="C389" s="52" t="s">
        <v>183</v>
      </c>
      <c r="D389" s="218" t="s">
        <v>250</v>
      </c>
      <c r="E389" s="120"/>
      <c r="F389" s="53"/>
      <c r="G389" s="143"/>
      <c r="H389" s="143"/>
      <c r="I389" s="50"/>
    </row>
    <row r="390" spans="1:9" ht="12.75" hidden="1">
      <c r="A390" s="19"/>
      <c r="B390" s="62">
        <v>92116</v>
      </c>
      <c r="C390" s="63"/>
      <c r="D390" s="13" t="s">
        <v>71</v>
      </c>
      <c r="E390" s="21">
        <f>SUM(E391)</f>
        <v>0</v>
      </c>
      <c r="F390" s="21">
        <f>SUM(F391)</f>
        <v>0</v>
      </c>
      <c r="G390" s="135" t="e">
        <f t="shared" si="21"/>
        <v>#DIV/0!</v>
      </c>
      <c r="H390" s="135" t="e">
        <f aca="true" t="shared" si="26" ref="H390:H400">(F390/I390)*100</f>
        <v>#DIV/0!</v>
      </c>
      <c r="I390" s="21">
        <f>SUM(I391)</f>
        <v>0</v>
      </c>
    </row>
    <row r="391" spans="1:9" ht="39" customHeight="1" hidden="1">
      <c r="A391" s="22"/>
      <c r="B391" s="29"/>
      <c r="C391" s="30">
        <v>2320</v>
      </c>
      <c r="D391" s="12" t="s">
        <v>188</v>
      </c>
      <c r="E391" s="25"/>
      <c r="F391" s="25"/>
      <c r="G391" s="136" t="e">
        <f t="shared" si="21"/>
        <v>#DIV/0!</v>
      </c>
      <c r="H391" s="136" t="e">
        <f t="shared" si="26"/>
        <v>#DIV/0!</v>
      </c>
      <c r="I391" s="25"/>
    </row>
    <row r="392" spans="1:9" ht="12.75" hidden="1">
      <c r="A392" s="19"/>
      <c r="B392" s="27">
        <v>92120</v>
      </c>
      <c r="C392" s="20"/>
      <c r="D392" s="14" t="s">
        <v>87</v>
      </c>
      <c r="E392" s="21">
        <f>SUM(E393:E395)</f>
        <v>0</v>
      </c>
      <c r="F392" s="21">
        <f>SUM(F393:F395)</f>
        <v>0</v>
      </c>
      <c r="G392" s="135" t="e">
        <f t="shared" si="21"/>
        <v>#DIV/0!</v>
      </c>
      <c r="H392" s="135" t="e">
        <f t="shared" si="26"/>
        <v>#DIV/0!</v>
      </c>
      <c r="I392" s="21">
        <f>SUM(I393:I395)</f>
        <v>0</v>
      </c>
    </row>
    <row r="393" spans="1:9" ht="22.5" customHeight="1" hidden="1">
      <c r="A393" s="19"/>
      <c r="B393" s="107"/>
      <c r="C393" s="44" t="s">
        <v>70</v>
      </c>
      <c r="D393" s="12" t="s">
        <v>84</v>
      </c>
      <c r="E393" s="25"/>
      <c r="F393" s="25"/>
      <c r="G393" s="148" t="s">
        <v>123</v>
      </c>
      <c r="H393" s="136" t="e">
        <f t="shared" si="26"/>
        <v>#DIV/0!</v>
      </c>
      <c r="I393" s="25">
        <v>0</v>
      </c>
    </row>
    <row r="394" spans="1:9" ht="36.75" customHeight="1" hidden="1">
      <c r="A394" s="19"/>
      <c r="B394" s="36"/>
      <c r="C394" s="30" t="s">
        <v>130</v>
      </c>
      <c r="D394" s="86" t="s">
        <v>209</v>
      </c>
      <c r="E394" s="25"/>
      <c r="F394" s="25"/>
      <c r="G394" s="136" t="e">
        <f t="shared" si="21"/>
        <v>#DIV/0!</v>
      </c>
      <c r="H394" s="136" t="e">
        <f t="shared" si="26"/>
        <v>#DIV/0!</v>
      </c>
      <c r="I394" s="43"/>
    </row>
    <row r="395" spans="1:9" ht="45" customHeight="1" hidden="1">
      <c r="A395" s="22"/>
      <c r="B395" s="23"/>
      <c r="C395" s="30" t="s">
        <v>108</v>
      </c>
      <c r="D395" s="86" t="s">
        <v>239</v>
      </c>
      <c r="E395" s="25"/>
      <c r="F395" s="25"/>
      <c r="G395" s="136" t="e">
        <f aca="true" t="shared" si="27" ref="G395:G413">F395*100/E395</f>
        <v>#DIV/0!</v>
      </c>
      <c r="H395" s="136" t="e">
        <f t="shared" si="26"/>
        <v>#DIV/0!</v>
      </c>
      <c r="I395" s="43"/>
    </row>
    <row r="396" spans="1:9" ht="12.75" hidden="1">
      <c r="A396" s="22"/>
      <c r="B396" s="27">
        <v>92195</v>
      </c>
      <c r="C396" s="100"/>
      <c r="D396" s="89" t="s">
        <v>5</v>
      </c>
      <c r="E396" s="21">
        <f>SUM(E397)</f>
        <v>0</v>
      </c>
      <c r="F396" s="21">
        <f>SUM(F397)</f>
        <v>0</v>
      </c>
      <c r="G396" s="135" t="e">
        <f t="shared" si="27"/>
        <v>#DIV/0!</v>
      </c>
      <c r="H396" s="135" t="e">
        <f t="shared" si="26"/>
        <v>#DIV/0!</v>
      </c>
      <c r="I396" s="21"/>
    </row>
    <row r="397" spans="1:9" ht="12.75" hidden="1">
      <c r="A397" s="22"/>
      <c r="B397" s="124"/>
      <c r="C397" s="30" t="s">
        <v>11</v>
      </c>
      <c r="D397" s="86" t="s">
        <v>12</v>
      </c>
      <c r="E397" s="25"/>
      <c r="F397" s="25"/>
      <c r="G397" s="136" t="e">
        <f t="shared" si="27"/>
        <v>#DIV/0!</v>
      </c>
      <c r="H397" s="136" t="e">
        <f t="shared" si="26"/>
        <v>#DIV/0!</v>
      </c>
      <c r="I397" s="25"/>
    </row>
    <row r="398" spans="1:9" ht="12.75" hidden="1">
      <c r="A398" s="22"/>
      <c r="B398" s="23"/>
      <c r="C398" s="30" t="s">
        <v>130</v>
      </c>
      <c r="D398" s="86" t="s">
        <v>106</v>
      </c>
      <c r="E398" s="25">
        <v>0</v>
      </c>
      <c r="F398" s="25">
        <v>0</v>
      </c>
      <c r="G398" s="136" t="e">
        <f t="shared" si="27"/>
        <v>#DIV/0!</v>
      </c>
      <c r="H398" s="136" t="e">
        <f t="shared" si="26"/>
        <v>#DIV/0!</v>
      </c>
      <c r="I398" s="43"/>
    </row>
    <row r="399" spans="1:9" ht="16.5" customHeight="1">
      <c r="A399" s="26">
        <v>926</v>
      </c>
      <c r="B399" s="16"/>
      <c r="C399" s="32"/>
      <c r="D399" s="66" t="s">
        <v>164</v>
      </c>
      <c r="E399" s="18">
        <f>SUM(E400,E407)</f>
        <v>270830.94</v>
      </c>
      <c r="F399" s="18">
        <f>SUM(F400,F407)</f>
        <v>287201.49</v>
      </c>
      <c r="G399" s="134">
        <f t="shared" si="27"/>
        <v>106.0445641845795</v>
      </c>
      <c r="H399" s="134">
        <f t="shared" si="26"/>
        <v>76.57822585169369</v>
      </c>
      <c r="I399" s="18">
        <f>I400+I407+I411</f>
        <v>375043.28</v>
      </c>
    </row>
    <row r="400" spans="1:9" ht="16.5" customHeight="1">
      <c r="A400" s="47"/>
      <c r="B400" s="48">
        <v>92601</v>
      </c>
      <c r="C400" s="49"/>
      <c r="D400" s="70" t="s">
        <v>80</v>
      </c>
      <c r="E400" s="50">
        <f>SUM(E401:E406)</f>
        <v>91558</v>
      </c>
      <c r="F400" s="50">
        <f>SUM(F401:F406)</f>
        <v>107928.55</v>
      </c>
      <c r="G400" s="143">
        <f t="shared" si="27"/>
        <v>117.87997771904148</v>
      </c>
      <c r="H400" s="135">
        <f t="shared" si="26"/>
        <v>52.29096414728682</v>
      </c>
      <c r="I400" s="50">
        <f>SUM(I401:I406)</f>
        <v>206400</v>
      </c>
    </row>
    <row r="401" spans="1:9" ht="36.75" customHeight="1" hidden="1">
      <c r="A401" s="47"/>
      <c r="B401" s="51"/>
      <c r="C401" s="52" t="s">
        <v>70</v>
      </c>
      <c r="D401" s="127" t="s">
        <v>216</v>
      </c>
      <c r="E401" s="53"/>
      <c r="F401" s="53"/>
      <c r="G401" s="139" t="e">
        <f t="shared" si="27"/>
        <v>#DIV/0!</v>
      </c>
      <c r="H401" s="150" t="s">
        <v>123</v>
      </c>
      <c r="I401" s="43"/>
    </row>
    <row r="402" spans="1:9" ht="12.75" hidden="1">
      <c r="A402" s="47"/>
      <c r="B402" s="51"/>
      <c r="C402" s="52" t="s">
        <v>11</v>
      </c>
      <c r="D402" s="127" t="s">
        <v>12</v>
      </c>
      <c r="E402" s="53"/>
      <c r="F402" s="53"/>
      <c r="G402" s="139" t="e">
        <f t="shared" si="27"/>
        <v>#DIV/0!</v>
      </c>
      <c r="H402" s="150" t="e">
        <f aca="true" t="shared" si="28" ref="H402:H413">(F402/I402)*100</f>
        <v>#DIV/0!</v>
      </c>
      <c r="I402" s="43"/>
    </row>
    <row r="403" spans="1:9" ht="33.75" hidden="1">
      <c r="A403" s="47"/>
      <c r="B403" s="51"/>
      <c r="C403" s="52" t="s">
        <v>127</v>
      </c>
      <c r="D403" s="86" t="s">
        <v>154</v>
      </c>
      <c r="E403" s="53"/>
      <c r="F403" s="53"/>
      <c r="G403" s="139" t="e">
        <f t="shared" si="27"/>
        <v>#DIV/0!</v>
      </c>
      <c r="H403" s="150" t="e">
        <f t="shared" si="28"/>
        <v>#DIV/0!</v>
      </c>
      <c r="I403" s="53"/>
    </row>
    <row r="404" spans="1:9" ht="45" hidden="1">
      <c r="A404" s="47"/>
      <c r="B404" s="51"/>
      <c r="C404" s="64" t="s">
        <v>191</v>
      </c>
      <c r="D404" s="127" t="s">
        <v>253</v>
      </c>
      <c r="E404" s="53"/>
      <c r="F404" s="53"/>
      <c r="G404" s="139" t="e">
        <f t="shared" si="27"/>
        <v>#DIV/0!</v>
      </c>
      <c r="H404" s="150">
        <f t="shared" si="28"/>
        <v>0</v>
      </c>
      <c r="I404" s="53">
        <v>206400</v>
      </c>
    </row>
    <row r="405" spans="1:9" ht="33.75">
      <c r="A405" s="47"/>
      <c r="B405" s="51"/>
      <c r="C405" s="64" t="s">
        <v>83</v>
      </c>
      <c r="D405" s="12" t="s">
        <v>251</v>
      </c>
      <c r="E405" s="53">
        <v>0</v>
      </c>
      <c r="F405" s="53">
        <v>16369.67</v>
      </c>
      <c r="G405" s="150" t="s">
        <v>123</v>
      </c>
      <c r="H405" s="148" t="s">
        <v>123</v>
      </c>
      <c r="I405" s="153">
        <v>0</v>
      </c>
    </row>
    <row r="406" spans="1:9" ht="33.75">
      <c r="A406" s="54"/>
      <c r="B406" s="59"/>
      <c r="C406" s="64" t="s">
        <v>79</v>
      </c>
      <c r="D406" s="12" t="s">
        <v>218</v>
      </c>
      <c r="E406" s="53">
        <v>91558</v>
      </c>
      <c r="F406" s="53">
        <v>91558.88</v>
      </c>
      <c r="G406" s="139">
        <f t="shared" si="27"/>
        <v>100.00096113938706</v>
      </c>
      <c r="H406" s="148" t="s">
        <v>123</v>
      </c>
      <c r="I406" s="53"/>
    </row>
    <row r="407" spans="1:9" ht="12.75">
      <c r="A407" s="47"/>
      <c r="B407" s="48">
        <v>92604</v>
      </c>
      <c r="C407" s="20"/>
      <c r="D407" s="14" t="s">
        <v>72</v>
      </c>
      <c r="E407" s="21">
        <f>SUM(E408)</f>
        <v>179272.94</v>
      </c>
      <c r="F407" s="21">
        <f>SUM(F408)</f>
        <v>179272.94</v>
      </c>
      <c r="G407" s="135">
        <f t="shared" si="27"/>
        <v>100</v>
      </c>
      <c r="H407" s="135">
        <f t="shared" si="28"/>
        <v>106.30304391612877</v>
      </c>
      <c r="I407" s="21">
        <f>SUM(I408:I410)</f>
        <v>168643.28</v>
      </c>
    </row>
    <row r="408" spans="1:9" ht="16.5" customHeight="1">
      <c r="A408" s="47"/>
      <c r="B408" s="51"/>
      <c r="C408" s="30" t="s">
        <v>11</v>
      </c>
      <c r="D408" s="10" t="s">
        <v>12</v>
      </c>
      <c r="E408" s="25">
        <v>179272.94</v>
      </c>
      <c r="F408" s="25">
        <v>179272.94</v>
      </c>
      <c r="G408" s="139">
        <f t="shared" si="27"/>
        <v>100</v>
      </c>
      <c r="H408" s="136">
        <f t="shared" si="28"/>
        <v>106.30304391612877</v>
      </c>
      <c r="I408" s="25">
        <v>168643.28</v>
      </c>
    </row>
    <row r="409" spans="1:9" ht="45" hidden="1">
      <c r="A409" s="47"/>
      <c r="B409" s="51"/>
      <c r="C409" s="30" t="s">
        <v>108</v>
      </c>
      <c r="D409" s="86" t="s">
        <v>239</v>
      </c>
      <c r="E409" s="65"/>
      <c r="F409" s="25"/>
      <c r="G409" s="139" t="e">
        <f t="shared" si="27"/>
        <v>#DIV/0!</v>
      </c>
      <c r="H409" s="136" t="e">
        <f t="shared" si="28"/>
        <v>#DIV/0!</v>
      </c>
      <c r="I409" s="25"/>
    </row>
    <row r="410" spans="1:9" ht="33.75" hidden="1">
      <c r="A410" s="47"/>
      <c r="B410" s="51"/>
      <c r="C410" s="30" t="s">
        <v>83</v>
      </c>
      <c r="D410" s="12" t="s">
        <v>252</v>
      </c>
      <c r="E410" s="65"/>
      <c r="F410" s="25"/>
      <c r="G410" s="139" t="e">
        <f t="shared" si="27"/>
        <v>#DIV/0!</v>
      </c>
      <c r="H410" s="136" t="e">
        <f t="shared" si="28"/>
        <v>#DIV/0!</v>
      </c>
      <c r="I410" s="25"/>
    </row>
    <row r="411" spans="1:9" ht="12.75" hidden="1">
      <c r="A411" s="47"/>
      <c r="B411" s="48">
        <v>92695</v>
      </c>
      <c r="C411" s="20"/>
      <c r="D411" s="14" t="s">
        <v>5</v>
      </c>
      <c r="E411" s="21">
        <f>SUM(E412)</f>
        <v>0</v>
      </c>
      <c r="F411" s="21">
        <f>SUM(F412)</f>
        <v>0</v>
      </c>
      <c r="G411" s="135" t="e">
        <f t="shared" si="27"/>
        <v>#DIV/0!</v>
      </c>
      <c r="H411" s="135" t="e">
        <f t="shared" si="28"/>
        <v>#DIV/0!</v>
      </c>
      <c r="I411" s="21">
        <f>SUM(I412)</f>
        <v>0</v>
      </c>
    </row>
    <row r="412" spans="1:9" ht="33.75" hidden="1">
      <c r="A412" s="47"/>
      <c r="B412" s="51"/>
      <c r="C412" s="30" t="s">
        <v>130</v>
      </c>
      <c r="D412" s="12" t="s">
        <v>209</v>
      </c>
      <c r="E412" s="65"/>
      <c r="F412" s="25"/>
      <c r="G412" s="136" t="e">
        <f t="shared" si="27"/>
        <v>#DIV/0!</v>
      </c>
      <c r="H412" s="136" t="e">
        <f t="shared" si="28"/>
        <v>#DIV/0!</v>
      </c>
      <c r="I412" s="43"/>
    </row>
    <row r="413" spans="1:9" ht="15.75" customHeight="1">
      <c r="A413" s="46"/>
      <c r="B413" s="36"/>
      <c r="C413" s="223" t="s">
        <v>73</v>
      </c>
      <c r="D413" s="224"/>
      <c r="E413" s="18">
        <f>SUM(E399,E387,E348,E343,E331,E256,E238,E185,E166,E117,E109,E92,E64,E58,E37,E8,E4)</f>
        <v>269390563.84000003</v>
      </c>
      <c r="F413" s="18">
        <f>SUM(F399,F387,F348,F343,F331,F256,F238,F185,F166,F117,F109,F92,F64,F58,F37,F8,F4)</f>
        <v>211417488.38999996</v>
      </c>
      <c r="G413" s="134">
        <f t="shared" si="27"/>
        <v>78.47991606549657</v>
      </c>
      <c r="H413" s="134">
        <f t="shared" si="28"/>
        <v>106.12564137252679</v>
      </c>
      <c r="I413" s="18">
        <f>SUM(I399,I387,I348,I343,I331,I256,I238,I185,I166,I117,I109,I92,I64,I58,I37,I8,I4)</f>
        <v>199214332.79999998</v>
      </c>
    </row>
    <row r="414" spans="2:7" s="93" customFormat="1" ht="11.25">
      <c r="B414" s="91"/>
      <c r="C414" s="91"/>
      <c r="D414" s="91"/>
      <c r="E414" s="92"/>
      <c r="F414" s="92"/>
      <c r="G414" s="129"/>
    </row>
    <row r="415" spans="4:7" ht="12.75">
      <c r="D415" s="9"/>
      <c r="E415" s="90"/>
      <c r="F415" s="90"/>
      <c r="G415" s="130"/>
    </row>
    <row r="416" spans="1:7" ht="12.75">
      <c r="A416" s="2"/>
      <c r="D416" s="9"/>
      <c r="E416" s="7"/>
      <c r="F416" s="7"/>
      <c r="G416" s="131"/>
    </row>
    <row r="417" spans="4:7" ht="12.75">
      <c r="D417" s="9"/>
      <c r="E417" s="8"/>
      <c r="F417" s="5"/>
      <c r="G417" s="132"/>
    </row>
    <row r="418" spans="3:7" ht="12.75">
      <c r="C418" s="4"/>
      <c r="D418" s="15"/>
      <c r="E418" s="5"/>
      <c r="F418" s="77"/>
      <c r="G418" s="132"/>
    </row>
    <row r="419" spans="4:7" ht="12.75">
      <c r="D419" s="9"/>
      <c r="E419" s="5"/>
      <c r="F419" s="5"/>
      <c r="G419" s="132"/>
    </row>
    <row r="420" spans="4:7" ht="12.75">
      <c r="D420" s="9"/>
      <c r="E420" s="5"/>
      <c r="F420" s="5"/>
      <c r="G420" s="132"/>
    </row>
    <row r="421" spans="4:7" ht="12.75">
      <c r="D421" s="9"/>
      <c r="E421" s="5"/>
      <c r="F421" s="5"/>
      <c r="G421" s="132"/>
    </row>
    <row r="422" spans="4:7" ht="12.75">
      <c r="D422" s="9"/>
      <c r="E422" s="5"/>
      <c r="F422" s="5"/>
      <c r="G422" s="132"/>
    </row>
    <row r="423" spans="4:7" ht="12.75">
      <c r="D423" s="9"/>
      <c r="E423" s="5"/>
      <c r="F423" s="5"/>
      <c r="G423" s="132"/>
    </row>
    <row r="424" spans="4:7" ht="12.75">
      <c r="D424" s="9"/>
      <c r="E424" s="5"/>
      <c r="F424" s="5"/>
      <c r="G424" s="132"/>
    </row>
  </sheetData>
  <sheetProtection/>
  <mergeCells count="8">
    <mergeCell ref="I1:I2"/>
    <mergeCell ref="E1:E2"/>
    <mergeCell ref="F1:F2"/>
    <mergeCell ref="G1:G2"/>
    <mergeCell ref="C413:D413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styczeń-wrzesień 2016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2016-10-19T12:49:13Z</cp:lastPrinted>
  <dcterms:created xsi:type="dcterms:W3CDTF">1997-02-26T13:46:56Z</dcterms:created>
  <dcterms:modified xsi:type="dcterms:W3CDTF">2016-10-20T06:06:20Z</dcterms:modified>
  <cp:category/>
  <cp:version/>
  <cp:contentType/>
  <cp:contentStatus/>
</cp:coreProperties>
</file>