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<sst xmlns="http://schemas.openxmlformats.org/spreadsheetml/2006/main" count="813" uniqueCount="254">
  <si>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</si>
  <si>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</si>
  <si>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</si>
  <si>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</si>
  <si>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</si>
  <si>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</si>
  <si>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</si>
  <si>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</si>
  <si>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</si>
  <si>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</si>
  <si>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</si>
  <si>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</si>
  <si>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</si>
  <si>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</si>
  <si>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</si>
  <si>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</si>
  <si>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</si>
  <si>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</si>
  <si>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</si>
  <si>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</si>
  <si>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</si>
  <si>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</si>
  <si>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</si>
  <si>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</si>
  <si>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</si>
  <si>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</si>
  <si>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</si>
  <si>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</si>
  <si>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</si>
  <si>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</si>
  <si>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</si>
  <si>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</si>
  <si>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</si>
  <si>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</si>
  <si>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</si>
  <si>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</si>
  <si>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</si>
  <si>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</si>
  <si>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</si>
  <si>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</si>
  <si>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</si>
  <si>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</si>
  <si>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</si>
  <si>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</si>
  <si>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</si>
  <si>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</si>
  <si>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</si>
  <si>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</si>
  <si>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</si>
  <si>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</si>
  <si>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</si>
  <si>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</si>
  <si>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</si>
  <si>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</si>
  <si>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</si>
  <si>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</si>
  <si>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</si>
  <si>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</si>
  <si>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</si>
  <si>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</si>
  <si>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</si>
  <si>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</si>
  <si>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</si>
  <si>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</si>
  <si>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</si>
  <si>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</si>
  <si>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</si>
  <si>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</si>
  <si>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</si>
  <si>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</si>
  <si>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</si>
  <si>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</si>
  <si>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</si>
  <si>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</si>
  <si>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</si>
  <si>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</si>
  <si>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</si>
  <si>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</si>
  <si>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</si>
  <si>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</si>
  <si>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</si>
  <si>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</si>
  <si>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</si>
  <si>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</si>
  <si>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</si>
  <si>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</si>
  <si>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</si>
  <si>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</si>
  <si>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</si>
  <si>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</si>
  <si>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</si>
  <si>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</si>
  <si>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</si>
  <si>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</si>
  <si>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</si>
  <si>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</si>
  <si>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</si>
  <si>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</si>
  <si>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</si>
  <si>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</si>
  <si>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</si>
  <si>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</si>
  <si>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</si>
  <si>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</si>
  <si>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</si>
  <si>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</si>
  <si>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</si>
  <si>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</si>
  <si>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</si>
  <si>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</si>
  <si>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</si>
  <si>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</si>
  <si>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</si>
  <si>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</si>
  <si>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</si>
  <si>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</si>
  <si>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</si>
  <si>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</si>
  <si>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</si>
  <si>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</si>
  <si>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</si>
  <si>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</si>
  <si>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</si>
  <si>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</si>
  <si>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</si>
  <si>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</si>
  <si>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</si>
  <si>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</si>
  <si>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</si>
  <si>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</si>
  <si>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</si>
  <si>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</si>
  <si>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</si>
  <si>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</si>
  <si>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</si>
  <si>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</si>
  <si>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</si>
  <si>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</si>
  <si>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</si>
  <si>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</si>
  <si>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</si>
  <si>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</si>
  <si>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</si>
  <si>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</si>
  <si>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</si>
  <si>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</si>
  <si>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</si>
  <si>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</si>
  <si>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</si>
  <si>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</si>
  <si>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</si>
  <si>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</si>
  <si>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</si>
  <si>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</si>
  <si>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</si>
  <si>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</si>
  <si>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</si>
  <si>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</si>
  <si>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</si>
  <si>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</si>
  <si>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</si>
  <si>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</si>
  <si>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</si>
  <si>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</si>
  <si>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</si>
  <si>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</si>
  <si>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</si>
  <si>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</si>
  <si>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</si>
  <si>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</si>
  <si>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</si>
  <si>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</si>
  <si>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</si>
  <si>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</si>
  <si>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</si>
  <si>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</si>
  <si>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</si>
  <si>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</si>
  <si>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</si>
  <si>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</si>
  <si>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</si>
  <si>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</si>
  <si>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</si>
  <si>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</si>
  <si>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</si>
  <si>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</si>
  <si>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</si>
  <si>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</si>
  <si>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</si>
  <si>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</si>
  <si>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</si>
  <si>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</si>
  <si>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</si>
  <si>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</si>
  <si>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</si>
  <si>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</si>
  <si>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</si>
  <si>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</si>
  <si>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</si>
  <si>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</si>
  <si>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</si>
  <si>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</si>
  <si>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</si>
  <si>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</si>
  <si>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</si>
  <si>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</si>
  <si>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</si>
  <si>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</si>
  <si>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</si>
  <si>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</si>
  <si>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</si>
  <si>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</si>
  <si>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</si>
  <si>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</si>
  <si>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</si>
  <si>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</si>
  <si>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</si>
  <si>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</si>
  <si>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</si>
  <si>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</si>
  <si>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</si>
  <si>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</si>
  <si>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</si>
  <si>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</si>
  <si>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</si>
  <si>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</si>
  <si>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</si>
  <si>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</si>
  <si>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</si>
  <si>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</si>
  <si>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</si>
  <si>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</si>
  <si>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</si>
  <si>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</si>
  <si>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</si>
  <si>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</si>
  <si>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</si>
  <si>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</si>
  <si>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</si>
  <si>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</si>
  <si>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</si>
  <si>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</si>
  <si>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</si>
  <si>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</si>
  <si>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</si>
  <si>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wykonanie 2015 r.</t>
  </si>
  <si>
    <t>Stołówki szkolne i przedszkolne</t>
  </si>
  <si>
    <t>wskaźnik dynamiki 2016/2015</t>
  </si>
  <si>
    <t>Wykonanie               za 02 m-ce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</si>
  <si>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</si>
  <si>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</si>
  <si>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Uzupełnienie subwencji ogólnej dla jednostek samorządu terytorialnego</t>
  </si>
  <si>
    <t>Środki na dofinansowanie własnych zadań bieżących gmin (związków gmin), powiatów (związków powiatów), samorządów województw, pozyskane z innych źródeł</t>
  </si>
  <si>
    <t>Dotacje celowe otrzymane z gminy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</si>
</sst>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173" fontId="9" fillId="32" borderId="18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="110" zoomScaleNormal="110" workbookViewId="0" topLeftCell="A1">
      <pane ySplit="3" topLeftCell="A373" activePane="bottomLeft" state="frozen"/>
      <selection pane="topLeft" activeCell="A1" sqref="A1"/>
      <selection pane="bottomLeft" activeCell="D418" sqref="D418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4" customWidth="1"/>
    <col min="8" max="8" width="14.375" style="0" customWidth="1"/>
    <col min="9" max="9" width="11.875" style="0" hidden="1" customWidth="1"/>
  </cols>
  <sheetData>
    <row r="1" spans="1:9" ht="19.5" customHeight="1">
      <c r="A1" s="223" t="s">
        <v>101</v>
      </c>
      <c r="B1" s="224"/>
      <c r="C1" s="225"/>
      <c r="D1" s="217" t="s">
        <v>0</v>
      </c>
      <c r="E1" s="217" t="s">
        <v>120</v>
      </c>
      <c r="F1" s="217" t="s">
        <v>248</v>
      </c>
      <c r="G1" s="219" t="s">
        <v>182</v>
      </c>
      <c r="H1" s="217" t="s">
        <v>247</v>
      </c>
      <c r="I1" s="217" t="s">
        <v>245</v>
      </c>
    </row>
    <row r="2" spans="1:9" ht="14.25" customHeight="1">
      <c r="A2" s="75" t="s">
        <v>1</v>
      </c>
      <c r="B2" s="73" t="s">
        <v>100</v>
      </c>
      <c r="C2" s="74" t="s">
        <v>2</v>
      </c>
      <c r="D2" s="218"/>
      <c r="E2" s="218"/>
      <c r="F2" s="218"/>
      <c r="G2" s="220"/>
      <c r="H2" s="218"/>
      <c r="I2" s="218"/>
    </row>
    <row r="3" spans="1:9" ht="12.75">
      <c r="A3" s="6">
        <v>1</v>
      </c>
      <c r="B3" s="77">
        <v>2</v>
      </c>
      <c r="C3" s="78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144</v>
      </c>
      <c r="B4" s="16"/>
      <c r="C4" s="17"/>
      <c r="D4" s="65" t="s">
        <v>140</v>
      </c>
      <c r="E4" s="18">
        <f>E5</f>
        <v>100</v>
      </c>
      <c r="F4" s="18">
        <f>F5</f>
        <v>0</v>
      </c>
      <c r="G4" s="135">
        <f aca="true" t="shared" si="0" ref="G4:G9">F4*100/E4</f>
        <v>0</v>
      </c>
      <c r="H4" s="141" t="s">
        <v>139</v>
      </c>
      <c r="I4" s="18">
        <f>SUM(I5)</f>
        <v>0</v>
      </c>
    </row>
    <row r="5" spans="1:9" ht="12.75">
      <c r="A5" s="123"/>
      <c r="B5" s="205" t="s">
        <v>183</v>
      </c>
      <c r="C5" s="107"/>
      <c r="D5" s="214" t="s">
        <v>5</v>
      </c>
      <c r="E5" s="21">
        <f>SUM(E6:E7)</f>
        <v>100</v>
      </c>
      <c r="F5" s="21">
        <f>SUM(F6:F7)</f>
        <v>0</v>
      </c>
      <c r="G5" s="136">
        <f t="shared" si="0"/>
        <v>0</v>
      </c>
      <c r="H5" s="142" t="s">
        <v>139</v>
      </c>
      <c r="I5" s="21">
        <f>SUM(I7)</f>
        <v>0</v>
      </c>
    </row>
    <row r="6" spans="1:9" ht="48.75" customHeight="1">
      <c r="A6" s="204"/>
      <c r="B6" s="207"/>
      <c r="C6" s="30" t="s">
        <v>10</v>
      </c>
      <c r="D6" s="85" t="s">
        <v>221</v>
      </c>
      <c r="E6" s="25">
        <v>100</v>
      </c>
      <c r="F6" s="25">
        <v>0</v>
      </c>
      <c r="G6" s="139">
        <f t="shared" si="0"/>
        <v>0</v>
      </c>
      <c r="H6" s="149" t="s">
        <v>139</v>
      </c>
      <c r="I6" s="43" t="s">
        <v>139</v>
      </c>
    </row>
    <row r="7" spans="1:9" ht="45" hidden="1">
      <c r="A7" s="124"/>
      <c r="B7" s="206"/>
      <c r="C7" s="78">
        <v>2010</v>
      </c>
      <c r="D7" s="12" t="s">
        <v>172</v>
      </c>
      <c r="E7" s="25"/>
      <c r="F7" s="25"/>
      <c r="G7" s="137" t="e">
        <f t="shared" si="0"/>
        <v>#DIV/0!</v>
      </c>
      <c r="H7" s="137" t="e">
        <f>(F7/I7)*100</f>
        <v>#DIV/0!</v>
      </c>
      <c r="I7" s="43"/>
    </row>
    <row r="8" spans="1:9" ht="12.75">
      <c r="A8" s="26">
        <v>600</v>
      </c>
      <c r="B8" s="16"/>
      <c r="C8" s="17"/>
      <c r="D8" s="65" t="s">
        <v>6</v>
      </c>
      <c r="E8" s="18">
        <f>E9+E15+E30+E35</f>
        <v>7996042</v>
      </c>
      <c r="F8" s="18">
        <f>F9+F15+F30+F35</f>
        <v>200670.50999999998</v>
      </c>
      <c r="G8" s="135">
        <f t="shared" si="0"/>
        <v>2.509623010984684</v>
      </c>
      <c r="H8" s="135">
        <f>(F8/I8)*100</f>
        <v>2151.2866198609977</v>
      </c>
      <c r="I8" s="18">
        <f>SUM(I9,I15,I30,I35)</f>
        <v>9327.93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1187400</v>
      </c>
      <c r="F9" s="21">
        <f>SUM(F11:F14)</f>
        <v>197900</v>
      </c>
      <c r="G9" s="136">
        <f t="shared" si="0"/>
        <v>16.666666666666668</v>
      </c>
      <c r="H9" s="136">
        <f>(F9/I9)*100</f>
        <v>197900</v>
      </c>
      <c r="I9" s="21">
        <f>SUM(I10:I13)</f>
        <v>100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9" t="s">
        <v>139</v>
      </c>
      <c r="H10" s="149" t="s">
        <v>139</v>
      </c>
      <c r="I10" s="25">
        <v>0</v>
      </c>
    </row>
    <row r="11" spans="1:9" ht="49.5" customHeight="1">
      <c r="A11" s="19"/>
      <c r="B11" s="36"/>
      <c r="C11" s="30" t="s">
        <v>10</v>
      </c>
      <c r="D11" s="85" t="s">
        <v>221</v>
      </c>
      <c r="E11" s="25">
        <v>1186800</v>
      </c>
      <c r="F11" s="25">
        <v>197800</v>
      </c>
      <c r="G11" s="139">
        <f>F11*100/E11</f>
        <v>16.666666666666668</v>
      </c>
      <c r="H11" s="149" t="s">
        <v>139</v>
      </c>
      <c r="I11" s="25">
        <v>0</v>
      </c>
    </row>
    <row r="12" spans="1:9" ht="12.75">
      <c r="A12" s="22"/>
      <c r="B12" s="23"/>
      <c r="C12" s="30" t="s">
        <v>25</v>
      </c>
      <c r="D12" s="10" t="s">
        <v>26</v>
      </c>
      <c r="E12" s="25">
        <v>384</v>
      </c>
      <c r="F12" s="25">
        <v>64</v>
      </c>
      <c r="G12" s="137">
        <f aca="true" t="shared" si="1" ref="G12:G18">F12*100/E12</f>
        <v>16.666666666666668</v>
      </c>
      <c r="H12" s="137">
        <f aca="true" t="shared" si="2" ref="H12:H17">(F12/I12)*100</f>
        <v>100</v>
      </c>
      <c r="I12" s="43">
        <v>64</v>
      </c>
    </row>
    <row r="13" spans="1:9" ht="12.75">
      <c r="A13" s="22"/>
      <c r="B13" s="23"/>
      <c r="C13" s="30" t="s">
        <v>11</v>
      </c>
      <c r="D13" s="10" t="s">
        <v>12</v>
      </c>
      <c r="E13" s="25">
        <v>216</v>
      </c>
      <c r="F13" s="25">
        <v>36</v>
      </c>
      <c r="G13" s="137">
        <f t="shared" si="1"/>
        <v>16.666666666666668</v>
      </c>
      <c r="H13" s="137">
        <f t="shared" si="2"/>
        <v>100</v>
      </c>
      <c r="I13" s="43">
        <v>36</v>
      </c>
    </row>
    <row r="14" spans="1:9" ht="33.75" hidden="1">
      <c r="A14" s="22"/>
      <c r="B14" s="23"/>
      <c r="C14" s="30" t="s">
        <v>121</v>
      </c>
      <c r="D14" s="85" t="s">
        <v>180</v>
      </c>
      <c r="E14" s="25"/>
      <c r="F14" s="25"/>
      <c r="G14" s="137" t="e">
        <f t="shared" si="1"/>
        <v>#DIV/0!</v>
      </c>
      <c r="H14" s="137" t="e">
        <f t="shared" si="2"/>
        <v>#DIV/0!</v>
      </c>
      <c r="I14" s="43">
        <v>0</v>
      </c>
    </row>
    <row r="15" spans="1:9" s="84" customFormat="1" ht="12.75">
      <c r="A15" s="19"/>
      <c r="B15" s="27">
        <v>60016</v>
      </c>
      <c r="C15" s="20"/>
      <c r="D15" s="14" t="s">
        <v>13</v>
      </c>
      <c r="E15" s="21">
        <f>SUM(E16:E29)</f>
        <v>6802542</v>
      </c>
      <c r="F15" s="21">
        <f>SUM(F16:F29)</f>
        <v>70.9</v>
      </c>
      <c r="G15" s="136">
        <f t="shared" si="1"/>
        <v>0.0010422574384693253</v>
      </c>
      <c r="H15" s="136">
        <f t="shared" si="2"/>
        <v>0.8191077386618852</v>
      </c>
      <c r="I15" s="21">
        <f>SUM(I16:I29)</f>
        <v>8655.76</v>
      </c>
    </row>
    <row r="16" spans="1:9" s="84" customFormat="1" ht="22.5" hidden="1">
      <c r="A16" s="19"/>
      <c r="B16" s="36"/>
      <c r="C16" s="30" t="s">
        <v>76</v>
      </c>
      <c r="D16" s="12" t="s">
        <v>90</v>
      </c>
      <c r="E16" s="25"/>
      <c r="F16" s="25"/>
      <c r="G16" s="137" t="e">
        <f t="shared" si="1"/>
        <v>#DIV/0!</v>
      </c>
      <c r="H16" s="137" t="e">
        <f t="shared" si="2"/>
        <v>#DIV/0!</v>
      </c>
      <c r="I16" s="43"/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70.9</v>
      </c>
      <c r="G17" s="137">
        <f t="shared" si="1"/>
        <v>0.35450000000000004</v>
      </c>
      <c r="H17" s="137">
        <f t="shared" si="2"/>
        <v>0.8311645682399007</v>
      </c>
      <c r="I17" s="25">
        <v>8530.2</v>
      </c>
    </row>
    <row r="18" spans="1:9" ht="12.75" hidden="1">
      <c r="A18" s="22"/>
      <c r="B18" s="23"/>
      <c r="C18" s="30" t="s">
        <v>143</v>
      </c>
      <c r="D18" s="109" t="s">
        <v>165</v>
      </c>
      <c r="E18" s="80"/>
      <c r="F18" s="80"/>
      <c r="G18" s="137" t="e">
        <f t="shared" si="1"/>
        <v>#DIV/0!</v>
      </c>
      <c r="H18" s="149" t="s">
        <v>139</v>
      </c>
      <c r="I18" s="149" t="s">
        <v>139</v>
      </c>
    </row>
    <row r="19" spans="1:9" ht="12.75" hidden="1">
      <c r="A19" s="22"/>
      <c r="B19" s="23"/>
      <c r="C19" s="30" t="s">
        <v>143</v>
      </c>
      <c r="D19" s="109" t="s">
        <v>117</v>
      </c>
      <c r="E19" s="80"/>
      <c r="F19" s="80"/>
      <c r="G19" s="137" t="e">
        <f>F19*100/E19</f>
        <v>#DIV/0!</v>
      </c>
      <c r="H19" s="137" t="e">
        <f aca="true" t="shared" si="3" ref="H19:H25">(F19/I19)*100</f>
        <v>#DIV/0!</v>
      </c>
      <c r="I19" s="149"/>
    </row>
    <row r="20" spans="1:9" ht="12.75" hidden="1">
      <c r="A20" s="22"/>
      <c r="B20" s="23"/>
      <c r="C20" s="30" t="s">
        <v>20</v>
      </c>
      <c r="D20" s="109" t="s">
        <v>157</v>
      </c>
      <c r="E20" s="80"/>
      <c r="F20" s="80"/>
      <c r="G20" s="137" t="e">
        <f>F20*100/E20</f>
        <v>#DIV/0!</v>
      </c>
      <c r="H20" s="137" t="e">
        <f t="shared" si="3"/>
        <v>#DIV/0!</v>
      </c>
      <c r="I20" s="25"/>
    </row>
    <row r="21" spans="1:9" ht="12.75">
      <c r="A21" s="22"/>
      <c r="B21" s="23"/>
      <c r="C21" s="30" t="s">
        <v>25</v>
      </c>
      <c r="D21" s="12" t="s">
        <v>26</v>
      </c>
      <c r="E21" s="80">
        <v>500</v>
      </c>
      <c r="F21" s="80">
        <v>0</v>
      </c>
      <c r="G21" s="137">
        <f aca="true" t="shared" si="4" ref="G21:G35">F21*100/E21</f>
        <v>0</v>
      </c>
      <c r="H21" s="137">
        <f t="shared" si="3"/>
        <v>0</v>
      </c>
      <c r="I21" s="43">
        <v>125.56</v>
      </c>
    </row>
    <row r="22" spans="1:9" ht="12.75">
      <c r="A22" s="22"/>
      <c r="B22" s="23"/>
      <c r="C22" s="30" t="s">
        <v>11</v>
      </c>
      <c r="D22" s="12" t="s">
        <v>12</v>
      </c>
      <c r="E22" s="80">
        <v>4332042</v>
      </c>
      <c r="F22" s="80">
        <v>0</v>
      </c>
      <c r="G22" s="137">
        <f t="shared" si="4"/>
        <v>0</v>
      </c>
      <c r="H22" s="149" t="s">
        <v>139</v>
      </c>
      <c r="I22" s="43" t="s">
        <v>139</v>
      </c>
    </row>
    <row r="23" spans="1:9" ht="33.75" hidden="1">
      <c r="A23" s="22"/>
      <c r="B23" s="23"/>
      <c r="C23" s="30" t="s">
        <v>143</v>
      </c>
      <c r="D23" s="85" t="s">
        <v>177</v>
      </c>
      <c r="E23" s="80"/>
      <c r="F23" s="80"/>
      <c r="G23" s="137" t="e">
        <f>F23*100/E23</f>
        <v>#DIV/0!</v>
      </c>
      <c r="H23" s="149" t="e">
        <f t="shared" si="3"/>
        <v>#DIV/0!</v>
      </c>
      <c r="I23" s="43"/>
    </row>
    <row r="24" spans="1:9" ht="41.25" customHeight="1">
      <c r="A24" s="22"/>
      <c r="B24" s="23"/>
      <c r="C24" s="30" t="s">
        <v>227</v>
      </c>
      <c r="D24" s="128" t="s">
        <v>228</v>
      </c>
      <c r="E24" s="80">
        <v>200000</v>
      </c>
      <c r="F24" s="80">
        <v>0</v>
      </c>
      <c r="G24" s="137">
        <f>F24*100/E24</f>
        <v>0</v>
      </c>
      <c r="H24" s="149" t="s">
        <v>139</v>
      </c>
      <c r="I24" s="43" t="s">
        <v>139</v>
      </c>
    </row>
    <row r="25" spans="1:9" ht="33.75" hidden="1">
      <c r="A25" s="22"/>
      <c r="B25" s="98"/>
      <c r="C25" s="30" t="s">
        <v>121</v>
      </c>
      <c r="D25" s="85" t="s">
        <v>180</v>
      </c>
      <c r="E25" s="80"/>
      <c r="F25" s="80"/>
      <c r="G25" s="137" t="e">
        <f t="shared" si="4"/>
        <v>#DIV/0!</v>
      </c>
      <c r="H25" s="137" t="e">
        <f t="shared" si="3"/>
        <v>#DIV/0!</v>
      </c>
      <c r="I25" s="25">
        <v>0</v>
      </c>
    </row>
    <row r="26" spans="1:9" ht="33.75" hidden="1">
      <c r="A26" s="22"/>
      <c r="B26" s="23"/>
      <c r="C26" s="28" t="s">
        <v>89</v>
      </c>
      <c r="D26" s="12" t="s">
        <v>118</v>
      </c>
      <c r="E26" s="80"/>
      <c r="F26" s="80"/>
      <c r="G26" s="137" t="e">
        <f t="shared" si="4"/>
        <v>#DIV/0!</v>
      </c>
      <c r="H26" s="149" t="s">
        <v>139</v>
      </c>
      <c r="I26" s="43"/>
    </row>
    <row r="27" spans="1:9" ht="38.25" customHeight="1">
      <c r="A27" s="22"/>
      <c r="B27" s="23"/>
      <c r="C27" s="30" t="s">
        <v>85</v>
      </c>
      <c r="D27" s="12" t="s">
        <v>126</v>
      </c>
      <c r="E27" s="80">
        <v>2250000</v>
      </c>
      <c r="F27" s="80">
        <v>0</v>
      </c>
      <c r="G27" s="137">
        <f t="shared" si="4"/>
        <v>0</v>
      </c>
      <c r="H27" s="149" t="s">
        <v>139</v>
      </c>
      <c r="I27" s="43" t="s">
        <v>139</v>
      </c>
    </row>
    <row r="28" spans="1:9" ht="12.75" hidden="1">
      <c r="A28" s="22"/>
      <c r="B28" s="23"/>
      <c r="C28" s="30" t="s">
        <v>153</v>
      </c>
      <c r="D28" s="12" t="s">
        <v>148</v>
      </c>
      <c r="E28" s="80"/>
      <c r="F28" s="80"/>
      <c r="G28" s="137" t="e">
        <f t="shared" si="4"/>
        <v>#DIV/0!</v>
      </c>
      <c r="H28" s="149" t="s">
        <v>139</v>
      </c>
      <c r="I28" s="43"/>
    </row>
    <row r="29" spans="1:9" ht="33.75" hidden="1">
      <c r="A29" s="22"/>
      <c r="B29" s="23"/>
      <c r="C29" s="30" t="s">
        <v>125</v>
      </c>
      <c r="D29" s="12" t="s">
        <v>127</v>
      </c>
      <c r="E29" s="80"/>
      <c r="F29" s="80"/>
      <c r="G29" s="137" t="e">
        <f t="shared" si="4"/>
        <v>#DIV/0!</v>
      </c>
      <c r="H29" s="137" t="e">
        <f>(F29/I29)*100</f>
        <v>#DIV/0!</v>
      </c>
      <c r="I29" s="25"/>
    </row>
    <row r="30" spans="1:9" s="84" customFormat="1" ht="12.75">
      <c r="A30" s="81"/>
      <c r="B30" s="27">
        <v>60017</v>
      </c>
      <c r="C30" s="20"/>
      <c r="D30" s="82" t="s">
        <v>122</v>
      </c>
      <c r="E30" s="83">
        <f>SUM(E31:E34)</f>
        <v>6100</v>
      </c>
      <c r="F30" s="83">
        <f>SUM(F31:F34)</f>
        <v>2699.61</v>
      </c>
      <c r="G30" s="138">
        <f t="shared" si="4"/>
        <v>44.25590163934426</v>
      </c>
      <c r="H30" s="136">
        <f>(F30/I30)*100</f>
        <v>471.8195641155601</v>
      </c>
      <c r="I30" s="83">
        <f>SUM(I32:I34)</f>
        <v>572.17</v>
      </c>
    </row>
    <row r="31" spans="1:9" s="84" customFormat="1" ht="12.75" hidden="1">
      <c r="A31" s="46"/>
      <c r="B31" s="106"/>
      <c r="C31" s="30" t="s">
        <v>17</v>
      </c>
      <c r="D31" s="10" t="s">
        <v>18</v>
      </c>
      <c r="E31" s="80"/>
      <c r="F31" s="80"/>
      <c r="G31" s="137" t="e">
        <f t="shared" si="4"/>
        <v>#DIV/0!</v>
      </c>
      <c r="H31" s="137" t="e">
        <f>(F31/I31)*100</f>
        <v>#DIV/0!</v>
      </c>
      <c r="I31" s="80">
        <v>0</v>
      </c>
    </row>
    <row r="32" spans="1:9" ht="48" customHeight="1">
      <c r="A32" s="22"/>
      <c r="B32" s="98"/>
      <c r="C32" s="30" t="s">
        <v>10</v>
      </c>
      <c r="D32" s="85" t="s">
        <v>221</v>
      </c>
      <c r="E32" s="80">
        <v>6000</v>
      </c>
      <c r="F32" s="80">
        <v>2699.61</v>
      </c>
      <c r="G32" s="139">
        <f t="shared" si="4"/>
        <v>44.9935</v>
      </c>
      <c r="H32" s="137">
        <f>(F32/I32)*100</f>
        <v>472.4884486138337</v>
      </c>
      <c r="I32" s="80">
        <v>571.36</v>
      </c>
    </row>
    <row r="33" spans="1:9" ht="12.75">
      <c r="A33" s="22"/>
      <c r="B33" s="98"/>
      <c r="C33" s="30" t="s">
        <v>25</v>
      </c>
      <c r="D33" s="12" t="s">
        <v>26</v>
      </c>
      <c r="E33" s="80">
        <v>100</v>
      </c>
      <c r="F33" s="80">
        <v>0</v>
      </c>
      <c r="G33" s="137">
        <f t="shared" si="4"/>
        <v>0</v>
      </c>
      <c r="H33" s="137">
        <f>(F33/I33)*100</f>
        <v>0</v>
      </c>
      <c r="I33" s="160">
        <v>0.81</v>
      </c>
    </row>
    <row r="34" spans="1:9" ht="22.5" hidden="1">
      <c r="A34" s="22"/>
      <c r="B34" s="31"/>
      <c r="C34" s="30" t="s">
        <v>11</v>
      </c>
      <c r="D34" s="85" t="s">
        <v>162</v>
      </c>
      <c r="E34" s="80"/>
      <c r="F34" s="80"/>
      <c r="G34" s="139" t="e">
        <f t="shared" si="4"/>
        <v>#DIV/0!</v>
      </c>
      <c r="H34" s="150" t="s">
        <v>139</v>
      </c>
      <c r="I34" s="43"/>
    </row>
    <row r="35" spans="1:9" ht="12.75" hidden="1">
      <c r="A35" s="19"/>
      <c r="B35" s="27">
        <v>60095</v>
      </c>
      <c r="C35" s="62"/>
      <c r="D35" s="14" t="s">
        <v>5</v>
      </c>
      <c r="E35" s="21">
        <f>SUM(E36:E38)</f>
        <v>0</v>
      </c>
      <c r="F35" s="21">
        <f>SUM(F36:F38)</f>
        <v>0</v>
      </c>
      <c r="G35" s="136" t="e">
        <f t="shared" si="4"/>
        <v>#DIV/0!</v>
      </c>
      <c r="H35" s="136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5" t="s">
        <v>221</v>
      </c>
      <c r="E36" s="25"/>
      <c r="F36" s="43"/>
      <c r="G36" s="137" t="e">
        <f aca="true" t="shared" si="5" ref="G36:G50">F36*100/E36</f>
        <v>#DIV/0!</v>
      </c>
      <c r="H36" s="137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7" t="e">
        <f t="shared" si="5"/>
        <v>#DIV/0!</v>
      </c>
      <c r="H37" s="149" t="s">
        <v>139</v>
      </c>
      <c r="I37" s="43"/>
    </row>
    <row r="38" spans="1:9" ht="33.75" hidden="1">
      <c r="A38" s="22"/>
      <c r="B38" s="29"/>
      <c r="C38" s="30" t="s">
        <v>121</v>
      </c>
      <c r="D38" s="85" t="s">
        <v>180</v>
      </c>
      <c r="E38" s="25"/>
      <c r="F38" s="25"/>
      <c r="G38" s="137" t="e">
        <f t="shared" si="5"/>
        <v>#DIV/0!</v>
      </c>
      <c r="H38" s="137" t="e">
        <f aca="true" t="shared" si="6" ref="H38:H75">(F38/I38)*100</f>
        <v>#DIV/0!</v>
      </c>
      <c r="I38" s="43"/>
    </row>
    <row r="39" spans="1:9" ht="12.75">
      <c r="A39" s="26">
        <v>700</v>
      </c>
      <c r="B39" s="37"/>
      <c r="C39" s="38"/>
      <c r="D39" s="65" t="s">
        <v>14</v>
      </c>
      <c r="E39" s="18">
        <f>E40+E43+E54</f>
        <v>21129572</v>
      </c>
      <c r="F39" s="18">
        <f>F40+F43+F54</f>
        <v>3285927.7</v>
      </c>
      <c r="G39" s="135">
        <f t="shared" si="5"/>
        <v>15.551321626391674</v>
      </c>
      <c r="H39" s="135">
        <f t="shared" si="6"/>
        <v>98.56593310621477</v>
      </c>
      <c r="I39" s="18">
        <f>I40+I43+I54</f>
        <v>3333735.6999999997</v>
      </c>
    </row>
    <row r="40" spans="1:9" ht="12.75">
      <c r="A40" s="47"/>
      <c r="B40" s="48">
        <v>70004</v>
      </c>
      <c r="C40" s="112"/>
      <c r="D40" s="114" t="s">
        <v>154</v>
      </c>
      <c r="E40" s="21">
        <f>SUM(E41:E42)</f>
        <v>35100</v>
      </c>
      <c r="F40" s="21">
        <f>SUM(F41:F42)</f>
        <v>900</v>
      </c>
      <c r="G40" s="136">
        <f t="shared" si="5"/>
        <v>2.5641025641025643</v>
      </c>
      <c r="H40" s="136">
        <f t="shared" si="6"/>
        <v>3.3430194225713987</v>
      </c>
      <c r="I40" s="21">
        <f>SUM(I41:I42)</f>
        <v>26921.77</v>
      </c>
    </row>
    <row r="41" spans="1:9" ht="12.75">
      <c r="A41" s="47"/>
      <c r="B41" s="168"/>
      <c r="C41" s="52" t="s">
        <v>25</v>
      </c>
      <c r="D41" s="12" t="s">
        <v>26</v>
      </c>
      <c r="E41" s="25">
        <v>100</v>
      </c>
      <c r="F41" s="25">
        <v>0</v>
      </c>
      <c r="G41" s="137">
        <f t="shared" si="5"/>
        <v>0</v>
      </c>
      <c r="H41" s="149" t="s">
        <v>139</v>
      </c>
      <c r="I41" s="43" t="s">
        <v>139</v>
      </c>
    </row>
    <row r="42" spans="1:9" ht="12.75">
      <c r="A42" s="47"/>
      <c r="B42" s="166"/>
      <c r="C42" s="30" t="s">
        <v>11</v>
      </c>
      <c r="D42" s="12" t="s">
        <v>12</v>
      </c>
      <c r="E42" s="53">
        <v>35000</v>
      </c>
      <c r="F42" s="53">
        <v>900</v>
      </c>
      <c r="G42" s="140">
        <f t="shared" si="5"/>
        <v>2.5714285714285716</v>
      </c>
      <c r="H42" s="137">
        <f t="shared" si="6"/>
        <v>3.3430194225713987</v>
      </c>
      <c r="I42" s="154">
        <v>26921.77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SUM(E44:E53)</f>
        <v>20929472</v>
      </c>
      <c r="F43" s="21">
        <f>SUM(F44:F53)</f>
        <v>2821556.2300000004</v>
      </c>
      <c r="G43" s="136">
        <f t="shared" si="5"/>
        <v>13.4812585334212</v>
      </c>
      <c r="H43" s="136">
        <f t="shared" si="6"/>
        <v>85.32552147559149</v>
      </c>
      <c r="I43" s="21">
        <f>SUM(I44:I53)</f>
        <v>3306813.9299999997</v>
      </c>
    </row>
    <row r="44" spans="1:9" ht="25.5" customHeight="1">
      <c r="A44" s="22"/>
      <c r="B44" s="29"/>
      <c r="C44" s="34" t="s">
        <v>16</v>
      </c>
      <c r="D44" s="12" t="s">
        <v>224</v>
      </c>
      <c r="E44" s="25">
        <v>1050000</v>
      </c>
      <c r="F44" s="25">
        <v>55636.17</v>
      </c>
      <c r="G44" s="137">
        <f t="shared" si="5"/>
        <v>5.2986828571428575</v>
      </c>
      <c r="H44" s="137">
        <f t="shared" si="6"/>
        <v>98.33659377050293</v>
      </c>
      <c r="I44" s="25">
        <v>56577.28</v>
      </c>
    </row>
    <row r="45" spans="1:9" ht="26.25" customHeight="1">
      <c r="A45" s="22"/>
      <c r="B45" s="29"/>
      <c r="C45" s="34" t="s">
        <v>76</v>
      </c>
      <c r="D45" s="12" t="s">
        <v>90</v>
      </c>
      <c r="E45" s="25">
        <v>0</v>
      </c>
      <c r="F45" s="25">
        <v>1350</v>
      </c>
      <c r="G45" s="149" t="s">
        <v>139</v>
      </c>
      <c r="H45" s="149" t="s">
        <v>139</v>
      </c>
      <c r="I45" s="43" t="s">
        <v>139</v>
      </c>
    </row>
    <row r="46" spans="1:9" ht="12.75" hidden="1">
      <c r="A46" s="22"/>
      <c r="B46" s="29"/>
      <c r="C46" s="35" t="s">
        <v>17</v>
      </c>
      <c r="D46" s="10" t="s">
        <v>18</v>
      </c>
      <c r="E46" s="25"/>
      <c r="F46" s="25"/>
      <c r="G46" s="137" t="e">
        <f t="shared" si="5"/>
        <v>#DIV/0!</v>
      </c>
      <c r="H46" s="137" t="e">
        <f t="shared" si="6"/>
        <v>#DIV/0!</v>
      </c>
      <c r="I46" s="25"/>
    </row>
    <row r="47" spans="1:9" ht="48" customHeight="1">
      <c r="A47" s="97"/>
      <c r="B47" s="98"/>
      <c r="C47" s="30" t="s">
        <v>10</v>
      </c>
      <c r="D47" s="85" t="s">
        <v>195</v>
      </c>
      <c r="E47" s="53">
        <v>15920000</v>
      </c>
      <c r="F47" s="199">
        <v>2621241.22</v>
      </c>
      <c r="G47" s="137">
        <f t="shared" si="5"/>
        <v>16.46508304020101</v>
      </c>
      <c r="H47" s="137">
        <f t="shared" si="6"/>
        <v>97.2649368088415</v>
      </c>
      <c r="I47" s="25">
        <v>2694949.8</v>
      </c>
    </row>
    <row r="48" spans="1:9" ht="46.5" customHeight="1">
      <c r="A48" s="179"/>
      <c r="B48" s="180"/>
      <c r="C48" s="52" t="s">
        <v>10</v>
      </c>
      <c r="D48" s="178" t="s">
        <v>195</v>
      </c>
      <c r="E48" s="53">
        <v>251050</v>
      </c>
      <c r="F48" s="195">
        <v>27401.58</v>
      </c>
      <c r="G48" s="140">
        <f t="shared" si="5"/>
        <v>10.914789882493528</v>
      </c>
      <c r="H48" s="140">
        <f t="shared" si="6"/>
        <v>85.93872608516476</v>
      </c>
      <c r="I48" s="53">
        <v>31885.02</v>
      </c>
    </row>
    <row r="49" spans="1:9" ht="35.25" customHeight="1">
      <c r="A49" s="22"/>
      <c r="B49" s="180"/>
      <c r="C49" s="35" t="s">
        <v>81</v>
      </c>
      <c r="D49" s="12" t="s">
        <v>196</v>
      </c>
      <c r="E49" s="25">
        <v>200000</v>
      </c>
      <c r="F49" s="25">
        <v>26451.54</v>
      </c>
      <c r="G49" s="137">
        <f t="shared" si="5"/>
        <v>13.22577</v>
      </c>
      <c r="H49" s="137">
        <f t="shared" si="6"/>
        <v>24.10540877476926</v>
      </c>
      <c r="I49" s="25">
        <v>109732.8</v>
      </c>
    </row>
    <row r="50" spans="1:9" ht="24.75" customHeight="1">
      <c r="A50" s="22"/>
      <c r="B50" s="29"/>
      <c r="C50" s="35" t="s">
        <v>19</v>
      </c>
      <c r="D50" s="12" t="s">
        <v>197</v>
      </c>
      <c r="E50" s="25">
        <v>3149700</v>
      </c>
      <c r="F50" s="25">
        <v>2802</v>
      </c>
      <c r="G50" s="137">
        <f t="shared" si="5"/>
        <v>0.08896085341461092</v>
      </c>
      <c r="H50" s="137">
        <f t="shared" si="6"/>
        <v>0.7994495952165867</v>
      </c>
      <c r="I50" s="25">
        <v>350491.14</v>
      </c>
    </row>
    <row r="51" spans="1:9" ht="12.75" hidden="1">
      <c r="A51" s="22"/>
      <c r="B51" s="29"/>
      <c r="C51" s="30" t="s">
        <v>20</v>
      </c>
      <c r="D51" s="10" t="s">
        <v>103</v>
      </c>
      <c r="E51" s="25"/>
      <c r="F51" s="25"/>
      <c r="G51" s="149" t="s">
        <v>139</v>
      </c>
      <c r="H51" s="137" t="e">
        <f t="shared" si="6"/>
        <v>#DIV/0!</v>
      </c>
      <c r="I51" s="25"/>
    </row>
    <row r="52" spans="1:9" ht="12" customHeight="1">
      <c r="A52" s="22"/>
      <c r="B52" s="29"/>
      <c r="C52" s="30" t="s">
        <v>25</v>
      </c>
      <c r="D52" s="12" t="s">
        <v>26</v>
      </c>
      <c r="E52" s="25">
        <v>208722</v>
      </c>
      <c r="F52" s="25">
        <v>45604.75</v>
      </c>
      <c r="G52" s="137">
        <f aca="true" t="shared" si="7" ref="G52:G80">F52*100/E52</f>
        <v>21.849517540077233</v>
      </c>
      <c r="H52" s="137">
        <f t="shared" si="6"/>
        <v>109.940635829441</v>
      </c>
      <c r="I52" s="43">
        <v>41481.25</v>
      </c>
    </row>
    <row r="53" spans="1:9" ht="13.5" customHeight="1">
      <c r="A53" s="22"/>
      <c r="B53" s="29"/>
      <c r="C53" s="30" t="s">
        <v>11</v>
      </c>
      <c r="D53" s="12" t="s">
        <v>12</v>
      </c>
      <c r="E53" s="25">
        <v>150000</v>
      </c>
      <c r="F53" s="25">
        <v>41068.97</v>
      </c>
      <c r="G53" s="137">
        <f t="shared" si="7"/>
        <v>27.379313333333332</v>
      </c>
      <c r="H53" s="137">
        <f t="shared" si="6"/>
        <v>189.28723525854696</v>
      </c>
      <c r="I53" s="43">
        <v>21696.64</v>
      </c>
    </row>
    <row r="54" spans="1:9" ht="12.75">
      <c r="A54" s="19"/>
      <c r="B54" s="27">
        <v>70095</v>
      </c>
      <c r="C54" s="20"/>
      <c r="D54" s="14" t="s">
        <v>5</v>
      </c>
      <c r="E54" s="21">
        <f>SUM(E55:E58)</f>
        <v>165000</v>
      </c>
      <c r="F54" s="21">
        <f>SUM(F55:F58)</f>
        <v>463471.47</v>
      </c>
      <c r="G54" s="136">
        <f t="shared" si="7"/>
        <v>280.8918</v>
      </c>
      <c r="H54" s="142" t="s">
        <v>139</v>
      </c>
      <c r="I54" s="21">
        <f>SUM(I55:I58)</f>
        <v>0</v>
      </c>
    </row>
    <row r="55" spans="1:9" ht="22.5" hidden="1">
      <c r="A55" s="19"/>
      <c r="B55" s="36"/>
      <c r="C55" s="28" t="s">
        <v>76</v>
      </c>
      <c r="D55" s="12" t="s">
        <v>90</v>
      </c>
      <c r="E55" s="25"/>
      <c r="F55" s="25"/>
      <c r="G55" s="137" t="e">
        <f t="shared" si="7"/>
        <v>#DIV/0!</v>
      </c>
      <c r="H55" s="149" t="e">
        <f t="shared" si="6"/>
        <v>#DIV/0!</v>
      </c>
      <c r="I55" s="43"/>
    </row>
    <row r="56" spans="1:9" ht="12.75" hidden="1">
      <c r="A56" s="19"/>
      <c r="B56" s="36"/>
      <c r="C56" s="28" t="s">
        <v>11</v>
      </c>
      <c r="D56" s="12" t="s">
        <v>12</v>
      </c>
      <c r="E56" s="25"/>
      <c r="F56" s="25"/>
      <c r="G56" s="137" t="e">
        <f t="shared" si="7"/>
        <v>#DIV/0!</v>
      </c>
      <c r="H56" s="149" t="e">
        <f t="shared" si="6"/>
        <v>#DIV/0!</v>
      </c>
      <c r="I56" s="43">
        <v>0</v>
      </c>
    </row>
    <row r="57" spans="1:9" ht="33.75" hidden="1">
      <c r="A57" s="22"/>
      <c r="B57" s="23"/>
      <c r="C57" s="30" t="s">
        <v>121</v>
      </c>
      <c r="D57" s="85" t="s">
        <v>180</v>
      </c>
      <c r="E57" s="25"/>
      <c r="F57" s="25"/>
      <c r="G57" s="137" t="e">
        <f t="shared" si="7"/>
        <v>#DIV/0!</v>
      </c>
      <c r="H57" s="149" t="e">
        <f t="shared" si="6"/>
        <v>#DIV/0!</v>
      </c>
      <c r="I57" s="43"/>
    </row>
    <row r="58" spans="1:9" ht="39" customHeight="1">
      <c r="A58" s="19"/>
      <c r="B58" s="36"/>
      <c r="C58" s="30">
        <v>6330</v>
      </c>
      <c r="D58" s="12" t="s">
        <v>126</v>
      </c>
      <c r="E58" s="25">
        <v>165000</v>
      </c>
      <c r="F58" s="25">
        <v>463471.47</v>
      </c>
      <c r="G58" s="137">
        <f t="shared" si="7"/>
        <v>280.8918</v>
      </c>
      <c r="H58" s="149" t="s">
        <v>139</v>
      </c>
      <c r="I58" s="25">
        <v>0</v>
      </c>
    </row>
    <row r="59" spans="1:9" ht="12.75">
      <c r="A59" s="26">
        <v>710</v>
      </c>
      <c r="B59" s="37"/>
      <c r="C59" s="38"/>
      <c r="D59" s="65" t="s">
        <v>21</v>
      </c>
      <c r="E59" s="18">
        <f>E60+E63</f>
        <v>30000</v>
      </c>
      <c r="F59" s="18">
        <f>F60+F63</f>
        <v>4170.9</v>
      </c>
      <c r="G59" s="135">
        <f t="shared" si="7"/>
        <v>13.902999999999999</v>
      </c>
      <c r="H59" s="135">
        <f t="shared" si="6"/>
        <v>78.47221046333766</v>
      </c>
      <c r="I59" s="18">
        <f>I60</f>
        <v>5315.13</v>
      </c>
    </row>
    <row r="60" spans="1:9" ht="12.75">
      <c r="A60" s="19"/>
      <c r="B60" s="27">
        <v>71035</v>
      </c>
      <c r="C60" s="20"/>
      <c r="D60" s="14" t="s">
        <v>250</v>
      </c>
      <c r="E60" s="21">
        <f>SUM(E62:E62)</f>
        <v>6000</v>
      </c>
      <c r="F60" s="21">
        <f>SUM(F61:F62)</f>
        <v>0</v>
      </c>
      <c r="G60" s="136">
        <f t="shared" si="7"/>
        <v>0</v>
      </c>
      <c r="H60" s="136">
        <f t="shared" si="6"/>
        <v>0</v>
      </c>
      <c r="I60" s="21">
        <f>SUM(I61:I62)</f>
        <v>5315.13</v>
      </c>
    </row>
    <row r="61" spans="1:11" ht="33.75" hidden="1">
      <c r="A61" s="19"/>
      <c r="B61" s="36"/>
      <c r="C61" s="30" t="s">
        <v>45</v>
      </c>
      <c r="D61" s="12" t="s">
        <v>199</v>
      </c>
      <c r="E61" s="25"/>
      <c r="F61" s="25"/>
      <c r="G61" s="137" t="e">
        <f t="shared" si="7"/>
        <v>#DIV/0!</v>
      </c>
      <c r="H61" s="149">
        <f t="shared" si="6"/>
        <v>0</v>
      </c>
      <c r="I61" s="43">
        <v>5315.13</v>
      </c>
      <c r="J61" s="117"/>
      <c r="K61" s="117"/>
    </row>
    <row r="62" spans="1:9" ht="37.5" customHeight="1">
      <c r="A62" s="22"/>
      <c r="B62" s="23"/>
      <c r="C62" s="24">
        <v>2020</v>
      </c>
      <c r="D62" s="12" t="s">
        <v>235</v>
      </c>
      <c r="E62" s="25">
        <v>6000</v>
      </c>
      <c r="F62" s="25">
        <v>0</v>
      </c>
      <c r="G62" s="137">
        <f t="shared" si="7"/>
        <v>0</v>
      </c>
      <c r="H62" s="149" t="s">
        <v>139</v>
      </c>
      <c r="I62" s="25">
        <v>0</v>
      </c>
    </row>
    <row r="63" spans="1:9" ht="12.75">
      <c r="A63" s="22"/>
      <c r="B63" s="27">
        <v>71095</v>
      </c>
      <c r="C63" s="20"/>
      <c r="D63" s="13" t="s">
        <v>5</v>
      </c>
      <c r="E63" s="21">
        <f>SUM(E64:E64)</f>
        <v>24000</v>
      </c>
      <c r="F63" s="21">
        <f>SUM(F64:F64)</f>
        <v>4170.9</v>
      </c>
      <c r="G63" s="136">
        <f t="shared" si="7"/>
        <v>17.378749999999997</v>
      </c>
      <c r="H63" s="142" t="s">
        <v>139</v>
      </c>
      <c r="I63" s="40" t="s">
        <v>139</v>
      </c>
    </row>
    <row r="64" spans="1:9" ht="12.75">
      <c r="A64" s="22"/>
      <c r="B64" s="23"/>
      <c r="C64" s="30" t="s">
        <v>62</v>
      </c>
      <c r="D64" s="10" t="s">
        <v>63</v>
      </c>
      <c r="E64" s="25">
        <v>24000</v>
      </c>
      <c r="F64" s="25">
        <v>4170.9</v>
      </c>
      <c r="G64" s="137">
        <f t="shared" si="7"/>
        <v>17.378749999999997</v>
      </c>
      <c r="H64" s="149" t="s">
        <v>139</v>
      </c>
      <c r="I64" s="43" t="s">
        <v>139</v>
      </c>
    </row>
    <row r="65" spans="1:9" ht="12.75">
      <c r="A65" s="26">
        <v>750</v>
      </c>
      <c r="B65" s="16"/>
      <c r="C65" s="32"/>
      <c r="D65" s="65" t="s">
        <v>22</v>
      </c>
      <c r="E65" s="39">
        <f>E66+E69+E71+E73+E81+E83+E88</f>
        <v>1174238</v>
      </c>
      <c r="F65" s="39">
        <f>F66+F69+F71+F73+F81+F83+F88</f>
        <v>676492.0199999999</v>
      </c>
      <c r="G65" s="141">
        <f t="shared" si="7"/>
        <v>57.61115038007626</v>
      </c>
      <c r="H65" s="141">
        <f t="shared" si="6"/>
        <v>189.6875171831859</v>
      </c>
      <c r="I65" s="39">
        <f>I66+I70+I73+I81+I83+I88</f>
        <v>356634.97000000003</v>
      </c>
    </row>
    <row r="66" spans="1:9" ht="12.75">
      <c r="A66" s="19"/>
      <c r="B66" s="27">
        <v>75011</v>
      </c>
      <c r="C66" s="20"/>
      <c r="D66" s="14" t="s">
        <v>23</v>
      </c>
      <c r="E66" s="40">
        <f>SUM(E67:E68)</f>
        <v>934950</v>
      </c>
      <c r="F66" s="40">
        <f>SUM(F67:F68)</f>
        <v>215668.3</v>
      </c>
      <c r="G66" s="142">
        <f t="shared" si="7"/>
        <v>23.067361891010215</v>
      </c>
      <c r="H66" s="142">
        <f t="shared" si="6"/>
        <v>117.83771792869086</v>
      </c>
      <c r="I66" s="40">
        <f>SUM(I67:I68)</f>
        <v>183021.45</v>
      </c>
    </row>
    <row r="67" spans="1:9" ht="48" customHeight="1">
      <c r="A67" s="22"/>
      <c r="B67" s="29"/>
      <c r="C67" s="30">
        <v>2010</v>
      </c>
      <c r="D67" s="12" t="s">
        <v>172</v>
      </c>
      <c r="E67" s="25">
        <v>934400</v>
      </c>
      <c r="F67" s="25">
        <v>215628</v>
      </c>
      <c r="G67" s="137">
        <f t="shared" si="7"/>
        <v>23.076626712328768</v>
      </c>
      <c r="H67" s="137">
        <f t="shared" si="6"/>
        <v>117.83465943866398</v>
      </c>
      <c r="I67" s="25">
        <v>182992</v>
      </c>
    </row>
    <row r="68" spans="1:9" ht="37.5" customHeight="1">
      <c r="A68" s="19"/>
      <c r="B68" s="36"/>
      <c r="C68" s="185" t="s">
        <v>82</v>
      </c>
      <c r="D68" s="12" t="s">
        <v>206</v>
      </c>
      <c r="E68" s="25">
        <v>550</v>
      </c>
      <c r="F68" s="25">
        <v>40.3</v>
      </c>
      <c r="G68" s="137">
        <f t="shared" si="7"/>
        <v>7.327272727272726</v>
      </c>
      <c r="H68" s="137">
        <f t="shared" si="6"/>
        <v>136.8421052631579</v>
      </c>
      <c r="I68" s="25">
        <v>29.45</v>
      </c>
    </row>
    <row r="69" spans="1:9" ht="12.75" hidden="1">
      <c r="A69" s="19"/>
      <c r="B69" s="193">
        <v>75014</v>
      </c>
      <c r="C69" s="44"/>
      <c r="D69" s="13" t="s">
        <v>229</v>
      </c>
      <c r="E69" s="21">
        <f>SUM(E70:E70)</f>
        <v>0</v>
      </c>
      <c r="F69" s="40">
        <f>SUM(F70:F70)</f>
        <v>0</v>
      </c>
      <c r="G69" s="136" t="e">
        <f t="shared" si="7"/>
        <v>#DIV/0!</v>
      </c>
      <c r="H69" s="136">
        <f t="shared" si="6"/>
        <v>0</v>
      </c>
      <c r="I69" s="21">
        <f>SUM(I70)</f>
        <v>187.5</v>
      </c>
    </row>
    <row r="70" spans="1:9" ht="12.75" hidden="1">
      <c r="A70" s="19"/>
      <c r="B70" s="106"/>
      <c r="C70" s="44" t="s">
        <v>17</v>
      </c>
      <c r="D70" s="10" t="s">
        <v>18</v>
      </c>
      <c r="E70" s="43"/>
      <c r="F70" s="25"/>
      <c r="G70" s="137" t="e">
        <f t="shared" si="7"/>
        <v>#DIV/0!</v>
      </c>
      <c r="H70" s="137">
        <f t="shared" si="6"/>
        <v>0</v>
      </c>
      <c r="I70" s="25">
        <v>187.5</v>
      </c>
    </row>
    <row r="71" spans="1:9" ht="12.75" hidden="1">
      <c r="A71" s="19"/>
      <c r="B71" s="27">
        <v>75022</v>
      </c>
      <c r="C71" s="44"/>
      <c r="D71" s="14" t="s">
        <v>243</v>
      </c>
      <c r="E71" s="40">
        <f>SUM(E72:E72)</f>
        <v>0</v>
      </c>
      <c r="F71" s="21">
        <f>SUM(F72:F72)</f>
        <v>0</v>
      </c>
      <c r="G71" s="136" t="e">
        <f t="shared" si="7"/>
        <v>#DIV/0!</v>
      </c>
      <c r="H71" s="136" t="e">
        <f t="shared" si="6"/>
        <v>#DIV/0!</v>
      </c>
      <c r="I71" s="25"/>
    </row>
    <row r="72" spans="1:9" ht="12.75" hidden="1">
      <c r="A72" s="19"/>
      <c r="B72" s="174"/>
      <c r="C72" s="30" t="s">
        <v>11</v>
      </c>
      <c r="D72" s="11" t="s">
        <v>12</v>
      </c>
      <c r="E72" s="43"/>
      <c r="F72" s="25"/>
      <c r="G72" s="137" t="e">
        <f t="shared" si="7"/>
        <v>#DIV/0!</v>
      </c>
      <c r="H72" s="137" t="e">
        <f t="shared" si="6"/>
        <v>#DIV/0!</v>
      </c>
      <c r="I72" s="25"/>
    </row>
    <row r="73" spans="1:9" ht="12.75">
      <c r="A73" s="19"/>
      <c r="B73" s="27">
        <v>75023</v>
      </c>
      <c r="C73" s="20"/>
      <c r="D73" s="14" t="s">
        <v>24</v>
      </c>
      <c r="E73" s="21">
        <f>SUM(E74:E80)</f>
        <v>237468</v>
      </c>
      <c r="F73" s="21">
        <f>SUM(F74:F80)</f>
        <v>459598.86</v>
      </c>
      <c r="G73" s="136">
        <f t="shared" si="7"/>
        <v>193.54138662893527</v>
      </c>
      <c r="H73" s="136">
        <f t="shared" si="6"/>
        <v>267.24341225329204</v>
      </c>
      <c r="I73" s="21">
        <f>SUM(I74:I80)</f>
        <v>171977.62</v>
      </c>
    </row>
    <row r="74" spans="1:9" ht="22.5" hidden="1">
      <c r="A74" s="19"/>
      <c r="B74" s="36"/>
      <c r="C74" s="30" t="s">
        <v>76</v>
      </c>
      <c r="D74" s="12" t="s">
        <v>90</v>
      </c>
      <c r="E74" s="25"/>
      <c r="F74" s="25"/>
      <c r="G74" s="137" t="e">
        <f t="shared" si="7"/>
        <v>#DIV/0!</v>
      </c>
      <c r="H74" s="137" t="e">
        <f t="shared" si="6"/>
        <v>#DIV/0!</v>
      </c>
      <c r="I74" s="43"/>
    </row>
    <row r="75" spans="1:9" ht="12.75">
      <c r="A75" s="22"/>
      <c r="B75" s="29"/>
      <c r="C75" s="34" t="s">
        <v>17</v>
      </c>
      <c r="D75" s="10" t="s">
        <v>18</v>
      </c>
      <c r="E75" s="25">
        <v>39288</v>
      </c>
      <c r="F75" s="25">
        <v>12043</v>
      </c>
      <c r="G75" s="137">
        <f t="shared" si="7"/>
        <v>30.653125636326614</v>
      </c>
      <c r="H75" s="137">
        <f t="shared" si="6"/>
        <v>108.40759744351428</v>
      </c>
      <c r="I75" s="25">
        <v>11109</v>
      </c>
    </row>
    <row r="76" spans="1:9" ht="33.75" hidden="1">
      <c r="A76" s="22"/>
      <c r="B76" s="29"/>
      <c r="C76" s="30" t="s">
        <v>151</v>
      </c>
      <c r="D76" s="12" t="s">
        <v>160</v>
      </c>
      <c r="E76" s="25"/>
      <c r="F76" s="25"/>
      <c r="G76" s="137" t="e">
        <f t="shared" si="7"/>
        <v>#DIV/0!</v>
      </c>
      <c r="H76" s="149" t="s">
        <v>139</v>
      </c>
      <c r="I76" s="43"/>
    </row>
    <row r="77" spans="1:9" ht="12.75">
      <c r="A77" s="22"/>
      <c r="B77" s="29"/>
      <c r="C77" s="30" t="s">
        <v>62</v>
      </c>
      <c r="D77" s="10" t="s">
        <v>63</v>
      </c>
      <c r="E77" s="25">
        <v>0</v>
      </c>
      <c r="F77" s="25">
        <v>10.2</v>
      </c>
      <c r="G77" s="149" t="s">
        <v>139</v>
      </c>
      <c r="H77" s="149" t="s">
        <v>139</v>
      </c>
      <c r="I77" s="43" t="s">
        <v>139</v>
      </c>
    </row>
    <row r="78" spans="1:9" ht="12.75">
      <c r="A78" s="22"/>
      <c r="B78" s="29"/>
      <c r="C78" s="30" t="s">
        <v>25</v>
      </c>
      <c r="D78" s="10" t="s">
        <v>26</v>
      </c>
      <c r="E78" s="25">
        <v>172000</v>
      </c>
      <c r="F78" s="25">
        <v>23048.52</v>
      </c>
      <c r="G78" s="137">
        <f t="shared" si="7"/>
        <v>13.400302325581395</v>
      </c>
      <c r="H78" s="137">
        <f aca="true" t="shared" si="8" ref="H78:H86">(F78/I78)*100</f>
        <v>69.54642559714193</v>
      </c>
      <c r="I78" s="25">
        <v>33141.2</v>
      </c>
    </row>
    <row r="79" spans="1:9" ht="12.75" hidden="1">
      <c r="A79" s="22"/>
      <c r="B79" s="29"/>
      <c r="C79" s="28" t="s">
        <v>170</v>
      </c>
      <c r="D79" s="10" t="s">
        <v>171</v>
      </c>
      <c r="E79" s="25"/>
      <c r="F79" s="25"/>
      <c r="G79" s="137" t="e">
        <f t="shared" si="7"/>
        <v>#DIV/0!</v>
      </c>
      <c r="H79" s="137" t="e">
        <f t="shared" si="8"/>
        <v>#DIV/0!</v>
      </c>
      <c r="I79" s="43"/>
    </row>
    <row r="80" spans="1:9" ht="12.75">
      <c r="A80" s="22"/>
      <c r="B80" s="29"/>
      <c r="C80" s="28" t="s">
        <v>11</v>
      </c>
      <c r="D80" s="11" t="s">
        <v>12</v>
      </c>
      <c r="E80" s="25">
        <v>26180</v>
      </c>
      <c r="F80" s="25">
        <v>424497.14</v>
      </c>
      <c r="G80" s="137">
        <f t="shared" si="7"/>
        <v>1621.4558441558443</v>
      </c>
      <c r="H80" s="137">
        <f t="shared" si="8"/>
        <v>332.3461320991217</v>
      </c>
      <c r="I80" s="25">
        <v>127727.42</v>
      </c>
    </row>
    <row r="81" spans="1:9" ht="12.75" customHeight="1" hidden="1">
      <c r="A81" s="22"/>
      <c r="B81" s="27">
        <v>75056</v>
      </c>
      <c r="C81" s="42"/>
      <c r="D81" s="14" t="s">
        <v>136</v>
      </c>
      <c r="E81" s="21">
        <f>SUM(E82)</f>
        <v>0</v>
      </c>
      <c r="F81" s="21">
        <f>SUM(F82)</f>
        <v>0</v>
      </c>
      <c r="G81" s="142" t="s">
        <v>139</v>
      </c>
      <c r="H81" s="136" t="e">
        <f t="shared" si="8"/>
        <v>#DIV/0!</v>
      </c>
      <c r="I81" s="21">
        <f>SUM(I82)</f>
        <v>0</v>
      </c>
    </row>
    <row r="82" spans="1:9" ht="12.75" customHeight="1" hidden="1">
      <c r="A82" s="22"/>
      <c r="B82" s="29"/>
      <c r="C82" s="30" t="s">
        <v>135</v>
      </c>
      <c r="D82" s="10" t="s">
        <v>117</v>
      </c>
      <c r="E82" s="25">
        <v>0</v>
      </c>
      <c r="F82" s="25">
        <v>0</v>
      </c>
      <c r="G82" s="149" t="s">
        <v>139</v>
      </c>
      <c r="H82" s="137" t="e">
        <f t="shared" si="8"/>
        <v>#DIV/0!</v>
      </c>
      <c r="I82" s="25"/>
    </row>
    <row r="83" spans="1:9" s="191" customFormat="1" ht="17.25" customHeight="1" hidden="1">
      <c r="A83" s="97"/>
      <c r="B83" s="186">
        <v>75075</v>
      </c>
      <c r="C83" s="187"/>
      <c r="D83" s="188" t="s">
        <v>233</v>
      </c>
      <c r="E83" s="189">
        <f>SUM(E85:E87)</f>
        <v>0</v>
      </c>
      <c r="F83" s="189">
        <f>SUM(F85:F87)</f>
        <v>0</v>
      </c>
      <c r="G83" s="190" t="e">
        <f>F83*100/E83</f>
        <v>#DIV/0!</v>
      </c>
      <c r="H83" s="183" t="e">
        <f t="shared" si="8"/>
        <v>#DIV/0!</v>
      </c>
      <c r="I83" s="189">
        <f>SUM(I85:I87)</f>
        <v>0</v>
      </c>
    </row>
    <row r="84" spans="1:9" ht="33.75" customHeight="1" hidden="1">
      <c r="A84" s="22"/>
      <c r="B84" s="36"/>
      <c r="C84" s="30" t="s">
        <v>133</v>
      </c>
      <c r="D84" s="12" t="s">
        <v>134</v>
      </c>
      <c r="E84" s="21"/>
      <c r="F84" s="21"/>
      <c r="G84" s="137" t="e">
        <f>F84*100/E84</f>
        <v>#DIV/0!</v>
      </c>
      <c r="H84" s="137" t="e">
        <f t="shared" si="8"/>
        <v>#DIV/0!</v>
      </c>
      <c r="I84" s="25"/>
    </row>
    <row r="85" spans="1:9" ht="45" customHeight="1" hidden="1">
      <c r="A85" s="22"/>
      <c r="B85" s="36"/>
      <c r="C85" s="30" t="s">
        <v>141</v>
      </c>
      <c r="D85" s="85" t="s">
        <v>205</v>
      </c>
      <c r="E85" s="25"/>
      <c r="F85" s="25"/>
      <c r="G85" s="137" t="e">
        <f>F85*100/E85</f>
        <v>#DIV/0!</v>
      </c>
      <c r="H85" s="137" t="e">
        <f t="shared" si="8"/>
        <v>#DIV/0!</v>
      </c>
      <c r="I85" s="25"/>
    </row>
    <row r="86" spans="1:9" ht="13.5" customHeight="1" hidden="1">
      <c r="A86" s="22"/>
      <c r="B86" s="36"/>
      <c r="C86" s="30" t="s">
        <v>11</v>
      </c>
      <c r="D86" s="11" t="s">
        <v>12</v>
      </c>
      <c r="E86" s="25"/>
      <c r="F86" s="25"/>
      <c r="G86" s="137" t="e">
        <f>F86*100/E86</f>
        <v>#DIV/0!</v>
      </c>
      <c r="H86" s="137" t="e">
        <f t="shared" si="8"/>
        <v>#DIV/0!</v>
      </c>
      <c r="I86" s="43"/>
    </row>
    <row r="87" spans="1:9" ht="33.75" hidden="1">
      <c r="A87" s="22"/>
      <c r="B87" s="29"/>
      <c r="C87" s="30" t="s">
        <v>133</v>
      </c>
      <c r="D87" s="85" t="s">
        <v>134</v>
      </c>
      <c r="E87" s="25"/>
      <c r="F87" s="25"/>
      <c r="G87" s="149" t="s">
        <v>139</v>
      </c>
      <c r="H87" s="149" t="s">
        <v>139</v>
      </c>
      <c r="I87" s="43"/>
    </row>
    <row r="88" spans="1:9" ht="12.75">
      <c r="A88" s="22"/>
      <c r="B88" s="27">
        <v>75095</v>
      </c>
      <c r="C88" s="99"/>
      <c r="D88" s="14" t="s">
        <v>5</v>
      </c>
      <c r="E88" s="21">
        <f>SUM(E89:E92)</f>
        <v>1820</v>
      </c>
      <c r="F88" s="21">
        <f>SUM(F89:F92)</f>
        <v>1224.86</v>
      </c>
      <c r="G88" s="136">
        <f>F88*100/E88</f>
        <v>67.3</v>
      </c>
      <c r="H88" s="136">
        <f aca="true" t="shared" si="9" ref="H88:H98">(F88/I88)*100</f>
        <v>84.56641811654238</v>
      </c>
      <c r="I88" s="21">
        <f>SUM(I89:I92)</f>
        <v>1448.4</v>
      </c>
    </row>
    <row r="89" spans="1:9" ht="12.75">
      <c r="A89" s="22"/>
      <c r="B89" s="36"/>
      <c r="C89" s="30" t="s">
        <v>11</v>
      </c>
      <c r="D89" s="11" t="s">
        <v>12</v>
      </c>
      <c r="E89" s="25">
        <v>1820</v>
      </c>
      <c r="F89" s="25">
        <v>1224.86</v>
      </c>
      <c r="G89" s="137">
        <f>F89*100/E89</f>
        <v>67.3</v>
      </c>
      <c r="H89" s="137">
        <f t="shared" si="9"/>
        <v>84.56641811654238</v>
      </c>
      <c r="I89" s="25">
        <v>1448.4</v>
      </c>
    </row>
    <row r="90" spans="1:9" ht="22.5" hidden="1">
      <c r="A90" s="22"/>
      <c r="B90" s="23"/>
      <c r="C90" s="30" t="s">
        <v>128</v>
      </c>
      <c r="D90" s="12" t="s">
        <v>129</v>
      </c>
      <c r="E90" s="25"/>
      <c r="F90" s="25"/>
      <c r="G90" s="137" t="e">
        <f>F90*100/E90</f>
        <v>#DIV/0!</v>
      </c>
      <c r="H90" s="137" t="e">
        <f t="shared" si="9"/>
        <v>#DIV/0!</v>
      </c>
      <c r="I90" s="43"/>
    </row>
    <row r="91" spans="1:9" ht="12.75" hidden="1">
      <c r="A91" s="22"/>
      <c r="B91" s="23"/>
      <c r="C91" s="30" t="s">
        <v>161</v>
      </c>
      <c r="D91" s="12" t="s">
        <v>117</v>
      </c>
      <c r="E91" s="25"/>
      <c r="F91" s="25"/>
      <c r="G91" s="149">
        <v>0</v>
      </c>
      <c r="H91" s="173" t="e">
        <f t="shared" si="9"/>
        <v>#DIV/0!</v>
      </c>
      <c r="I91" s="25"/>
    </row>
    <row r="92" spans="1:9" ht="22.5" hidden="1">
      <c r="A92" s="22"/>
      <c r="B92" s="29"/>
      <c r="C92" s="30" t="s">
        <v>96</v>
      </c>
      <c r="D92" s="12" t="s">
        <v>129</v>
      </c>
      <c r="E92" s="25"/>
      <c r="F92" s="25"/>
      <c r="G92" s="137" t="e">
        <f>F92*100/E92</f>
        <v>#DIV/0!</v>
      </c>
      <c r="H92" s="137" t="e">
        <f t="shared" si="9"/>
        <v>#DIV/0!</v>
      </c>
      <c r="I92" s="25"/>
    </row>
    <row r="93" spans="1:9" ht="33.75">
      <c r="A93" s="41">
        <v>751</v>
      </c>
      <c r="B93" s="37"/>
      <c r="C93" s="38"/>
      <c r="D93" s="66" t="s">
        <v>225</v>
      </c>
      <c r="E93" s="18">
        <f>E94+E96+E99+E102+E105+E107</f>
        <v>11529</v>
      </c>
      <c r="F93" s="18">
        <f>F94+F96+F99+F102+F105+F107</f>
        <v>1929</v>
      </c>
      <c r="G93" s="135">
        <f>F93*100/E93</f>
        <v>16.731720010408534</v>
      </c>
      <c r="H93" s="135">
        <f t="shared" si="9"/>
        <v>115.37081339712918</v>
      </c>
      <c r="I93" s="18">
        <f>I94+I96+I99+I102+I107</f>
        <v>1672</v>
      </c>
    </row>
    <row r="94" spans="1:9" ht="22.5">
      <c r="A94" s="19"/>
      <c r="B94" s="27">
        <v>75101</v>
      </c>
      <c r="C94" s="20"/>
      <c r="D94" s="13" t="s">
        <v>230</v>
      </c>
      <c r="E94" s="21">
        <f>SUM(E95)</f>
        <v>11529</v>
      </c>
      <c r="F94" s="21">
        <f>SUM(F95)</f>
        <v>1929</v>
      </c>
      <c r="G94" s="136">
        <f>F94*100/E94</f>
        <v>16.731720010408534</v>
      </c>
      <c r="H94" s="136">
        <f t="shared" si="9"/>
        <v>115.37081339712918</v>
      </c>
      <c r="I94" s="21">
        <f>SUM(I95)</f>
        <v>1672</v>
      </c>
    </row>
    <row r="95" spans="1:9" ht="47.25" customHeight="1">
      <c r="A95" s="22"/>
      <c r="B95" s="23"/>
      <c r="C95" s="30">
        <v>2010</v>
      </c>
      <c r="D95" s="12" t="s">
        <v>172</v>
      </c>
      <c r="E95" s="25">
        <v>11529</v>
      </c>
      <c r="F95" s="25">
        <v>1929</v>
      </c>
      <c r="G95" s="137">
        <f aca="true" t="shared" si="10" ref="G95:G184">F95*100/E95</f>
        <v>16.731720010408534</v>
      </c>
      <c r="H95" s="137">
        <f t="shared" si="9"/>
        <v>115.37081339712918</v>
      </c>
      <c r="I95" s="25">
        <v>1672</v>
      </c>
    </row>
    <row r="96" spans="1:9" ht="12.75" hidden="1">
      <c r="A96" s="22"/>
      <c r="B96" s="27">
        <v>75107</v>
      </c>
      <c r="C96" s="99"/>
      <c r="D96" s="14" t="s">
        <v>231</v>
      </c>
      <c r="E96" s="21">
        <f>SUM(E97:E98)</f>
        <v>0</v>
      </c>
      <c r="F96" s="21">
        <f>SUM(F97:F98)</f>
        <v>0</v>
      </c>
      <c r="G96" s="136" t="e">
        <f t="shared" si="10"/>
        <v>#DIV/0!</v>
      </c>
      <c r="H96" s="136" t="e">
        <f t="shared" si="9"/>
        <v>#DIV/0!</v>
      </c>
      <c r="I96" s="21">
        <f>SUM(I98:I98)</f>
        <v>0</v>
      </c>
    </row>
    <row r="97" spans="1:9" ht="12.75" hidden="1">
      <c r="A97" s="22"/>
      <c r="B97" s="36"/>
      <c r="C97" s="30" t="s">
        <v>11</v>
      </c>
      <c r="D97" s="10" t="s">
        <v>12</v>
      </c>
      <c r="E97" s="25"/>
      <c r="F97" s="25"/>
      <c r="G97" s="137" t="e">
        <f t="shared" si="10"/>
        <v>#DIV/0!</v>
      </c>
      <c r="H97" s="137" t="e">
        <f t="shared" si="9"/>
        <v>#DIV/0!</v>
      </c>
      <c r="I97" s="25">
        <v>0</v>
      </c>
    </row>
    <row r="98" spans="1:9" ht="45" hidden="1">
      <c r="A98" s="22"/>
      <c r="B98" s="108"/>
      <c r="C98" s="28">
        <v>2010</v>
      </c>
      <c r="D98" s="12" t="s">
        <v>172</v>
      </c>
      <c r="E98" s="25"/>
      <c r="F98" s="25"/>
      <c r="G98" s="137" t="e">
        <f t="shared" si="10"/>
        <v>#DIV/0!</v>
      </c>
      <c r="H98" s="137" t="e">
        <f t="shared" si="9"/>
        <v>#DIV/0!</v>
      </c>
      <c r="I98" s="43"/>
    </row>
    <row r="99" spans="1:9" s="84" customFormat="1" ht="12.75" hidden="1">
      <c r="A99" s="19"/>
      <c r="B99" s="27">
        <v>75108</v>
      </c>
      <c r="C99" s="20"/>
      <c r="D99" s="14" t="s">
        <v>94</v>
      </c>
      <c r="E99" s="21">
        <f>SUM(E100:E101)</f>
        <v>0</v>
      </c>
      <c r="F99" s="21">
        <f>SUM(F100:F101)</f>
        <v>0</v>
      </c>
      <c r="G99" s="136" t="e">
        <f t="shared" si="10"/>
        <v>#DIV/0!</v>
      </c>
      <c r="H99" s="142" t="s">
        <v>139</v>
      </c>
      <c r="I99" s="21">
        <f>SUM(I100:I101)</f>
        <v>0</v>
      </c>
    </row>
    <row r="100" spans="1:9" ht="12.75" hidden="1">
      <c r="A100" s="22"/>
      <c r="B100" s="29"/>
      <c r="C100" s="30" t="s">
        <v>11</v>
      </c>
      <c r="D100" s="10" t="s">
        <v>12</v>
      </c>
      <c r="E100" s="25"/>
      <c r="F100" s="25"/>
      <c r="G100" s="137" t="e">
        <f t="shared" si="10"/>
        <v>#DIV/0!</v>
      </c>
      <c r="H100" s="149" t="s">
        <v>139</v>
      </c>
      <c r="I100" s="162">
        <v>0</v>
      </c>
    </row>
    <row r="101" spans="1:9" ht="45" hidden="1">
      <c r="A101" s="22"/>
      <c r="B101" s="29"/>
      <c r="C101" s="30" t="s">
        <v>135</v>
      </c>
      <c r="D101" s="12" t="s">
        <v>172</v>
      </c>
      <c r="E101" s="25"/>
      <c r="F101" s="25"/>
      <c r="G101" s="137" t="e">
        <f t="shared" si="10"/>
        <v>#DIV/0!</v>
      </c>
      <c r="H101" s="149" t="s">
        <v>139</v>
      </c>
      <c r="I101" s="43"/>
    </row>
    <row r="102" spans="1:9" ht="45" hidden="1">
      <c r="A102" s="22"/>
      <c r="B102" s="27">
        <v>75109</v>
      </c>
      <c r="C102" s="99"/>
      <c r="D102" s="13" t="s">
        <v>159</v>
      </c>
      <c r="E102" s="21">
        <f>SUM(E103:E104)</f>
        <v>0</v>
      </c>
      <c r="F102" s="21">
        <f>SUM(F104)</f>
        <v>0</v>
      </c>
      <c r="G102" s="136" t="e">
        <f t="shared" si="10"/>
        <v>#DIV/0!</v>
      </c>
      <c r="H102" s="136" t="e">
        <f aca="true" t="shared" si="11" ref="H102:H133">(F102/I102)*100</f>
        <v>#DIV/0!</v>
      </c>
      <c r="I102" s="21">
        <f>SUM(I104)</f>
        <v>0</v>
      </c>
    </row>
    <row r="103" spans="1:9" ht="12.75" hidden="1">
      <c r="A103" s="22"/>
      <c r="B103" s="106"/>
      <c r="C103" s="30" t="s">
        <v>11</v>
      </c>
      <c r="D103" s="11" t="s">
        <v>12</v>
      </c>
      <c r="E103" s="25"/>
      <c r="F103" s="25"/>
      <c r="G103" s="137" t="e">
        <f t="shared" si="10"/>
        <v>#DIV/0!</v>
      </c>
      <c r="H103" s="137" t="e">
        <f t="shared" si="11"/>
        <v>#DIV/0!</v>
      </c>
      <c r="I103" s="25"/>
    </row>
    <row r="104" spans="1:9" ht="12.75" hidden="1">
      <c r="A104" s="22"/>
      <c r="B104" s="36"/>
      <c r="C104" s="30" t="s">
        <v>135</v>
      </c>
      <c r="D104" s="10" t="s">
        <v>117</v>
      </c>
      <c r="E104" s="25"/>
      <c r="F104" s="25"/>
      <c r="G104" s="137" t="e">
        <f t="shared" si="10"/>
        <v>#DIV/0!</v>
      </c>
      <c r="H104" s="137" t="e">
        <f t="shared" si="11"/>
        <v>#DIV/0!</v>
      </c>
      <c r="I104" s="25"/>
    </row>
    <row r="105" spans="1:9" ht="12.75" hidden="1">
      <c r="A105" s="22"/>
      <c r="B105" s="27">
        <v>75110</v>
      </c>
      <c r="C105" s="99"/>
      <c r="D105" s="14" t="s">
        <v>242</v>
      </c>
      <c r="E105" s="21">
        <f>SUM(E106)</f>
        <v>0</v>
      </c>
      <c r="F105" s="21">
        <f>SUM(F106)</f>
        <v>0</v>
      </c>
      <c r="G105" s="136" t="e">
        <f t="shared" si="10"/>
        <v>#DIV/0!</v>
      </c>
      <c r="H105" s="136" t="e">
        <f t="shared" si="11"/>
        <v>#DIV/0!</v>
      </c>
      <c r="I105" s="25"/>
    </row>
    <row r="106" spans="1:9" ht="45" hidden="1">
      <c r="A106" s="22"/>
      <c r="B106" s="159"/>
      <c r="C106" s="30" t="s">
        <v>135</v>
      </c>
      <c r="D106" s="12" t="s">
        <v>172</v>
      </c>
      <c r="E106" s="25"/>
      <c r="F106" s="25"/>
      <c r="G106" s="137" t="e">
        <f t="shared" si="10"/>
        <v>#DIV/0!</v>
      </c>
      <c r="H106" s="137" t="e">
        <f t="shared" si="11"/>
        <v>#DIV/0!</v>
      </c>
      <c r="I106" s="25"/>
    </row>
    <row r="107" spans="1:9" ht="12.75" hidden="1">
      <c r="A107" s="22"/>
      <c r="B107" s="27">
        <v>75113</v>
      </c>
      <c r="C107" s="99"/>
      <c r="D107" s="14" t="s">
        <v>217</v>
      </c>
      <c r="E107" s="21">
        <f>SUM(E108:E109)</f>
        <v>0</v>
      </c>
      <c r="F107" s="21">
        <f>SUM(F108:F109)</f>
        <v>0</v>
      </c>
      <c r="G107" s="136" t="e">
        <f>F107*100/E107</f>
        <v>#DIV/0!</v>
      </c>
      <c r="H107" s="136" t="e">
        <f t="shared" si="11"/>
        <v>#DIV/0!</v>
      </c>
      <c r="I107" s="21">
        <f>SUM(I108:I109)</f>
        <v>0</v>
      </c>
    </row>
    <row r="108" spans="1:9" ht="12.75" hidden="1">
      <c r="A108" s="22"/>
      <c r="B108" s="122"/>
      <c r="C108" s="30" t="s">
        <v>11</v>
      </c>
      <c r="D108" s="11" t="s">
        <v>12</v>
      </c>
      <c r="E108" s="25"/>
      <c r="F108" s="25"/>
      <c r="G108" s="137" t="e">
        <f t="shared" si="10"/>
        <v>#DIV/0!</v>
      </c>
      <c r="H108" s="137" t="e">
        <f t="shared" si="11"/>
        <v>#DIV/0!</v>
      </c>
      <c r="I108" s="25"/>
    </row>
    <row r="109" spans="1:9" ht="12.75" hidden="1">
      <c r="A109" s="22"/>
      <c r="B109" s="174"/>
      <c r="C109" s="30" t="s">
        <v>135</v>
      </c>
      <c r="D109" s="10" t="s">
        <v>117</v>
      </c>
      <c r="E109" s="25"/>
      <c r="F109" s="25"/>
      <c r="G109" s="137" t="e">
        <f t="shared" si="10"/>
        <v>#DIV/0!</v>
      </c>
      <c r="H109" s="137" t="e">
        <f t="shared" si="11"/>
        <v>#DIV/0!</v>
      </c>
      <c r="I109" s="25"/>
    </row>
    <row r="110" spans="1:9" ht="22.5">
      <c r="A110" s="26">
        <v>754</v>
      </c>
      <c r="B110" s="16"/>
      <c r="C110" s="32"/>
      <c r="D110" s="66" t="s">
        <v>109</v>
      </c>
      <c r="E110" s="18">
        <f>E111</f>
        <v>85689</v>
      </c>
      <c r="F110" s="18">
        <f>F111</f>
        <v>40005.090000000004</v>
      </c>
      <c r="G110" s="135">
        <f t="shared" si="10"/>
        <v>46.686377481357006</v>
      </c>
      <c r="H110" s="135">
        <f t="shared" si="11"/>
        <v>50.4785132739075</v>
      </c>
      <c r="I110" s="18">
        <f>I111+I115</f>
        <v>79251.72</v>
      </c>
    </row>
    <row r="111" spans="1:9" ht="12.75">
      <c r="A111" s="47"/>
      <c r="B111" s="48">
        <v>75416</v>
      </c>
      <c r="C111" s="112"/>
      <c r="D111" s="163" t="s">
        <v>192</v>
      </c>
      <c r="E111" s="50">
        <f>SUM(E112:E115)</f>
        <v>85689</v>
      </c>
      <c r="F111" s="50">
        <f>SUM(F112:F115)</f>
        <v>40005.090000000004</v>
      </c>
      <c r="G111" s="136">
        <f t="shared" si="10"/>
        <v>46.686377481357006</v>
      </c>
      <c r="H111" s="137">
        <f t="shared" si="11"/>
        <v>50.4785132739075</v>
      </c>
      <c r="I111" s="21">
        <f>SUM(I112:I114)</f>
        <v>79251.72</v>
      </c>
    </row>
    <row r="112" spans="1:9" ht="22.5">
      <c r="A112" s="47"/>
      <c r="B112" s="164"/>
      <c r="C112" s="52" t="s">
        <v>27</v>
      </c>
      <c r="D112" s="12" t="s">
        <v>104</v>
      </c>
      <c r="E112" s="53">
        <v>80000</v>
      </c>
      <c r="F112" s="53">
        <v>38636.29</v>
      </c>
      <c r="G112" s="137">
        <f t="shared" si="10"/>
        <v>48.2953625</v>
      </c>
      <c r="H112" s="137">
        <f t="shared" si="11"/>
        <v>49.51966185999561</v>
      </c>
      <c r="I112" s="154">
        <v>78022.12</v>
      </c>
    </row>
    <row r="113" spans="1:9" ht="12.75">
      <c r="A113" s="47"/>
      <c r="B113" s="57"/>
      <c r="C113" s="52" t="s">
        <v>17</v>
      </c>
      <c r="D113" s="10" t="s">
        <v>18</v>
      </c>
      <c r="E113" s="53">
        <v>5689</v>
      </c>
      <c r="F113" s="53">
        <v>1368.8</v>
      </c>
      <c r="G113" s="137">
        <f t="shared" si="10"/>
        <v>24.06046756899279</v>
      </c>
      <c r="H113" s="137">
        <f t="shared" si="11"/>
        <v>111.32075471698113</v>
      </c>
      <c r="I113" s="154">
        <v>1229.6</v>
      </c>
    </row>
    <row r="114" spans="1:9" ht="33.75" hidden="1">
      <c r="A114" s="47"/>
      <c r="B114" s="166"/>
      <c r="C114" s="52" t="s">
        <v>121</v>
      </c>
      <c r="D114" s="85" t="s">
        <v>180</v>
      </c>
      <c r="E114" s="53"/>
      <c r="F114" s="53"/>
      <c r="G114" s="137" t="e">
        <f t="shared" si="10"/>
        <v>#DIV/0!</v>
      </c>
      <c r="H114" s="137" t="e">
        <f t="shared" si="11"/>
        <v>#DIV/0!</v>
      </c>
      <c r="I114" s="154"/>
    </row>
    <row r="115" spans="1:9" ht="12.75" hidden="1">
      <c r="A115" s="19"/>
      <c r="B115" s="27">
        <v>75495</v>
      </c>
      <c r="C115" s="62"/>
      <c r="D115" s="14" t="s">
        <v>5</v>
      </c>
      <c r="E115" s="21">
        <f>SUM(E116:E117)</f>
        <v>0</v>
      </c>
      <c r="F115" s="21">
        <f>SUM(F116:F117)</f>
        <v>0</v>
      </c>
      <c r="G115" s="136" t="e">
        <f t="shared" si="10"/>
        <v>#DIV/0!</v>
      </c>
      <c r="H115" s="136" t="e">
        <f t="shared" si="11"/>
        <v>#DIV/0!</v>
      </c>
      <c r="I115" s="21">
        <f>SUM(I116:I117)</f>
        <v>0</v>
      </c>
    </row>
    <row r="116" spans="1:9" ht="15" customHeight="1" hidden="1">
      <c r="A116" s="22"/>
      <c r="B116" s="29"/>
      <c r="C116" s="30" t="s">
        <v>27</v>
      </c>
      <c r="D116" s="12" t="s">
        <v>104</v>
      </c>
      <c r="E116" s="25"/>
      <c r="F116" s="25"/>
      <c r="G116" s="137" t="e">
        <f t="shared" si="10"/>
        <v>#DIV/0!</v>
      </c>
      <c r="H116" s="137" t="e">
        <f t="shared" si="11"/>
        <v>#DIV/0!</v>
      </c>
      <c r="I116" s="25"/>
    </row>
    <row r="117" spans="1:9" ht="33.75" hidden="1">
      <c r="A117" s="22"/>
      <c r="B117" s="29"/>
      <c r="C117" s="30" t="s">
        <v>121</v>
      </c>
      <c r="D117" s="85" t="s">
        <v>180</v>
      </c>
      <c r="E117" s="25"/>
      <c r="F117" s="25"/>
      <c r="G117" s="137" t="e">
        <f t="shared" si="10"/>
        <v>#DIV/0!</v>
      </c>
      <c r="H117" s="137" t="e">
        <f t="shared" si="11"/>
        <v>#DIV/0!</v>
      </c>
      <c r="I117" s="25"/>
    </row>
    <row r="118" spans="1:9" ht="52.5" customHeight="1">
      <c r="A118" s="41">
        <v>756</v>
      </c>
      <c r="B118" s="37"/>
      <c r="C118" s="38"/>
      <c r="D118" s="66" t="s">
        <v>239</v>
      </c>
      <c r="E118" s="18">
        <f>E119+E124+E133+E148+E159+E164</f>
        <v>107890597</v>
      </c>
      <c r="F118" s="18">
        <f>F119+F124+F133+F148+F159+F164</f>
        <v>18504940.32</v>
      </c>
      <c r="G118" s="135">
        <f t="shared" si="10"/>
        <v>17.15157839009826</v>
      </c>
      <c r="H118" s="135">
        <f t="shared" si="11"/>
        <v>94.75809746117389</v>
      </c>
      <c r="I118" s="18">
        <f>SUM(I119,I122,I124,I133,I148,I159,I164)</f>
        <v>19528611.08</v>
      </c>
    </row>
    <row r="119" spans="1:9" ht="13.5" customHeight="1">
      <c r="A119" s="19"/>
      <c r="B119" s="27">
        <v>75601</v>
      </c>
      <c r="C119" s="20"/>
      <c r="D119" s="13" t="s">
        <v>28</v>
      </c>
      <c r="E119" s="21">
        <f>SUM(E120:E121)</f>
        <v>114500</v>
      </c>
      <c r="F119" s="21">
        <f>SUM(F120:F121)</f>
        <v>10933.929999999998</v>
      </c>
      <c r="G119" s="136">
        <f t="shared" si="10"/>
        <v>9.549283842794758</v>
      </c>
      <c r="H119" s="136">
        <f t="shared" si="11"/>
        <v>74.43359240709866</v>
      </c>
      <c r="I119" s="21">
        <f>SUM(I120:I121)</f>
        <v>14689.51</v>
      </c>
    </row>
    <row r="120" spans="1:9" ht="25.5" customHeight="1">
      <c r="A120" s="22"/>
      <c r="B120" s="98"/>
      <c r="C120" s="34" t="s">
        <v>29</v>
      </c>
      <c r="D120" s="12" t="s">
        <v>119</v>
      </c>
      <c r="E120" s="25">
        <v>112000</v>
      </c>
      <c r="F120" s="25">
        <v>10809.13</v>
      </c>
      <c r="G120" s="137">
        <f t="shared" si="10"/>
        <v>9.651008928571429</v>
      </c>
      <c r="H120" s="137">
        <f t="shared" si="11"/>
        <v>74.58291272130862</v>
      </c>
      <c r="I120" s="25">
        <v>14492.77</v>
      </c>
    </row>
    <row r="121" spans="1:9" ht="12.75" customHeight="1">
      <c r="A121" s="22"/>
      <c r="B121" s="23"/>
      <c r="C121" s="30" t="s">
        <v>20</v>
      </c>
      <c r="D121" s="12" t="s">
        <v>103</v>
      </c>
      <c r="E121" s="25">
        <v>2500</v>
      </c>
      <c r="F121" s="25">
        <v>124.8</v>
      </c>
      <c r="G121" s="137">
        <f t="shared" si="10"/>
        <v>4.992</v>
      </c>
      <c r="H121" s="137">
        <f t="shared" si="11"/>
        <v>63.43397377249161</v>
      </c>
      <c r="I121" s="25">
        <v>196.74</v>
      </c>
    </row>
    <row r="122" spans="1:9" ht="12.75" customHeight="1" hidden="1">
      <c r="A122" s="22"/>
      <c r="B122" s="27">
        <v>75605</v>
      </c>
      <c r="C122" s="44"/>
      <c r="D122" s="13" t="s">
        <v>149</v>
      </c>
      <c r="E122" s="21">
        <f>E123</f>
        <v>0</v>
      </c>
      <c r="F122" s="21">
        <f>F123</f>
        <v>0</v>
      </c>
      <c r="G122" s="142" t="s">
        <v>139</v>
      </c>
      <c r="H122" s="136" t="e">
        <f t="shared" si="11"/>
        <v>#DIV/0!</v>
      </c>
      <c r="I122" s="21">
        <v>0</v>
      </c>
    </row>
    <row r="123" spans="1:9" ht="12.75" customHeight="1" hidden="1">
      <c r="A123" s="19"/>
      <c r="B123" s="111"/>
      <c r="C123" s="30" t="s">
        <v>47</v>
      </c>
      <c r="D123" s="12" t="s">
        <v>149</v>
      </c>
      <c r="E123" s="25">
        <v>0</v>
      </c>
      <c r="F123" s="25">
        <v>0</v>
      </c>
      <c r="G123" s="149" t="s">
        <v>139</v>
      </c>
      <c r="H123" s="137" t="e">
        <f t="shared" si="11"/>
        <v>#DIV/0!</v>
      </c>
      <c r="I123" s="25">
        <v>0</v>
      </c>
    </row>
    <row r="124" spans="1:9" ht="35.25" customHeight="1">
      <c r="A124" s="19"/>
      <c r="B124" s="27">
        <v>75615</v>
      </c>
      <c r="C124" s="20"/>
      <c r="D124" s="13" t="s">
        <v>110</v>
      </c>
      <c r="E124" s="21">
        <f>SUM(E125:E131)</f>
        <v>31325620</v>
      </c>
      <c r="F124" s="21">
        <f>SUM(F125:F131)</f>
        <v>5469873.5600000005</v>
      </c>
      <c r="G124" s="136">
        <f t="shared" si="10"/>
        <v>17.461341738806766</v>
      </c>
      <c r="H124" s="136">
        <f t="shared" si="11"/>
        <v>100.52074016017633</v>
      </c>
      <c r="I124" s="21">
        <f>SUM(I125:I132)</f>
        <v>5441537.29</v>
      </c>
    </row>
    <row r="125" spans="1:9" ht="12.75">
      <c r="A125" s="22"/>
      <c r="B125" s="29"/>
      <c r="C125" s="30" t="s">
        <v>30</v>
      </c>
      <c r="D125" s="10" t="s">
        <v>31</v>
      </c>
      <c r="E125" s="25">
        <v>30619987</v>
      </c>
      <c r="F125" s="25">
        <v>5229825.49</v>
      </c>
      <c r="G125" s="137">
        <f t="shared" si="10"/>
        <v>17.07977697704444</v>
      </c>
      <c r="H125" s="137">
        <f t="shared" si="11"/>
        <v>101.70791431013267</v>
      </c>
      <c r="I125" s="25">
        <v>5142004.46</v>
      </c>
    </row>
    <row r="126" spans="1:9" ht="12.75">
      <c r="A126" s="22"/>
      <c r="B126" s="29"/>
      <c r="C126" s="30" t="s">
        <v>32</v>
      </c>
      <c r="D126" s="10" t="s">
        <v>33</v>
      </c>
      <c r="E126" s="25">
        <v>2628</v>
      </c>
      <c r="F126" s="25">
        <v>698</v>
      </c>
      <c r="G126" s="137">
        <f t="shared" si="10"/>
        <v>26.560121765601217</v>
      </c>
      <c r="H126" s="137">
        <f t="shared" si="11"/>
        <v>172.34567901234567</v>
      </c>
      <c r="I126" s="25">
        <v>405</v>
      </c>
    </row>
    <row r="127" spans="1:9" ht="12.75">
      <c r="A127" s="22"/>
      <c r="B127" s="29"/>
      <c r="C127" s="30" t="s">
        <v>34</v>
      </c>
      <c r="D127" s="10" t="s">
        <v>35</v>
      </c>
      <c r="E127" s="25">
        <v>511830</v>
      </c>
      <c r="F127" s="25">
        <v>226555</v>
      </c>
      <c r="G127" s="137">
        <f t="shared" si="10"/>
        <v>44.26372037590606</v>
      </c>
      <c r="H127" s="137">
        <f t="shared" si="11"/>
        <v>94.7441274992368</v>
      </c>
      <c r="I127" s="25">
        <v>239123</v>
      </c>
    </row>
    <row r="128" spans="1:9" ht="33.75" hidden="1">
      <c r="A128" s="22"/>
      <c r="B128" s="29"/>
      <c r="C128" s="30" t="s">
        <v>45</v>
      </c>
      <c r="D128" s="12" t="s">
        <v>199</v>
      </c>
      <c r="E128" s="25"/>
      <c r="F128" s="25"/>
      <c r="G128" s="137" t="e">
        <f t="shared" si="10"/>
        <v>#DIV/0!</v>
      </c>
      <c r="H128" s="137" t="e">
        <f t="shared" si="11"/>
        <v>#DIV/0!</v>
      </c>
      <c r="I128" s="43"/>
    </row>
    <row r="129" spans="1:9" ht="12.75">
      <c r="A129" s="22"/>
      <c r="B129" s="29"/>
      <c r="C129" s="30" t="s">
        <v>36</v>
      </c>
      <c r="D129" s="10" t="s">
        <v>91</v>
      </c>
      <c r="E129" s="25">
        <v>60000</v>
      </c>
      <c r="F129" s="25">
        <v>11938</v>
      </c>
      <c r="G129" s="137">
        <f t="shared" si="10"/>
        <v>19.89666666666667</v>
      </c>
      <c r="H129" s="137">
        <f t="shared" si="11"/>
        <v>126.54229383082468</v>
      </c>
      <c r="I129" s="25">
        <v>9434</v>
      </c>
    </row>
    <row r="130" spans="1:9" ht="12.75">
      <c r="A130" s="22"/>
      <c r="B130" s="29"/>
      <c r="C130" s="30" t="s">
        <v>17</v>
      </c>
      <c r="D130" s="10" t="s">
        <v>18</v>
      </c>
      <c r="E130" s="25">
        <v>625</v>
      </c>
      <c r="F130" s="25">
        <v>116</v>
      </c>
      <c r="G130" s="137">
        <f t="shared" si="10"/>
        <v>18.56</v>
      </c>
      <c r="H130" s="137">
        <f t="shared" si="11"/>
        <v>500</v>
      </c>
      <c r="I130" s="25">
        <v>23.2</v>
      </c>
    </row>
    <row r="131" spans="1:9" ht="14.25" customHeight="1">
      <c r="A131" s="22"/>
      <c r="B131" s="29"/>
      <c r="C131" s="30" t="s">
        <v>20</v>
      </c>
      <c r="D131" s="12" t="s">
        <v>103</v>
      </c>
      <c r="E131" s="25">
        <v>130550</v>
      </c>
      <c r="F131" s="25">
        <v>741.07</v>
      </c>
      <c r="G131" s="137">
        <f t="shared" si="10"/>
        <v>0.5676522405208733</v>
      </c>
      <c r="H131" s="137">
        <f t="shared" si="11"/>
        <v>1.4660825838916682</v>
      </c>
      <c r="I131" s="25">
        <v>50547.63</v>
      </c>
    </row>
    <row r="132" spans="1:9" ht="22.5" hidden="1">
      <c r="A132" s="22"/>
      <c r="B132" s="29"/>
      <c r="C132" s="30">
        <v>2680</v>
      </c>
      <c r="D132" s="12" t="s">
        <v>98</v>
      </c>
      <c r="E132" s="25"/>
      <c r="F132" s="25"/>
      <c r="G132" s="137" t="e">
        <f t="shared" si="10"/>
        <v>#DIV/0!</v>
      </c>
      <c r="H132" s="137" t="e">
        <f t="shared" si="11"/>
        <v>#DIV/0!</v>
      </c>
      <c r="I132" s="25"/>
    </row>
    <row r="133" spans="1:9" ht="45">
      <c r="A133" s="19"/>
      <c r="B133" s="27">
        <v>75616</v>
      </c>
      <c r="C133" s="42"/>
      <c r="D133" s="13" t="s">
        <v>226</v>
      </c>
      <c r="E133" s="21">
        <f>SUM(E134:E147)</f>
        <v>14587364</v>
      </c>
      <c r="F133" s="21">
        <f>SUM(F134:F147)</f>
        <v>1906164.6500000001</v>
      </c>
      <c r="G133" s="136">
        <f t="shared" si="10"/>
        <v>13.067231680788934</v>
      </c>
      <c r="H133" s="136">
        <f t="shared" si="11"/>
        <v>100.1882130034392</v>
      </c>
      <c r="I133" s="21">
        <f>SUM(I134:I147)</f>
        <v>1902583.74</v>
      </c>
    </row>
    <row r="134" spans="1:9" ht="12.75">
      <c r="A134" s="22"/>
      <c r="B134" s="23"/>
      <c r="C134" s="30" t="s">
        <v>30</v>
      </c>
      <c r="D134" s="10" t="s">
        <v>31</v>
      </c>
      <c r="E134" s="25">
        <v>8600000</v>
      </c>
      <c r="F134" s="25">
        <v>1073999.19</v>
      </c>
      <c r="G134" s="137">
        <f t="shared" si="10"/>
        <v>12.488362674418605</v>
      </c>
      <c r="H134" s="137">
        <f aca="true" t="shared" si="12" ref="H134:H152">(F134/I134)*100</f>
        <v>109.3535207415836</v>
      </c>
      <c r="I134" s="25">
        <v>982134.99</v>
      </c>
    </row>
    <row r="135" spans="1:9" ht="12.75">
      <c r="A135" s="22"/>
      <c r="B135" s="23"/>
      <c r="C135" s="30" t="s">
        <v>32</v>
      </c>
      <c r="D135" s="10" t="s">
        <v>33</v>
      </c>
      <c r="E135" s="25">
        <v>87614</v>
      </c>
      <c r="F135" s="25">
        <v>6954.54</v>
      </c>
      <c r="G135" s="137">
        <f t="shared" si="10"/>
        <v>7.937704019905494</v>
      </c>
      <c r="H135" s="137">
        <f t="shared" si="12"/>
        <v>74.66567320575807</v>
      </c>
      <c r="I135" s="25">
        <v>9314.24</v>
      </c>
    </row>
    <row r="136" spans="1:9" ht="12.75">
      <c r="A136" s="22"/>
      <c r="B136" s="23"/>
      <c r="C136" s="30" t="s">
        <v>34</v>
      </c>
      <c r="D136" s="10" t="s">
        <v>35</v>
      </c>
      <c r="E136" s="25">
        <v>670000</v>
      </c>
      <c r="F136" s="25">
        <v>224957.64</v>
      </c>
      <c r="G136" s="137">
        <f t="shared" si="10"/>
        <v>33.575767164179105</v>
      </c>
      <c r="H136" s="137">
        <f t="shared" si="12"/>
        <v>94.2821247832989</v>
      </c>
      <c r="I136" s="25">
        <v>238600.52</v>
      </c>
    </row>
    <row r="137" spans="1:9" ht="12.75">
      <c r="A137" s="22"/>
      <c r="B137" s="23"/>
      <c r="C137" s="35" t="s">
        <v>37</v>
      </c>
      <c r="D137" s="10" t="s">
        <v>38</v>
      </c>
      <c r="E137" s="25">
        <v>426000</v>
      </c>
      <c r="F137" s="25">
        <v>20844</v>
      </c>
      <c r="G137" s="137">
        <f t="shared" si="10"/>
        <v>4.892957746478873</v>
      </c>
      <c r="H137" s="137">
        <f t="shared" si="12"/>
        <v>20.95442984528465</v>
      </c>
      <c r="I137" s="25">
        <v>99473</v>
      </c>
    </row>
    <row r="138" spans="1:9" ht="12.75">
      <c r="A138" s="22"/>
      <c r="B138" s="23"/>
      <c r="C138" s="35" t="s">
        <v>39</v>
      </c>
      <c r="D138" s="10" t="s">
        <v>93</v>
      </c>
      <c r="E138" s="25">
        <v>135000</v>
      </c>
      <c r="F138" s="25">
        <v>10905.23</v>
      </c>
      <c r="G138" s="137">
        <f t="shared" si="10"/>
        <v>8.077948148148149</v>
      </c>
      <c r="H138" s="137">
        <f t="shared" si="12"/>
        <v>88.4540855516685</v>
      </c>
      <c r="I138" s="25">
        <v>12328.69</v>
      </c>
    </row>
    <row r="139" spans="1:9" ht="22.5">
      <c r="A139" s="22"/>
      <c r="B139" s="23"/>
      <c r="C139" s="30" t="s">
        <v>40</v>
      </c>
      <c r="D139" s="12" t="s">
        <v>200</v>
      </c>
      <c r="E139" s="25">
        <v>1850000</v>
      </c>
      <c r="F139" s="25">
        <v>201689.4</v>
      </c>
      <c r="G139" s="137">
        <f t="shared" si="10"/>
        <v>10.90212972972973</v>
      </c>
      <c r="H139" s="137">
        <f t="shared" si="12"/>
        <v>125.14668433828237</v>
      </c>
      <c r="I139" s="25">
        <v>161162.4</v>
      </c>
    </row>
    <row r="140" spans="1:9" ht="12.75">
      <c r="A140" s="22"/>
      <c r="B140" s="23"/>
      <c r="C140" s="35" t="s">
        <v>41</v>
      </c>
      <c r="D140" s="10" t="s">
        <v>42</v>
      </c>
      <c r="E140" s="25">
        <v>130000</v>
      </c>
      <c r="F140" s="25">
        <v>9063</v>
      </c>
      <c r="G140" s="137">
        <f t="shared" si="10"/>
        <v>6.9715384615384615</v>
      </c>
      <c r="H140" s="137">
        <f t="shared" si="12"/>
        <v>68.76379942184691</v>
      </c>
      <c r="I140" s="25">
        <v>13179.9</v>
      </c>
    </row>
    <row r="141" spans="1:9" ht="33.75" hidden="1">
      <c r="A141" s="22"/>
      <c r="B141" s="23"/>
      <c r="C141" s="35" t="s">
        <v>45</v>
      </c>
      <c r="D141" s="12" t="s">
        <v>199</v>
      </c>
      <c r="E141" s="25"/>
      <c r="F141" s="25"/>
      <c r="G141" s="137" t="e">
        <f t="shared" si="10"/>
        <v>#DIV/0!</v>
      </c>
      <c r="H141" s="137" t="e">
        <f t="shared" si="12"/>
        <v>#DIV/0!</v>
      </c>
      <c r="I141" s="25"/>
    </row>
    <row r="142" spans="1:9" ht="12.75">
      <c r="A142" s="22"/>
      <c r="B142" s="23"/>
      <c r="C142" s="30" t="s">
        <v>36</v>
      </c>
      <c r="D142" s="10" t="s">
        <v>91</v>
      </c>
      <c r="E142" s="25">
        <v>2570000</v>
      </c>
      <c r="F142" s="25">
        <v>342480.37</v>
      </c>
      <c r="G142" s="137">
        <f t="shared" si="10"/>
        <v>13.326084435797666</v>
      </c>
      <c r="H142" s="137">
        <f t="shared" si="12"/>
        <v>91.89357743526773</v>
      </c>
      <c r="I142" s="25">
        <v>372692.39</v>
      </c>
    </row>
    <row r="143" spans="1:9" ht="12.75">
      <c r="A143" s="22"/>
      <c r="B143" s="23"/>
      <c r="C143" s="30" t="s">
        <v>137</v>
      </c>
      <c r="D143" s="10" t="s">
        <v>138</v>
      </c>
      <c r="E143" s="25">
        <v>300</v>
      </c>
      <c r="F143" s="25">
        <v>0</v>
      </c>
      <c r="G143" s="137">
        <f t="shared" si="10"/>
        <v>0</v>
      </c>
      <c r="H143" s="137">
        <f t="shared" si="12"/>
        <v>0</v>
      </c>
      <c r="I143" s="25">
        <v>134.76</v>
      </c>
    </row>
    <row r="144" spans="1:9" ht="12.75" hidden="1">
      <c r="A144" s="22"/>
      <c r="B144" s="23"/>
      <c r="C144" s="30" t="s">
        <v>27</v>
      </c>
      <c r="D144" s="12" t="s">
        <v>158</v>
      </c>
      <c r="E144" s="25">
        <v>0</v>
      </c>
      <c r="F144" s="25">
        <v>0</v>
      </c>
      <c r="G144" s="149" t="s">
        <v>139</v>
      </c>
      <c r="H144" s="149" t="e">
        <f t="shared" si="12"/>
        <v>#DIV/0!</v>
      </c>
      <c r="I144" s="25">
        <v>0</v>
      </c>
    </row>
    <row r="145" spans="1:9" ht="12.75">
      <c r="A145" s="22"/>
      <c r="B145" s="23"/>
      <c r="C145" s="30" t="s">
        <v>17</v>
      </c>
      <c r="D145" s="10" t="s">
        <v>18</v>
      </c>
      <c r="E145" s="25">
        <v>32700</v>
      </c>
      <c r="F145" s="25">
        <v>5436.66</v>
      </c>
      <c r="G145" s="137">
        <f t="shared" si="10"/>
        <v>16.625871559633026</v>
      </c>
      <c r="H145" s="137">
        <f t="shared" si="12"/>
        <v>123.2584712907921</v>
      </c>
      <c r="I145" s="25">
        <v>4410.78</v>
      </c>
    </row>
    <row r="146" spans="1:9" ht="12.75" customHeight="1">
      <c r="A146" s="22"/>
      <c r="B146" s="23"/>
      <c r="C146" s="30" t="s">
        <v>20</v>
      </c>
      <c r="D146" s="12" t="s">
        <v>103</v>
      </c>
      <c r="E146" s="25">
        <v>85750</v>
      </c>
      <c r="F146" s="25">
        <v>9834.62</v>
      </c>
      <c r="G146" s="137">
        <f t="shared" si="10"/>
        <v>11.468944606413995</v>
      </c>
      <c r="H146" s="137">
        <f t="shared" si="12"/>
        <v>107.45787564998959</v>
      </c>
      <c r="I146" s="25">
        <v>9152.07</v>
      </c>
    </row>
    <row r="147" spans="1:9" ht="22.5" hidden="1">
      <c r="A147" s="22"/>
      <c r="B147" s="23"/>
      <c r="C147" s="30">
        <v>2680</v>
      </c>
      <c r="D147" s="12" t="s">
        <v>98</v>
      </c>
      <c r="E147" s="25"/>
      <c r="F147" s="25"/>
      <c r="G147" s="137" t="e">
        <f t="shared" si="10"/>
        <v>#DIV/0!</v>
      </c>
      <c r="H147" s="137" t="e">
        <f t="shared" si="12"/>
        <v>#DIV/0!</v>
      </c>
      <c r="I147" s="25"/>
    </row>
    <row r="148" spans="1:9" ht="24.75" customHeight="1">
      <c r="A148" s="19"/>
      <c r="B148" s="27">
        <v>75618</v>
      </c>
      <c r="C148" s="20"/>
      <c r="D148" s="13" t="s">
        <v>111</v>
      </c>
      <c r="E148" s="21">
        <f>SUM(E149:E158)</f>
        <v>4006100</v>
      </c>
      <c r="F148" s="21">
        <f>SUM(F149:F158)</f>
        <v>1349194.68</v>
      </c>
      <c r="G148" s="136">
        <f t="shared" si="10"/>
        <v>33.67850727640349</v>
      </c>
      <c r="H148" s="136">
        <f t="shared" si="12"/>
        <v>45.38221158964403</v>
      </c>
      <c r="I148" s="21">
        <f>SUM(I149:I158)</f>
        <v>2972959.3</v>
      </c>
    </row>
    <row r="149" spans="1:9" ht="12.75">
      <c r="A149" s="22"/>
      <c r="B149" s="29"/>
      <c r="C149" s="34" t="s">
        <v>43</v>
      </c>
      <c r="D149" s="10" t="s">
        <v>105</v>
      </c>
      <c r="E149" s="25">
        <v>830000</v>
      </c>
      <c r="F149" s="25">
        <v>124193.9</v>
      </c>
      <c r="G149" s="137">
        <f t="shared" si="10"/>
        <v>14.96312048192771</v>
      </c>
      <c r="H149" s="137">
        <f t="shared" si="12"/>
        <v>97.8809390915793</v>
      </c>
      <c r="I149" s="25">
        <v>126882.62</v>
      </c>
    </row>
    <row r="150" spans="1:9" ht="12.75">
      <c r="A150" s="22"/>
      <c r="B150" s="29"/>
      <c r="C150" s="34" t="s">
        <v>208</v>
      </c>
      <c r="D150" s="10" t="s">
        <v>209</v>
      </c>
      <c r="E150" s="25">
        <v>19500</v>
      </c>
      <c r="F150" s="25">
        <v>11966.4</v>
      </c>
      <c r="G150" s="137">
        <f t="shared" si="10"/>
        <v>61.36615384615384</v>
      </c>
      <c r="H150" s="137">
        <f t="shared" si="12"/>
        <v>115.78116292030465</v>
      </c>
      <c r="I150" s="53">
        <v>10335.36</v>
      </c>
    </row>
    <row r="151" spans="1:9" ht="24" customHeight="1">
      <c r="A151" s="22"/>
      <c r="B151" s="29"/>
      <c r="C151" s="35" t="s">
        <v>44</v>
      </c>
      <c r="D151" s="12" t="s">
        <v>234</v>
      </c>
      <c r="E151" s="25">
        <v>1600000</v>
      </c>
      <c r="F151" s="25">
        <v>972211.96</v>
      </c>
      <c r="G151" s="137">
        <f t="shared" si="10"/>
        <v>60.7632475</v>
      </c>
      <c r="H151" s="137">
        <f t="shared" si="12"/>
        <v>119.51187877774805</v>
      </c>
      <c r="I151" s="25">
        <v>813485.63</v>
      </c>
    </row>
    <row r="152" spans="1:9" ht="24" customHeight="1">
      <c r="A152" s="22"/>
      <c r="B152" s="29"/>
      <c r="C152" s="35" t="s">
        <v>45</v>
      </c>
      <c r="D152" s="12" t="s">
        <v>199</v>
      </c>
      <c r="E152" s="25">
        <v>1527600</v>
      </c>
      <c r="F152" s="25">
        <v>236570.62</v>
      </c>
      <c r="G152" s="137">
        <f t="shared" si="10"/>
        <v>15.486424456664048</v>
      </c>
      <c r="H152" s="137">
        <f t="shared" si="12"/>
        <v>11.717628799172502</v>
      </c>
      <c r="I152" s="25">
        <v>2018929.12</v>
      </c>
    </row>
    <row r="153" spans="1:9" ht="22.5" customHeight="1" hidden="1">
      <c r="A153" s="22"/>
      <c r="B153" s="29"/>
      <c r="C153" s="30" t="s">
        <v>76</v>
      </c>
      <c r="D153" s="12" t="s">
        <v>90</v>
      </c>
      <c r="E153" s="43"/>
      <c r="F153" s="43"/>
      <c r="G153" s="149" t="s">
        <v>139</v>
      </c>
      <c r="H153" s="149" t="s">
        <v>139</v>
      </c>
      <c r="I153" s="25">
        <v>0</v>
      </c>
    </row>
    <row r="154" spans="1:9" ht="22.5" customHeight="1">
      <c r="A154" s="22"/>
      <c r="B154" s="29"/>
      <c r="C154" s="30" t="s">
        <v>27</v>
      </c>
      <c r="D154" s="12" t="s">
        <v>104</v>
      </c>
      <c r="E154" s="43">
        <v>5000</v>
      </c>
      <c r="F154" s="43">
        <v>3731</v>
      </c>
      <c r="G154" s="137">
        <f t="shared" si="10"/>
        <v>74.62</v>
      </c>
      <c r="H154" s="149" t="s">
        <v>139</v>
      </c>
      <c r="I154" s="43" t="s">
        <v>139</v>
      </c>
    </row>
    <row r="155" spans="1:9" ht="24.75" customHeight="1">
      <c r="A155" s="22"/>
      <c r="B155" s="29"/>
      <c r="C155" s="30" t="s">
        <v>76</v>
      </c>
      <c r="D155" s="12" t="s">
        <v>90</v>
      </c>
      <c r="E155" s="43">
        <v>2000</v>
      </c>
      <c r="F155" s="43">
        <v>0</v>
      </c>
      <c r="G155" s="137">
        <f t="shared" si="10"/>
        <v>0</v>
      </c>
      <c r="H155" s="149" t="s">
        <v>139</v>
      </c>
      <c r="I155" s="43" t="s">
        <v>139</v>
      </c>
    </row>
    <row r="156" spans="1:9" ht="12.75" customHeight="1">
      <c r="A156" s="22"/>
      <c r="B156" s="29"/>
      <c r="C156" s="30" t="s">
        <v>8</v>
      </c>
      <c r="D156" s="10" t="s">
        <v>9</v>
      </c>
      <c r="E156" s="43">
        <v>5300</v>
      </c>
      <c r="F156" s="43">
        <v>-130</v>
      </c>
      <c r="G156" s="137">
        <f t="shared" si="10"/>
        <v>-2.452830188679245</v>
      </c>
      <c r="H156" s="137">
        <f aca="true" t="shared" si="13" ref="H156:H172">(F156/I156)*100</f>
        <v>-22.413793103448278</v>
      </c>
      <c r="I156" s="43">
        <v>580</v>
      </c>
    </row>
    <row r="157" spans="1:9" ht="12.75">
      <c r="A157" s="22"/>
      <c r="B157" s="29"/>
      <c r="C157" s="30" t="s">
        <v>17</v>
      </c>
      <c r="D157" s="10" t="s">
        <v>18</v>
      </c>
      <c r="E157" s="25">
        <v>1000</v>
      </c>
      <c r="F157" s="25">
        <v>34.8</v>
      </c>
      <c r="G157" s="137">
        <f t="shared" si="10"/>
        <v>3.4799999999999995</v>
      </c>
      <c r="H157" s="137">
        <f t="shared" si="13"/>
        <v>8.389585342333653</v>
      </c>
      <c r="I157" s="25">
        <v>414.8</v>
      </c>
    </row>
    <row r="158" spans="1:9" ht="13.5" customHeight="1">
      <c r="A158" s="22"/>
      <c r="B158" s="29"/>
      <c r="C158" s="28" t="s">
        <v>20</v>
      </c>
      <c r="D158" s="12" t="s">
        <v>103</v>
      </c>
      <c r="E158" s="25">
        <v>15700</v>
      </c>
      <c r="F158" s="25">
        <v>616</v>
      </c>
      <c r="G158" s="137">
        <f t="shared" si="10"/>
        <v>3.9235668789808917</v>
      </c>
      <c r="H158" s="137">
        <f t="shared" si="13"/>
        <v>26.41769985890547</v>
      </c>
      <c r="I158" s="25">
        <v>2331.77</v>
      </c>
    </row>
    <row r="159" spans="1:9" ht="12.75">
      <c r="A159" s="19"/>
      <c r="B159" s="27">
        <v>75619</v>
      </c>
      <c r="C159" s="20"/>
      <c r="D159" s="14" t="s">
        <v>46</v>
      </c>
      <c r="E159" s="21">
        <f>SUM(E160:E162)</f>
        <v>410500</v>
      </c>
      <c r="F159" s="21">
        <f>SUM(F160:F163)</f>
        <v>13951.400000000001</v>
      </c>
      <c r="G159" s="136">
        <f t="shared" si="10"/>
        <v>3.3986358099878204</v>
      </c>
      <c r="H159" s="136">
        <f t="shared" si="13"/>
        <v>469.9418947368422</v>
      </c>
      <c r="I159" s="21">
        <f>SUM(I161:I162)</f>
        <v>2968.75</v>
      </c>
    </row>
    <row r="160" spans="1:9" ht="22.5">
      <c r="A160" s="19"/>
      <c r="B160" s="36"/>
      <c r="C160" s="30" t="s">
        <v>27</v>
      </c>
      <c r="D160" s="12" t="s">
        <v>104</v>
      </c>
      <c r="E160" s="25">
        <v>500</v>
      </c>
      <c r="F160" s="25">
        <v>0</v>
      </c>
      <c r="G160" s="137">
        <f t="shared" si="10"/>
        <v>0</v>
      </c>
      <c r="H160" s="149" t="s">
        <v>139</v>
      </c>
      <c r="I160" s="43" t="s">
        <v>139</v>
      </c>
    </row>
    <row r="161" spans="1:9" ht="24" customHeight="1">
      <c r="A161" s="19"/>
      <c r="B161" s="36"/>
      <c r="C161" s="30" t="s">
        <v>76</v>
      </c>
      <c r="D161" s="12" t="s">
        <v>90</v>
      </c>
      <c r="E161" s="25">
        <v>10000</v>
      </c>
      <c r="F161" s="25">
        <v>4533.79</v>
      </c>
      <c r="G161" s="137">
        <f t="shared" si="10"/>
        <v>45.3379</v>
      </c>
      <c r="H161" s="137">
        <f t="shared" si="13"/>
        <v>152.71713684210525</v>
      </c>
      <c r="I161" s="43">
        <v>2968.75</v>
      </c>
    </row>
    <row r="162" spans="1:9" ht="24.75" customHeight="1">
      <c r="A162" s="22"/>
      <c r="B162" s="29"/>
      <c r="C162" s="35" t="s">
        <v>47</v>
      </c>
      <c r="D162" s="12" t="s">
        <v>236</v>
      </c>
      <c r="E162" s="25">
        <v>400000</v>
      </c>
      <c r="F162" s="25">
        <v>0</v>
      </c>
      <c r="G162" s="137">
        <f t="shared" si="10"/>
        <v>0</v>
      </c>
      <c r="H162" s="149" t="s">
        <v>139</v>
      </c>
      <c r="I162" s="25">
        <v>0</v>
      </c>
    </row>
    <row r="163" spans="1:9" ht="12.75">
      <c r="A163" s="22"/>
      <c r="B163" s="29"/>
      <c r="C163" s="30" t="s">
        <v>11</v>
      </c>
      <c r="D163" s="11" t="s">
        <v>12</v>
      </c>
      <c r="E163" s="25">
        <v>0</v>
      </c>
      <c r="F163" s="25">
        <v>9417.61</v>
      </c>
      <c r="G163" s="149" t="s">
        <v>139</v>
      </c>
      <c r="H163" s="149" t="s">
        <v>139</v>
      </c>
      <c r="I163" s="25">
        <v>0</v>
      </c>
    </row>
    <row r="164" spans="1:9" ht="22.5">
      <c r="A164" s="19"/>
      <c r="B164" s="27">
        <v>75621</v>
      </c>
      <c r="C164" s="20"/>
      <c r="D164" s="13" t="s">
        <v>106</v>
      </c>
      <c r="E164" s="21">
        <f>SUM(E165:E166)</f>
        <v>57446513</v>
      </c>
      <c r="F164" s="21">
        <f>SUM(F165:F166)</f>
        <v>9754822.1</v>
      </c>
      <c r="G164" s="136">
        <f t="shared" si="10"/>
        <v>16.980703598145286</v>
      </c>
      <c r="H164" s="136">
        <f t="shared" si="13"/>
        <v>106.10134206897183</v>
      </c>
      <c r="I164" s="21">
        <f>SUM(I165:I166)</f>
        <v>9193872.49</v>
      </c>
    </row>
    <row r="165" spans="1:9" ht="12.75">
      <c r="A165" s="22"/>
      <c r="B165" s="29"/>
      <c r="C165" s="34" t="s">
        <v>48</v>
      </c>
      <c r="D165" s="10" t="s">
        <v>49</v>
      </c>
      <c r="E165" s="25">
        <v>55346513</v>
      </c>
      <c r="F165" s="25">
        <v>9411571</v>
      </c>
      <c r="G165" s="137">
        <f t="shared" si="10"/>
        <v>17.00481293193665</v>
      </c>
      <c r="H165" s="137">
        <f t="shared" si="13"/>
        <v>106.84849221753991</v>
      </c>
      <c r="I165" s="25">
        <v>8808333</v>
      </c>
    </row>
    <row r="166" spans="1:9" ht="12.75">
      <c r="A166" s="22"/>
      <c r="B166" s="29"/>
      <c r="C166" s="28" t="s">
        <v>50</v>
      </c>
      <c r="D166" s="10" t="s">
        <v>51</v>
      </c>
      <c r="E166" s="25">
        <v>2100000</v>
      </c>
      <c r="F166" s="25">
        <v>343251.1</v>
      </c>
      <c r="G166" s="137">
        <f t="shared" si="10"/>
        <v>16.345290476190478</v>
      </c>
      <c r="H166" s="137">
        <f t="shared" si="13"/>
        <v>89.0313726357837</v>
      </c>
      <c r="I166" s="25">
        <v>385539.49</v>
      </c>
    </row>
    <row r="167" spans="1:9" ht="12.75">
      <c r="A167" s="26">
        <v>758</v>
      </c>
      <c r="B167" s="16"/>
      <c r="C167" s="32"/>
      <c r="D167" s="65" t="s">
        <v>52</v>
      </c>
      <c r="E167" s="18">
        <f>E168+E170+E172+E174+E176+E184</f>
        <v>53826076</v>
      </c>
      <c r="F167" s="18">
        <f>F168+F170+F172+F174+F176+F184</f>
        <v>14649980</v>
      </c>
      <c r="G167" s="135">
        <f t="shared" si="10"/>
        <v>27.217254328552578</v>
      </c>
      <c r="H167" s="135">
        <f t="shared" si="13"/>
        <v>104.90045470291935</v>
      </c>
      <c r="I167" s="18">
        <f>I168+I170+I174+I176+I184</f>
        <v>13965602</v>
      </c>
    </row>
    <row r="168" spans="1:9" ht="22.5">
      <c r="A168" s="19"/>
      <c r="B168" s="27">
        <v>75801</v>
      </c>
      <c r="C168" s="20"/>
      <c r="D168" s="13" t="s">
        <v>112</v>
      </c>
      <c r="E168" s="21">
        <f>SUM(E169)</f>
        <v>42474312</v>
      </c>
      <c r="F168" s="21">
        <f>SUM(F169)</f>
        <v>13069020</v>
      </c>
      <c r="G168" s="136">
        <f t="shared" si="10"/>
        <v>30.76923294249004</v>
      </c>
      <c r="H168" s="136">
        <f t="shared" si="13"/>
        <v>105.79238529124635</v>
      </c>
      <c r="I168" s="21">
        <f>SUM(I169)</f>
        <v>12353460</v>
      </c>
    </row>
    <row r="169" spans="1:9" ht="12.75">
      <c r="A169" s="22"/>
      <c r="B169" s="29"/>
      <c r="C169" s="30">
        <v>2920</v>
      </c>
      <c r="D169" s="10" t="s">
        <v>107</v>
      </c>
      <c r="E169" s="25">
        <v>42474312</v>
      </c>
      <c r="F169" s="25">
        <v>13069020</v>
      </c>
      <c r="G169" s="137">
        <f t="shared" si="10"/>
        <v>30.76923294249004</v>
      </c>
      <c r="H169" s="137">
        <f t="shared" si="13"/>
        <v>105.79238529124635</v>
      </c>
      <c r="I169" s="25">
        <v>12353460</v>
      </c>
    </row>
    <row r="170" spans="1:9" ht="45" customHeight="1" hidden="1">
      <c r="A170" s="22"/>
      <c r="B170" s="27">
        <v>75802</v>
      </c>
      <c r="C170" s="44"/>
      <c r="D170" s="13" t="s">
        <v>251</v>
      </c>
      <c r="E170" s="21">
        <f>SUM(E171)</f>
        <v>0</v>
      </c>
      <c r="F170" s="21">
        <f>SUM(F171)</f>
        <v>0</v>
      </c>
      <c r="G170" s="136" t="e">
        <f t="shared" si="10"/>
        <v>#DIV/0!</v>
      </c>
      <c r="H170" s="136" t="e">
        <f t="shared" si="13"/>
        <v>#DIV/0!</v>
      </c>
      <c r="I170" s="21">
        <f>SUM(I171)</f>
        <v>0</v>
      </c>
    </row>
    <row r="171" spans="1:9" ht="12.75" customHeight="1" hidden="1">
      <c r="A171" s="22"/>
      <c r="B171" s="111"/>
      <c r="C171" s="30" t="s">
        <v>190</v>
      </c>
      <c r="D171" s="12" t="s">
        <v>213</v>
      </c>
      <c r="E171" s="25"/>
      <c r="F171" s="25"/>
      <c r="G171" s="137" t="e">
        <f t="shared" si="10"/>
        <v>#DIV/0!</v>
      </c>
      <c r="H171" s="137" t="e">
        <f t="shared" si="13"/>
        <v>#DIV/0!</v>
      </c>
      <c r="I171" s="25"/>
    </row>
    <row r="172" spans="1:9" ht="12.75" customHeight="1" hidden="1">
      <c r="A172" s="22"/>
      <c r="B172" s="27">
        <v>75805</v>
      </c>
      <c r="C172" s="44"/>
      <c r="D172" s="13" t="s">
        <v>218</v>
      </c>
      <c r="E172" s="21">
        <f>SUM(E173)</f>
        <v>0</v>
      </c>
      <c r="F172" s="21">
        <f>SUM(F173)</f>
        <v>0</v>
      </c>
      <c r="G172" s="136" t="e">
        <f t="shared" si="10"/>
        <v>#DIV/0!</v>
      </c>
      <c r="H172" s="136" t="e">
        <f t="shared" si="13"/>
        <v>#DIV/0!</v>
      </c>
      <c r="I172" s="25"/>
    </row>
    <row r="173" spans="1:9" ht="12.75" customHeight="1" hidden="1">
      <c r="A173" s="22"/>
      <c r="B173" s="159"/>
      <c r="C173" s="30" t="s">
        <v>83</v>
      </c>
      <c r="D173" s="10" t="s">
        <v>107</v>
      </c>
      <c r="E173" s="25"/>
      <c r="F173" s="25"/>
      <c r="G173" s="137"/>
      <c r="H173" s="137"/>
      <c r="I173" s="25"/>
    </row>
    <row r="174" spans="1:9" ht="12.75">
      <c r="A174" s="19"/>
      <c r="B174" s="27">
        <v>75807</v>
      </c>
      <c r="C174" s="20"/>
      <c r="D174" s="14" t="s">
        <v>87</v>
      </c>
      <c r="E174" s="103">
        <f>SUM(E175)</f>
        <v>5632296</v>
      </c>
      <c r="F174" s="21">
        <f>SUM(F175)</f>
        <v>938716</v>
      </c>
      <c r="G174" s="136">
        <f t="shared" si="10"/>
        <v>16.666666666666668</v>
      </c>
      <c r="H174" s="136">
        <f aca="true" t="shared" si="14" ref="H174:H179">(F174/I174)*100</f>
        <v>102.97093564069712</v>
      </c>
      <c r="I174" s="21">
        <f>SUM(I175)</f>
        <v>911632</v>
      </c>
    </row>
    <row r="175" spans="1:9" ht="12.75">
      <c r="A175" s="22"/>
      <c r="B175" s="29"/>
      <c r="C175" s="30" t="s">
        <v>83</v>
      </c>
      <c r="D175" s="10" t="s">
        <v>107</v>
      </c>
      <c r="E175" s="25">
        <v>5632296</v>
      </c>
      <c r="F175" s="25">
        <v>938716</v>
      </c>
      <c r="G175" s="137">
        <f t="shared" si="10"/>
        <v>16.666666666666668</v>
      </c>
      <c r="H175" s="137">
        <f t="shared" si="14"/>
        <v>102.97093564069712</v>
      </c>
      <c r="I175" s="25">
        <v>911632</v>
      </c>
    </row>
    <row r="176" spans="1:9" ht="12.75">
      <c r="A176" s="19"/>
      <c r="B176" s="27">
        <v>75814</v>
      </c>
      <c r="C176" s="20"/>
      <c r="D176" s="14" t="s">
        <v>53</v>
      </c>
      <c r="E176" s="21">
        <f>SUM(E177:E183)</f>
        <v>1866000</v>
      </c>
      <c r="F176" s="21">
        <f>SUM(F177:F183)</f>
        <v>0</v>
      </c>
      <c r="G176" s="136">
        <f t="shared" si="10"/>
        <v>0</v>
      </c>
      <c r="H176" s="136">
        <f t="shared" si="14"/>
        <v>0</v>
      </c>
      <c r="I176" s="21">
        <f>SUM(I177:I183)</f>
        <v>19000</v>
      </c>
    </row>
    <row r="177" spans="1:9" ht="12.75" hidden="1">
      <c r="A177" s="19"/>
      <c r="B177" s="36"/>
      <c r="C177" s="30" t="s">
        <v>11</v>
      </c>
      <c r="D177" s="10" t="s">
        <v>174</v>
      </c>
      <c r="E177" s="21"/>
      <c r="F177" s="21"/>
      <c r="G177" s="137" t="e">
        <f t="shared" si="10"/>
        <v>#DIV/0!</v>
      </c>
      <c r="H177" s="149" t="e">
        <f t="shared" si="14"/>
        <v>#DIV/0!</v>
      </c>
      <c r="I177" s="25">
        <v>0</v>
      </c>
    </row>
    <row r="178" spans="1:9" ht="12.75" hidden="1">
      <c r="A178" s="19"/>
      <c r="B178" s="36"/>
      <c r="C178" s="30" t="s">
        <v>11</v>
      </c>
      <c r="D178" s="10" t="s">
        <v>12</v>
      </c>
      <c r="E178" s="21"/>
      <c r="F178" s="21"/>
      <c r="G178" s="137" t="e">
        <f t="shared" si="10"/>
        <v>#DIV/0!</v>
      </c>
      <c r="H178" s="149" t="e">
        <f t="shared" si="14"/>
        <v>#DIV/0!</v>
      </c>
      <c r="I178" s="25">
        <v>0</v>
      </c>
    </row>
    <row r="179" spans="1:9" ht="12.75" hidden="1">
      <c r="A179" s="19"/>
      <c r="B179" s="36"/>
      <c r="C179" s="30" t="s">
        <v>57</v>
      </c>
      <c r="D179" s="10" t="s">
        <v>117</v>
      </c>
      <c r="E179" s="21"/>
      <c r="F179" s="21"/>
      <c r="G179" s="137" t="e">
        <f t="shared" si="10"/>
        <v>#DIV/0!</v>
      </c>
      <c r="H179" s="149" t="e">
        <f t="shared" si="14"/>
        <v>#DIV/0!</v>
      </c>
      <c r="I179" s="25">
        <v>0</v>
      </c>
    </row>
    <row r="180" spans="1:9" ht="12.75">
      <c r="A180" s="19"/>
      <c r="B180" s="36"/>
      <c r="C180" s="30" t="s">
        <v>130</v>
      </c>
      <c r="D180" s="10" t="s">
        <v>131</v>
      </c>
      <c r="E180" s="25">
        <v>1866000</v>
      </c>
      <c r="F180" s="25">
        <v>0</v>
      </c>
      <c r="G180" s="137">
        <f t="shared" si="10"/>
        <v>0</v>
      </c>
      <c r="H180" s="149" t="s">
        <v>139</v>
      </c>
      <c r="I180" s="25">
        <v>0</v>
      </c>
    </row>
    <row r="181" spans="1:9" ht="12.75" hidden="1">
      <c r="A181" s="22"/>
      <c r="B181" s="29"/>
      <c r="C181" s="30" t="s">
        <v>83</v>
      </c>
      <c r="D181" s="10" t="s">
        <v>107</v>
      </c>
      <c r="E181" s="25"/>
      <c r="F181" s="25">
        <v>0</v>
      </c>
      <c r="G181" s="137" t="e">
        <f t="shared" si="10"/>
        <v>#DIV/0!</v>
      </c>
      <c r="H181" s="149" t="s">
        <v>139</v>
      </c>
      <c r="I181" s="25"/>
    </row>
    <row r="182" spans="1:9" ht="33.75" hidden="1">
      <c r="A182" s="22"/>
      <c r="B182" s="29"/>
      <c r="C182" s="30" t="s">
        <v>150</v>
      </c>
      <c r="D182" s="12" t="s">
        <v>201</v>
      </c>
      <c r="E182" s="25"/>
      <c r="F182" s="25"/>
      <c r="G182" s="137" t="e">
        <f t="shared" si="10"/>
        <v>#DIV/0!</v>
      </c>
      <c r="H182" s="137" t="e">
        <f aca="true" t="shared" si="15" ref="H182:H213">(F182/I182)*100</f>
        <v>#DIV/0!</v>
      </c>
      <c r="I182" s="25"/>
    </row>
    <row r="183" spans="1:9" ht="33.75" hidden="1">
      <c r="A183" s="22"/>
      <c r="B183" s="29"/>
      <c r="C183" s="30" t="s">
        <v>147</v>
      </c>
      <c r="D183" s="12" t="s">
        <v>201</v>
      </c>
      <c r="E183" s="25"/>
      <c r="F183" s="25"/>
      <c r="G183" s="137" t="e">
        <f t="shared" si="10"/>
        <v>#DIV/0!</v>
      </c>
      <c r="H183" s="137">
        <f t="shared" si="15"/>
        <v>0</v>
      </c>
      <c r="I183" s="43">
        <v>19000</v>
      </c>
    </row>
    <row r="184" spans="1:9" ht="12.75">
      <c r="A184" s="19"/>
      <c r="B184" s="27">
        <v>75831</v>
      </c>
      <c r="C184" s="20"/>
      <c r="D184" s="14" t="s">
        <v>54</v>
      </c>
      <c r="E184" s="103">
        <f>SUM(E185)</f>
        <v>3853468</v>
      </c>
      <c r="F184" s="21">
        <f>SUM(F185)</f>
        <v>642244</v>
      </c>
      <c r="G184" s="136">
        <f t="shared" si="10"/>
        <v>16.666649366233223</v>
      </c>
      <c r="H184" s="136">
        <f t="shared" si="15"/>
        <v>94.23838241551849</v>
      </c>
      <c r="I184" s="21">
        <f>SUM(I185)</f>
        <v>681510</v>
      </c>
    </row>
    <row r="185" spans="1:9" ht="12.75">
      <c r="A185" s="22"/>
      <c r="B185" s="29"/>
      <c r="C185" s="30">
        <v>2920</v>
      </c>
      <c r="D185" s="10" t="s">
        <v>107</v>
      </c>
      <c r="E185" s="53">
        <v>3853468</v>
      </c>
      <c r="F185" s="25">
        <v>642244</v>
      </c>
      <c r="G185" s="137">
        <f aca="true" t="shared" si="16" ref="G185:G292">F185*100/E185</f>
        <v>16.666649366233223</v>
      </c>
      <c r="H185" s="137">
        <f t="shared" si="15"/>
        <v>94.23838241551849</v>
      </c>
      <c r="I185" s="25">
        <v>681510</v>
      </c>
    </row>
    <row r="186" spans="1:9" ht="12.75">
      <c r="A186" s="26">
        <v>801</v>
      </c>
      <c r="B186" s="155"/>
      <c r="C186" s="156"/>
      <c r="D186" s="65" t="s">
        <v>55</v>
      </c>
      <c r="E186" s="18">
        <f>E187+E200+E205+E215+E225+E228+E230+E232+E234</f>
        <v>4206921</v>
      </c>
      <c r="F186" s="18">
        <f>SUM(F187,F200,F205,F215,F225,F228,F230,F232,F234)</f>
        <v>458876.57</v>
      </c>
      <c r="G186" s="135">
        <f t="shared" si="16"/>
        <v>10.907658356313323</v>
      </c>
      <c r="H186" s="135">
        <f t="shared" si="15"/>
        <v>132.16913997449632</v>
      </c>
      <c r="I186" s="18">
        <f>SUM(I187,I205,I215,I225,I230,I234,I200)</f>
        <v>347188.88999999996</v>
      </c>
    </row>
    <row r="187" spans="1:9" ht="12.75">
      <c r="A187" s="19"/>
      <c r="B187" s="27">
        <v>80101</v>
      </c>
      <c r="C187" s="20"/>
      <c r="D187" s="14" t="s">
        <v>56</v>
      </c>
      <c r="E187" s="21">
        <f>SUM(E188:E199)</f>
        <v>326910</v>
      </c>
      <c r="F187" s="21">
        <f>SUM(F188:F199)</f>
        <v>81673.91</v>
      </c>
      <c r="G187" s="136">
        <f t="shared" si="16"/>
        <v>24.983607108990242</v>
      </c>
      <c r="H187" s="136">
        <f t="shared" si="15"/>
        <v>80.62719963166181</v>
      </c>
      <c r="I187" s="21">
        <f>SUM(I188:I199)</f>
        <v>101298.20999999999</v>
      </c>
    </row>
    <row r="188" spans="1:9" ht="25.5" customHeight="1">
      <c r="A188" s="19"/>
      <c r="B188" s="36"/>
      <c r="C188" s="30" t="s">
        <v>76</v>
      </c>
      <c r="D188" s="12" t="s">
        <v>90</v>
      </c>
      <c r="E188" s="25">
        <v>8943</v>
      </c>
      <c r="F188" s="25">
        <v>0</v>
      </c>
      <c r="G188" s="137">
        <f>F188*100/E188</f>
        <v>0</v>
      </c>
      <c r="H188" s="149" t="s">
        <v>139</v>
      </c>
      <c r="I188" s="43" t="s">
        <v>139</v>
      </c>
    </row>
    <row r="189" spans="1:9" ht="12.75" hidden="1">
      <c r="A189" s="19"/>
      <c r="B189" s="36"/>
      <c r="C189" s="30" t="s">
        <v>151</v>
      </c>
      <c r="D189" s="10" t="s">
        <v>152</v>
      </c>
      <c r="E189" s="25"/>
      <c r="F189" s="25"/>
      <c r="G189" s="137" t="e">
        <f t="shared" si="16"/>
        <v>#DIV/0!</v>
      </c>
      <c r="H189" s="137" t="e">
        <f t="shared" si="15"/>
        <v>#DIV/0!</v>
      </c>
      <c r="I189" s="25"/>
    </row>
    <row r="190" spans="1:9" ht="12.75" hidden="1">
      <c r="A190" s="22"/>
      <c r="B190" s="29"/>
      <c r="C190" s="30" t="s">
        <v>25</v>
      </c>
      <c r="D190" s="10" t="s">
        <v>26</v>
      </c>
      <c r="E190" s="25"/>
      <c r="F190" s="25"/>
      <c r="G190" s="137" t="e">
        <f t="shared" si="16"/>
        <v>#DIV/0!</v>
      </c>
      <c r="H190" s="137" t="e">
        <f t="shared" si="15"/>
        <v>#DIV/0!</v>
      </c>
      <c r="I190" s="25"/>
    </row>
    <row r="191" spans="1:9" ht="12.75">
      <c r="A191" s="22"/>
      <c r="B191" s="29"/>
      <c r="C191" s="28" t="s">
        <v>92</v>
      </c>
      <c r="D191" s="10" t="s">
        <v>26</v>
      </c>
      <c r="E191" s="33">
        <v>100</v>
      </c>
      <c r="F191" s="25">
        <v>10.23</v>
      </c>
      <c r="G191" s="137">
        <f t="shared" si="16"/>
        <v>10.23</v>
      </c>
      <c r="H191" s="137">
        <f t="shared" si="15"/>
        <v>28.448275862068968</v>
      </c>
      <c r="I191" s="43">
        <v>35.96</v>
      </c>
    </row>
    <row r="192" spans="1:10" ht="12.75">
      <c r="A192" s="22"/>
      <c r="B192" s="29"/>
      <c r="C192" s="30" t="s">
        <v>11</v>
      </c>
      <c r="D192" s="11" t="s">
        <v>12</v>
      </c>
      <c r="E192" s="25">
        <v>272825</v>
      </c>
      <c r="F192" s="25">
        <v>1429.04</v>
      </c>
      <c r="G192" s="137">
        <f t="shared" si="16"/>
        <v>0.523793640612114</v>
      </c>
      <c r="H192" s="137">
        <f t="shared" si="15"/>
        <v>129.99545165105067</v>
      </c>
      <c r="I192" s="25">
        <v>1099.3</v>
      </c>
      <c r="J192" s="165"/>
    </row>
    <row r="193" spans="1:9" ht="47.25" customHeight="1" hidden="1">
      <c r="A193" s="22"/>
      <c r="B193" s="29"/>
      <c r="C193" s="30" t="s">
        <v>135</v>
      </c>
      <c r="D193" s="12" t="s">
        <v>172</v>
      </c>
      <c r="E193" s="25"/>
      <c r="F193" s="25"/>
      <c r="G193" s="137" t="e">
        <f t="shared" si="16"/>
        <v>#DIV/0!</v>
      </c>
      <c r="H193" s="137" t="e">
        <f t="shared" si="15"/>
        <v>#DIV/0!</v>
      </c>
      <c r="I193" s="43"/>
    </row>
    <row r="194" spans="1:9" ht="28.5" customHeight="1" hidden="1">
      <c r="A194" s="22"/>
      <c r="B194" s="29"/>
      <c r="C194" s="30" t="s">
        <v>57</v>
      </c>
      <c r="D194" s="12" t="s">
        <v>204</v>
      </c>
      <c r="E194" s="25"/>
      <c r="F194" s="25"/>
      <c r="G194" s="137" t="e">
        <f t="shared" si="16"/>
        <v>#DIV/0!</v>
      </c>
      <c r="H194" s="137" t="e">
        <f t="shared" si="15"/>
        <v>#DIV/0!</v>
      </c>
      <c r="I194" s="43"/>
    </row>
    <row r="195" spans="1:9" ht="36.75" customHeight="1">
      <c r="A195" s="22"/>
      <c r="B195" s="29"/>
      <c r="C195" s="30" t="s">
        <v>181</v>
      </c>
      <c r="D195" s="12" t="s">
        <v>222</v>
      </c>
      <c r="E195" s="25">
        <v>27000</v>
      </c>
      <c r="F195" s="25">
        <v>80234.64</v>
      </c>
      <c r="G195" s="137">
        <f t="shared" si="16"/>
        <v>297.1653333333333</v>
      </c>
      <c r="H195" s="137">
        <f t="shared" si="15"/>
        <v>97.70281965258386</v>
      </c>
      <c r="I195" s="43">
        <v>82121.11</v>
      </c>
    </row>
    <row r="196" spans="1:9" ht="37.5" customHeight="1">
      <c r="A196" s="22"/>
      <c r="B196" s="29"/>
      <c r="C196" s="30" t="s">
        <v>88</v>
      </c>
      <c r="D196" s="12" t="s">
        <v>240</v>
      </c>
      <c r="E196" s="25">
        <v>18042</v>
      </c>
      <c r="F196" s="25">
        <v>0</v>
      </c>
      <c r="G196" s="137">
        <f t="shared" si="16"/>
        <v>0</v>
      </c>
      <c r="H196" s="137">
        <f t="shared" si="15"/>
        <v>0</v>
      </c>
      <c r="I196" s="25">
        <v>18041.84</v>
      </c>
    </row>
    <row r="197" spans="1:9" ht="45" hidden="1">
      <c r="A197" s="22"/>
      <c r="B197" s="29"/>
      <c r="C197" s="30" t="s">
        <v>227</v>
      </c>
      <c r="D197" s="128" t="s">
        <v>228</v>
      </c>
      <c r="E197" s="25"/>
      <c r="F197" s="25"/>
      <c r="G197" s="140" t="e">
        <f t="shared" si="16"/>
        <v>#DIV/0!</v>
      </c>
      <c r="H197" s="140" t="e">
        <f t="shared" si="15"/>
        <v>#DIV/0!</v>
      </c>
      <c r="I197" s="25"/>
    </row>
    <row r="198" spans="1:9" ht="33.75" customHeight="1" hidden="1">
      <c r="A198" s="22"/>
      <c r="B198" s="98"/>
      <c r="C198" s="44" t="s">
        <v>121</v>
      </c>
      <c r="D198" s="85" t="s">
        <v>180</v>
      </c>
      <c r="E198" s="25"/>
      <c r="F198" s="25"/>
      <c r="G198" s="140" t="e">
        <f t="shared" si="16"/>
        <v>#DIV/0!</v>
      </c>
      <c r="H198" s="140" t="e">
        <f t="shared" si="15"/>
        <v>#DIV/0!</v>
      </c>
      <c r="I198" s="43">
        <v>0</v>
      </c>
    </row>
    <row r="199" spans="1:9" ht="33.75" hidden="1">
      <c r="A199" s="22"/>
      <c r="B199" s="29"/>
      <c r="C199" s="30" t="s">
        <v>85</v>
      </c>
      <c r="D199" s="12" t="s">
        <v>198</v>
      </c>
      <c r="E199" s="25"/>
      <c r="F199" s="25"/>
      <c r="G199" s="137" t="e">
        <f t="shared" si="16"/>
        <v>#DIV/0!</v>
      </c>
      <c r="H199" s="137" t="e">
        <f t="shared" si="15"/>
        <v>#DIV/0!</v>
      </c>
      <c r="I199" s="43"/>
    </row>
    <row r="200" spans="1:9" ht="12.75">
      <c r="A200" s="22"/>
      <c r="B200" s="27">
        <v>80103</v>
      </c>
      <c r="C200" s="44"/>
      <c r="D200" s="13" t="s">
        <v>210</v>
      </c>
      <c r="E200" s="21">
        <f>SUM(E201:E203)</f>
        <v>132392</v>
      </c>
      <c r="F200" s="21">
        <f>SUM(F201:F204)</f>
        <v>13110.5</v>
      </c>
      <c r="G200" s="136">
        <f t="shared" si="16"/>
        <v>9.902788688138257</v>
      </c>
      <c r="H200" s="142" t="s">
        <v>139</v>
      </c>
      <c r="I200" s="40">
        <f>SUM(I201:I202)</f>
        <v>0</v>
      </c>
    </row>
    <row r="201" spans="1:9" ht="12.75">
      <c r="A201" s="22"/>
      <c r="B201" s="122"/>
      <c r="C201" s="30" t="s">
        <v>11</v>
      </c>
      <c r="D201" s="11" t="s">
        <v>12</v>
      </c>
      <c r="E201" s="25">
        <v>132392</v>
      </c>
      <c r="F201" s="25">
        <v>0</v>
      </c>
      <c r="G201" s="137">
        <f t="shared" si="16"/>
        <v>0</v>
      </c>
      <c r="H201" s="149" t="s">
        <v>139</v>
      </c>
      <c r="I201" s="43" t="s">
        <v>139</v>
      </c>
    </row>
    <row r="202" spans="1:9" ht="33.75" hidden="1">
      <c r="A202" s="22"/>
      <c r="B202" s="203"/>
      <c r="C202" s="52" t="s">
        <v>57</v>
      </c>
      <c r="D202" s="12" t="s">
        <v>204</v>
      </c>
      <c r="E202" s="25"/>
      <c r="F202" s="25"/>
      <c r="G202" s="137" t="e">
        <f t="shared" si="16"/>
        <v>#DIV/0!</v>
      </c>
      <c r="H202" s="149" t="e">
        <f t="shared" si="15"/>
        <v>#DIV/0!</v>
      </c>
      <c r="I202" s="43"/>
    </row>
    <row r="203" spans="1:9" ht="33.75" hidden="1">
      <c r="A203" s="22"/>
      <c r="B203" s="36"/>
      <c r="C203" s="52" t="s">
        <v>146</v>
      </c>
      <c r="D203" s="175" t="s">
        <v>179</v>
      </c>
      <c r="E203" s="25"/>
      <c r="F203" s="25"/>
      <c r="G203" s="137" t="e">
        <f t="shared" si="16"/>
        <v>#DIV/0!</v>
      </c>
      <c r="H203" s="149" t="e">
        <f t="shared" si="15"/>
        <v>#DIV/0!</v>
      </c>
      <c r="I203" s="43"/>
    </row>
    <row r="204" spans="1:9" ht="36" customHeight="1">
      <c r="A204" s="22"/>
      <c r="B204" s="202"/>
      <c r="C204" s="52" t="s">
        <v>181</v>
      </c>
      <c r="D204" s="12" t="s">
        <v>222</v>
      </c>
      <c r="E204" s="25">
        <v>0</v>
      </c>
      <c r="F204" s="25">
        <v>13110.5</v>
      </c>
      <c r="G204" s="149" t="s">
        <v>139</v>
      </c>
      <c r="H204" s="149" t="s">
        <v>139</v>
      </c>
      <c r="I204" s="43" t="s">
        <v>139</v>
      </c>
    </row>
    <row r="205" spans="1:9" ht="12.75">
      <c r="A205" s="19"/>
      <c r="B205" s="27">
        <v>80104</v>
      </c>
      <c r="C205" s="20"/>
      <c r="D205" s="14" t="s">
        <v>58</v>
      </c>
      <c r="E205" s="21">
        <f>SUM(E206:E214)</f>
        <v>3440084</v>
      </c>
      <c r="F205" s="21">
        <f>SUM(F206:F214)</f>
        <v>188108.58000000002</v>
      </c>
      <c r="G205" s="136">
        <f t="shared" si="16"/>
        <v>5.468139150090521</v>
      </c>
      <c r="H205" s="136">
        <f t="shared" si="15"/>
        <v>88.81670663787015</v>
      </c>
      <c r="I205" s="21">
        <f>SUM(I206:I214)</f>
        <v>211794.14</v>
      </c>
    </row>
    <row r="206" spans="1:9" ht="22.5" hidden="1">
      <c r="A206" s="19"/>
      <c r="B206" s="36"/>
      <c r="C206" s="30" t="s">
        <v>76</v>
      </c>
      <c r="D206" s="12" t="s">
        <v>90</v>
      </c>
      <c r="E206" s="25"/>
      <c r="F206" s="25"/>
      <c r="G206" s="137" t="e">
        <f t="shared" si="16"/>
        <v>#DIV/0!</v>
      </c>
      <c r="H206" s="137" t="e">
        <f t="shared" si="15"/>
        <v>#DIV/0!</v>
      </c>
      <c r="I206" s="25"/>
    </row>
    <row r="207" spans="1:9" ht="48.75" customHeight="1">
      <c r="A207" s="22"/>
      <c r="B207" s="23"/>
      <c r="C207" s="45" t="s">
        <v>10</v>
      </c>
      <c r="D207" s="85" t="s">
        <v>221</v>
      </c>
      <c r="E207" s="25">
        <v>97200</v>
      </c>
      <c r="F207" s="25">
        <v>16200</v>
      </c>
      <c r="G207" s="137">
        <f t="shared" si="16"/>
        <v>16.666666666666668</v>
      </c>
      <c r="H207" s="137">
        <f t="shared" si="15"/>
        <v>100</v>
      </c>
      <c r="I207" s="25">
        <v>16200</v>
      </c>
    </row>
    <row r="208" spans="1:9" ht="12.75" hidden="1">
      <c r="A208" s="22"/>
      <c r="B208" s="23"/>
      <c r="C208" s="35" t="s">
        <v>25</v>
      </c>
      <c r="D208" s="10" t="s">
        <v>26</v>
      </c>
      <c r="E208" s="25"/>
      <c r="F208" s="25"/>
      <c r="G208" s="137" t="e">
        <f t="shared" si="16"/>
        <v>#DIV/0!</v>
      </c>
      <c r="H208" s="137" t="e">
        <f t="shared" si="15"/>
        <v>#DIV/0!</v>
      </c>
      <c r="I208" s="25"/>
    </row>
    <row r="209" spans="1:9" ht="12.75">
      <c r="A209" s="22"/>
      <c r="B209" s="23"/>
      <c r="C209" s="30" t="s">
        <v>11</v>
      </c>
      <c r="D209" s="10" t="s">
        <v>12</v>
      </c>
      <c r="E209" s="25">
        <v>2431684</v>
      </c>
      <c r="F209" s="25">
        <v>388.5</v>
      </c>
      <c r="G209" s="137">
        <f t="shared" si="16"/>
        <v>0.01597658248357928</v>
      </c>
      <c r="H209" s="137">
        <f t="shared" si="15"/>
        <v>120.1410149364505</v>
      </c>
      <c r="I209" s="25">
        <v>323.37</v>
      </c>
    </row>
    <row r="210" spans="1:9" ht="33.75" hidden="1">
      <c r="A210" s="22"/>
      <c r="B210" s="23"/>
      <c r="C210" s="28" t="s">
        <v>57</v>
      </c>
      <c r="D210" s="12" t="s">
        <v>204</v>
      </c>
      <c r="E210" s="25"/>
      <c r="F210" s="25"/>
      <c r="G210" s="137" t="e">
        <f t="shared" si="16"/>
        <v>#DIV/0!</v>
      </c>
      <c r="H210" s="137" t="e">
        <f t="shared" si="15"/>
        <v>#DIV/0!</v>
      </c>
      <c r="I210" s="25"/>
    </row>
    <row r="211" spans="1:9" s="184" customFormat="1" ht="37.5" customHeight="1">
      <c r="A211" s="97"/>
      <c r="B211" s="181"/>
      <c r="C211" s="182">
        <v>2310</v>
      </c>
      <c r="D211" s="175" t="s">
        <v>253</v>
      </c>
      <c r="E211" s="33">
        <v>871200</v>
      </c>
      <c r="F211" s="33">
        <v>141073.73</v>
      </c>
      <c r="G211" s="183">
        <f t="shared" si="16"/>
        <v>16.19303604224059</v>
      </c>
      <c r="H211" s="183">
        <f t="shared" si="15"/>
        <v>124.98030374185937</v>
      </c>
      <c r="I211" s="33">
        <v>112876.77</v>
      </c>
    </row>
    <row r="212" spans="1:9" s="104" customFormat="1" ht="56.25" hidden="1">
      <c r="A212" s="211"/>
      <c r="B212" s="211"/>
      <c r="C212" s="212" t="s">
        <v>73</v>
      </c>
      <c r="D212" s="12" t="s">
        <v>249</v>
      </c>
      <c r="E212" s="161"/>
      <c r="F212" s="161"/>
      <c r="G212" s="210" t="e">
        <f t="shared" si="16"/>
        <v>#DIV/0!</v>
      </c>
      <c r="H212" s="210" t="e">
        <f t="shared" si="15"/>
        <v>#DIV/0!</v>
      </c>
      <c r="I212" s="161"/>
    </row>
    <row r="213" spans="1:9" ht="37.5" customHeight="1">
      <c r="A213" s="22"/>
      <c r="B213" s="29"/>
      <c r="C213" s="30" t="s">
        <v>181</v>
      </c>
      <c r="D213" s="12" t="s">
        <v>222</v>
      </c>
      <c r="E213" s="25">
        <v>40000</v>
      </c>
      <c r="F213" s="25">
        <v>30446.35</v>
      </c>
      <c r="G213" s="137">
        <f t="shared" si="16"/>
        <v>76.115875</v>
      </c>
      <c r="H213" s="137">
        <f t="shared" si="15"/>
        <v>36.952144573634</v>
      </c>
      <c r="I213" s="43">
        <v>82394</v>
      </c>
    </row>
    <row r="214" spans="1:9" s="117" customFormat="1" ht="57" customHeight="1" hidden="1">
      <c r="A214" s="208"/>
      <c r="B214" s="209"/>
      <c r="C214" s="102" t="s">
        <v>73</v>
      </c>
      <c r="D214" s="12" t="s">
        <v>249</v>
      </c>
      <c r="E214" s="161"/>
      <c r="F214" s="161"/>
      <c r="G214" s="210" t="e">
        <f t="shared" si="16"/>
        <v>#DIV/0!</v>
      </c>
      <c r="H214" s="137" t="e">
        <f aca="true" t="shared" si="17" ref="H214:H235">(F214/I214)*100</f>
        <v>#DIV/0!</v>
      </c>
      <c r="I214" s="161"/>
    </row>
    <row r="215" spans="1:11" ht="12.75">
      <c r="A215" s="19"/>
      <c r="B215" s="27">
        <v>80110</v>
      </c>
      <c r="C215" s="20"/>
      <c r="D215" s="14" t="s">
        <v>59</v>
      </c>
      <c r="E215" s="21">
        <f>SUM(E216:E224)</f>
        <v>257375</v>
      </c>
      <c r="F215" s="21">
        <f>SUM(F216:F223)</f>
        <v>71812.27</v>
      </c>
      <c r="G215" s="136">
        <f t="shared" si="16"/>
        <v>27.901804759592036</v>
      </c>
      <c r="H215" s="136">
        <f t="shared" si="17"/>
        <v>210.7443344991745</v>
      </c>
      <c r="I215" s="21">
        <f>SUM(I216:I224)</f>
        <v>34075.54</v>
      </c>
      <c r="J215" s="165"/>
      <c r="K215" s="165"/>
    </row>
    <row r="216" spans="1:11" ht="22.5" hidden="1">
      <c r="A216" s="19"/>
      <c r="B216" s="36"/>
      <c r="C216" s="30" t="s">
        <v>76</v>
      </c>
      <c r="D216" s="12" t="s">
        <v>90</v>
      </c>
      <c r="E216" s="25"/>
      <c r="F216" s="25"/>
      <c r="G216" s="137" t="e">
        <f>F216*100/E216</f>
        <v>#DIV/0!</v>
      </c>
      <c r="H216" s="137" t="e">
        <f t="shared" si="17"/>
        <v>#DIV/0!</v>
      </c>
      <c r="I216" s="21"/>
      <c r="J216" s="165"/>
      <c r="K216" s="165"/>
    </row>
    <row r="217" spans="1:11" ht="12.75" hidden="1">
      <c r="A217" s="19"/>
      <c r="B217" s="36"/>
      <c r="C217" s="30" t="s">
        <v>151</v>
      </c>
      <c r="D217" s="10" t="s">
        <v>152</v>
      </c>
      <c r="E217" s="25"/>
      <c r="F217" s="25"/>
      <c r="G217" s="137" t="e">
        <f t="shared" si="16"/>
        <v>#DIV/0!</v>
      </c>
      <c r="H217" s="137" t="e">
        <f t="shared" si="17"/>
        <v>#DIV/0!</v>
      </c>
      <c r="I217" s="25"/>
      <c r="J217" s="165"/>
      <c r="K217" s="165"/>
    </row>
    <row r="218" spans="1:9" ht="12.75" hidden="1">
      <c r="A218" s="22"/>
      <c r="B218" s="29"/>
      <c r="C218" s="34" t="s">
        <v>25</v>
      </c>
      <c r="D218" s="10" t="s">
        <v>26</v>
      </c>
      <c r="E218" s="25"/>
      <c r="F218" s="25"/>
      <c r="G218" s="137" t="e">
        <f t="shared" si="16"/>
        <v>#DIV/0!</v>
      </c>
      <c r="H218" s="137" t="e">
        <f t="shared" si="17"/>
        <v>#DIV/0!</v>
      </c>
      <c r="I218" s="25"/>
    </row>
    <row r="219" spans="1:9" ht="12.75">
      <c r="A219" s="22"/>
      <c r="B219" s="29"/>
      <c r="C219" s="24" t="s">
        <v>92</v>
      </c>
      <c r="D219" s="10" t="s">
        <v>26</v>
      </c>
      <c r="E219" s="25">
        <v>1000</v>
      </c>
      <c r="F219" s="25">
        <v>78.72</v>
      </c>
      <c r="G219" s="137">
        <f t="shared" si="16"/>
        <v>7.872</v>
      </c>
      <c r="H219" s="137">
        <f t="shared" si="17"/>
        <v>76.02858798531967</v>
      </c>
      <c r="I219" s="25">
        <v>103.54</v>
      </c>
    </row>
    <row r="220" spans="1:9" ht="12.75">
      <c r="A220" s="22"/>
      <c r="B220" s="29"/>
      <c r="C220" s="28" t="s">
        <v>11</v>
      </c>
      <c r="D220" s="10" t="s">
        <v>12</v>
      </c>
      <c r="E220" s="25">
        <v>194375</v>
      </c>
      <c r="F220" s="25">
        <v>557.85</v>
      </c>
      <c r="G220" s="137">
        <f t="shared" si="16"/>
        <v>0.2869967845659164</v>
      </c>
      <c r="H220" s="137">
        <f t="shared" si="17"/>
        <v>92.05293642019109</v>
      </c>
      <c r="I220" s="25">
        <v>606.01</v>
      </c>
    </row>
    <row r="221" spans="1:9" ht="45" hidden="1">
      <c r="A221" s="22"/>
      <c r="B221" s="29"/>
      <c r="C221" s="28" t="s">
        <v>135</v>
      </c>
      <c r="D221" s="12" t="s">
        <v>172</v>
      </c>
      <c r="E221" s="25"/>
      <c r="F221" s="25"/>
      <c r="G221" s="137" t="e">
        <f t="shared" si="16"/>
        <v>#DIV/0!</v>
      </c>
      <c r="H221" s="137" t="e">
        <f t="shared" si="17"/>
        <v>#DIV/0!</v>
      </c>
      <c r="I221" s="25"/>
    </row>
    <row r="222" spans="1:9" ht="12.75" hidden="1">
      <c r="A222" s="22"/>
      <c r="B222" s="29"/>
      <c r="C222" s="28" t="s">
        <v>146</v>
      </c>
      <c r="D222" s="85" t="s">
        <v>148</v>
      </c>
      <c r="E222" s="25"/>
      <c r="F222" s="25"/>
      <c r="G222" s="137" t="e">
        <f t="shared" si="16"/>
        <v>#DIV/0!</v>
      </c>
      <c r="H222" s="137" t="e">
        <f t="shared" si="17"/>
        <v>#DIV/0!</v>
      </c>
      <c r="I222" s="25"/>
    </row>
    <row r="223" spans="1:9" ht="37.5" customHeight="1">
      <c r="A223" s="22"/>
      <c r="B223" s="29"/>
      <c r="C223" s="30" t="s">
        <v>181</v>
      </c>
      <c r="D223" s="12" t="s">
        <v>222</v>
      </c>
      <c r="E223" s="25">
        <v>30000</v>
      </c>
      <c r="F223" s="25">
        <v>71175.7</v>
      </c>
      <c r="G223" s="137">
        <f t="shared" si="16"/>
        <v>237.25233333333333</v>
      </c>
      <c r="H223" s="137">
        <f t="shared" si="17"/>
        <v>213.31811224543316</v>
      </c>
      <c r="I223" s="43">
        <v>33365.99</v>
      </c>
    </row>
    <row r="224" spans="1:9" ht="36.75" customHeight="1">
      <c r="A224" s="22"/>
      <c r="B224" s="29"/>
      <c r="C224" s="30" t="s">
        <v>88</v>
      </c>
      <c r="D224" s="12" t="s">
        <v>252</v>
      </c>
      <c r="E224" s="25">
        <v>32000</v>
      </c>
      <c r="F224" s="25">
        <v>0</v>
      </c>
      <c r="G224" s="137">
        <f t="shared" si="16"/>
        <v>0</v>
      </c>
      <c r="H224" s="149" t="s">
        <v>139</v>
      </c>
      <c r="I224" s="43" t="s">
        <v>139</v>
      </c>
    </row>
    <row r="225" spans="1:9" ht="12.75">
      <c r="A225" s="22"/>
      <c r="B225" s="27">
        <v>80114</v>
      </c>
      <c r="C225" s="99"/>
      <c r="D225" s="14" t="s">
        <v>193</v>
      </c>
      <c r="E225" s="21">
        <f>SUM(E226:E227)</f>
        <v>150</v>
      </c>
      <c r="F225" s="21">
        <f>SUM(F226:F227)</f>
        <v>29</v>
      </c>
      <c r="G225" s="136">
        <f t="shared" si="16"/>
        <v>19.333333333333332</v>
      </c>
      <c r="H225" s="136">
        <f t="shared" si="17"/>
        <v>138.0952380952381</v>
      </c>
      <c r="I225" s="21">
        <f>SUM(I226:I229)</f>
        <v>21</v>
      </c>
    </row>
    <row r="226" spans="1:9" ht="12.75" hidden="1">
      <c r="A226" s="22"/>
      <c r="B226" s="36"/>
      <c r="C226" s="30" t="s">
        <v>25</v>
      </c>
      <c r="D226" s="10" t="s">
        <v>26</v>
      </c>
      <c r="E226" s="25"/>
      <c r="F226" s="25"/>
      <c r="G226" s="137" t="e">
        <f t="shared" si="16"/>
        <v>#DIV/0!</v>
      </c>
      <c r="H226" s="137" t="e">
        <f t="shared" si="17"/>
        <v>#DIV/0!</v>
      </c>
      <c r="I226" s="43"/>
    </row>
    <row r="227" spans="1:9" ht="12.75">
      <c r="A227" s="22"/>
      <c r="B227" s="36"/>
      <c r="C227" s="30" t="s">
        <v>11</v>
      </c>
      <c r="D227" s="10" t="s">
        <v>12</v>
      </c>
      <c r="E227" s="25">
        <v>150</v>
      </c>
      <c r="F227" s="25">
        <v>29</v>
      </c>
      <c r="G227" s="137">
        <f t="shared" si="16"/>
        <v>19.333333333333332</v>
      </c>
      <c r="H227" s="137">
        <f t="shared" si="17"/>
        <v>138.0952380952381</v>
      </c>
      <c r="I227" s="43">
        <v>21</v>
      </c>
    </row>
    <row r="228" spans="1:9" ht="12.75">
      <c r="A228" s="22"/>
      <c r="B228" s="27">
        <v>80148</v>
      </c>
      <c r="C228" s="44"/>
      <c r="D228" s="14" t="s">
        <v>246</v>
      </c>
      <c r="E228" s="21">
        <f>SUM(E229:E229)</f>
        <v>50000</v>
      </c>
      <c r="F228" s="21">
        <f>SUM(F229:F229)</f>
        <v>104124.71</v>
      </c>
      <c r="G228" s="136">
        <f>F228*100/E228</f>
        <v>208.24942</v>
      </c>
      <c r="H228" s="142" t="s">
        <v>139</v>
      </c>
      <c r="I228" s="43" t="s">
        <v>139</v>
      </c>
    </row>
    <row r="229" spans="1:9" ht="36.75" customHeight="1">
      <c r="A229" s="22"/>
      <c r="B229" s="36"/>
      <c r="C229" s="30" t="s">
        <v>181</v>
      </c>
      <c r="D229" s="12" t="s">
        <v>222</v>
      </c>
      <c r="E229" s="25">
        <v>50000</v>
      </c>
      <c r="F229" s="25">
        <v>104124.71</v>
      </c>
      <c r="G229" s="137">
        <f t="shared" si="16"/>
        <v>208.24942</v>
      </c>
      <c r="H229" s="149" t="s">
        <v>139</v>
      </c>
      <c r="I229" s="43" t="s">
        <v>139</v>
      </c>
    </row>
    <row r="230" spans="1:9" ht="56.25" hidden="1">
      <c r="A230" s="22"/>
      <c r="B230" s="27">
        <v>80149</v>
      </c>
      <c r="C230" s="44"/>
      <c r="D230" s="13" t="s">
        <v>244</v>
      </c>
      <c r="E230" s="21">
        <f>SUM(E231:E231)</f>
        <v>0</v>
      </c>
      <c r="F230" s="21">
        <f>SUM(F231:F231)</f>
        <v>0</v>
      </c>
      <c r="G230" s="136" t="e">
        <f>F230*100/E230</f>
        <v>#DIV/0!</v>
      </c>
      <c r="H230" s="142" t="e">
        <f t="shared" si="17"/>
        <v>#DIV/0!</v>
      </c>
      <c r="I230" s="40">
        <f>SUM(I231:I231)</f>
        <v>0</v>
      </c>
    </row>
    <row r="231" spans="1:9" ht="33.75" hidden="1">
      <c r="A231" s="22"/>
      <c r="B231" s="159"/>
      <c r="C231" s="30" t="s">
        <v>57</v>
      </c>
      <c r="D231" s="12" t="s">
        <v>204</v>
      </c>
      <c r="E231" s="25"/>
      <c r="F231" s="25"/>
      <c r="G231" s="137" t="e">
        <f t="shared" si="16"/>
        <v>#DIV/0!</v>
      </c>
      <c r="H231" s="149" t="e">
        <f t="shared" si="17"/>
        <v>#DIV/0!</v>
      </c>
      <c r="I231" s="43"/>
    </row>
    <row r="232" spans="1:9" ht="56.25" hidden="1">
      <c r="A232" s="22"/>
      <c r="B232" s="27">
        <v>80150</v>
      </c>
      <c r="C232" s="44"/>
      <c r="D232" s="13" t="s">
        <v>238</v>
      </c>
      <c r="E232" s="21">
        <f>SUM(E233:E233)</f>
        <v>0</v>
      </c>
      <c r="F232" s="21">
        <f>SUM(F233:F233)</f>
        <v>0</v>
      </c>
      <c r="G232" s="136" t="e">
        <f t="shared" si="16"/>
        <v>#DIV/0!</v>
      </c>
      <c r="H232" s="149" t="e">
        <f t="shared" si="17"/>
        <v>#DIV/0!</v>
      </c>
      <c r="I232" s="43"/>
    </row>
    <row r="233" spans="1:9" ht="45" hidden="1">
      <c r="A233" s="22"/>
      <c r="B233" s="111"/>
      <c r="C233" s="30" t="s">
        <v>135</v>
      </c>
      <c r="D233" s="12" t="s">
        <v>172</v>
      </c>
      <c r="E233" s="25"/>
      <c r="F233" s="25"/>
      <c r="G233" s="137" t="e">
        <f t="shared" si="16"/>
        <v>#DIV/0!</v>
      </c>
      <c r="H233" s="149" t="e">
        <f t="shared" si="17"/>
        <v>#DIV/0!</v>
      </c>
      <c r="I233" s="43"/>
    </row>
    <row r="234" spans="1:9" ht="12.75">
      <c r="A234" s="22"/>
      <c r="B234" s="27">
        <v>80195</v>
      </c>
      <c r="C234" s="20"/>
      <c r="D234" s="14" t="s">
        <v>5</v>
      </c>
      <c r="E234" s="21">
        <f>SUM(E235:E238)</f>
        <v>10</v>
      </c>
      <c r="F234" s="21">
        <f>SUM(F235:F238)</f>
        <v>17.6</v>
      </c>
      <c r="G234" s="136">
        <f t="shared" si="16"/>
        <v>176.00000000000003</v>
      </c>
      <c r="H234" s="142" t="s">
        <v>139</v>
      </c>
      <c r="I234" s="40">
        <f>SUM(I235:I238)</f>
        <v>0</v>
      </c>
    </row>
    <row r="235" spans="1:9" ht="22.5" hidden="1">
      <c r="A235" s="22"/>
      <c r="B235" s="29"/>
      <c r="C235" s="30" t="s">
        <v>27</v>
      </c>
      <c r="D235" s="12" t="s">
        <v>104</v>
      </c>
      <c r="E235" s="25"/>
      <c r="F235" s="25"/>
      <c r="G235" s="137" t="e">
        <f t="shared" si="16"/>
        <v>#DIV/0!</v>
      </c>
      <c r="H235" s="137" t="e">
        <f t="shared" si="17"/>
        <v>#DIV/0!</v>
      </c>
      <c r="I235" s="43">
        <v>0</v>
      </c>
    </row>
    <row r="236" spans="1:9" ht="12.75">
      <c r="A236" s="22"/>
      <c r="B236" s="29"/>
      <c r="C236" s="30" t="s">
        <v>17</v>
      </c>
      <c r="D236" s="10" t="s">
        <v>18</v>
      </c>
      <c r="E236" s="25">
        <v>10</v>
      </c>
      <c r="F236" s="25">
        <v>17.6</v>
      </c>
      <c r="G236" s="137">
        <f t="shared" si="16"/>
        <v>176.00000000000003</v>
      </c>
      <c r="H236" s="149" t="s">
        <v>139</v>
      </c>
      <c r="I236" s="43" t="s">
        <v>139</v>
      </c>
    </row>
    <row r="237" spans="1:9" ht="45" hidden="1">
      <c r="A237" s="22"/>
      <c r="B237" s="29"/>
      <c r="C237" s="30" t="s">
        <v>188</v>
      </c>
      <c r="D237" s="12" t="s">
        <v>189</v>
      </c>
      <c r="E237" s="25"/>
      <c r="F237" s="25"/>
      <c r="G237" s="137" t="e">
        <f t="shared" si="16"/>
        <v>#DIV/0!</v>
      </c>
      <c r="H237" s="137" t="e">
        <f aca="true" t="shared" si="18" ref="H237:H268">(F237/I237)*100</f>
        <v>#DIV/0!</v>
      </c>
      <c r="I237" s="43"/>
    </row>
    <row r="238" spans="1:9" ht="12.75" hidden="1">
      <c r="A238" s="22"/>
      <c r="B238" s="29"/>
      <c r="C238" s="30" t="s">
        <v>57</v>
      </c>
      <c r="D238" s="12" t="s">
        <v>117</v>
      </c>
      <c r="E238" s="25"/>
      <c r="F238" s="25"/>
      <c r="G238" s="137" t="e">
        <f t="shared" si="16"/>
        <v>#DIV/0!</v>
      </c>
      <c r="H238" s="137" t="e">
        <f t="shared" si="18"/>
        <v>#DIV/0!</v>
      </c>
      <c r="I238" s="25"/>
    </row>
    <row r="239" spans="1:9" ht="12.75">
      <c r="A239" s="26">
        <v>851</v>
      </c>
      <c r="B239" s="16"/>
      <c r="C239" s="32"/>
      <c r="D239" s="65" t="s">
        <v>60</v>
      </c>
      <c r="E239" s="18">
        <f>E240+E243+E245+E247+E252</f>
        <v>31000</v>
      </c>
      <c r="F239" s="18">
        <f>SUM(F240,F243,F245,F247,F252)</f>
        <v>9463.59</v>
      </c>
      <c r="G239" s="135">
        <f t="shared" si="16"/>
        <v>30.527709677419356</v>
      </c>
      <c r="H239" s="135">
        <f t="shared" si="18"/>
        <v>136.3808510914255</v>
      </c>
      <c r="I239" s="18">
        <f>SUM(I240,I243,I245,I247,I252,)</f>
        <v>6939.09</v>
      </c>
    </row>
    <row r="240" spans="1:9" ht="12.75">
      <c r="A240" s="46"/>
      <c r="B240" s="27">
        <v>85141</v>
      </c>
      <c r="C240" s="20"/>
      <c r="D240" s="67" t="s">
        <v>61</v>
      </c>
      <c r="E240" s="21">
        <f>SUM(E241:E242)</f>
        <v>22000</v>
      </c>
      <c r="F240" s="21">
        <f>SUM(F241:F242)</f>
        <v>7000</v>
      </c>
      <c r="G240" s="142">
        <f>F240*100/E240</f>
        <v>31.818181818181817</v>
      </c>
      <c r="H240" s="136">
        <f t="shared" si="18"/>
        <v>2000</v>
      </c>
      <c r="I240" s="21">
        <f>I242+I241</f>
        <v>350</v>
      </c>
    </row>
    <row r="241" spans="1:9" ht="12.75">
      <c r="A241" s="22"/>
      <c r="B241" s="29"/>
      <c r="C241" s="34" t="s">
        <v>11</v>
      </c>
      <c r="D241" s="11" t="s">
        <v>12</v>
      </c>
      <c r="E241" s="25">
        <v>22000</v>
      </c>
      <c r="F241" s="25">
        <v>7000</v>
      </c>
      <c r="G241" s="137">
        <f t="shared" si="16"/>
        <v>31.818181818181817</v>
      </c>
      <c r="H241" s="137">
        <f t="shared" si="18"/>
        <v>2000</v>
      </c>
      <c r="I241" s="25">
        <v>350</v>
      </c>
    </row>
    <row r="242" spans="1:9" ht="33.75" hidden="1">
      <c r="A242" s="46"/>
      <c r="B242" s="36"/>
      <c r="C242" s="30">
        <v>2320</v>
      </c>
      <c r="D242" s="12" t="s">
        <v>202</v>
      </c>
      <c r="E242" s="25"/>
      <c r="F242" s="25"/>
      <c r="G242" s="137" t="e">
        <f t="shared" si="16"/>
        <v>#DIV/0!</v>
      </c>
      <c r="H242" s="137" t="e">
        <f t="shared" si="18"/>
        <v>#DIV/0!</v>
      </c>
      <c r="I242" s="25"/>
    </row>
    <row r="243" spans="1:9" s="117" customFormat="1" ht="12.75" hidden="1">
      <c r="A243" s="115"/>
      <c r="B243" s="129">
        <v>85154</v>
      </c>
      <c r="C243" s="116"/>
      <c r="D243" s="13" t="s">
        <v>186</v>
      </c>
      <c r="E243" s="103">
        <f>SUM(E244:E244)</f>
        <v>0</v>
      </c>
      <c r="F243" s="103">
        <f>SUM(F244:F244)</f>
        <v>0</v>
      </c>
      <c r="G243" s="143" t="e">
        <f t="shared" si="16"/>
        <v>#DIV/0!</v>
      </c>
      <c r="H243" s="142">
        <f t="shared" si="18"/>
        <v>0</v>
      </c>
      <c r="I243" s="21">
        <f>I245+I244</f>
        <v>2679.16</v>
      </c>
    </row>
    <row r="244" spans="1:9" ht="12.75" hidden="1">
      <c r="A244" s="46"/>
      <c r="B244" s="111"/>
      <c r="C244" s="30" t="s">
        <v>11</v>
      </c>
      <c r="D244" s="11" t="s">
        <v>12</v>
      </c>
      <c r="E244" s="25"/>
      <c r="F244" s="25"/>
      <c r="G244" s="137" t="e">
        <f t="shared" si="16"/>
        <v>#DIV/0!</v>
      </c>
      <c r="H244" s="149">
        <f t="shared" si="18"/>
        <v>0</v>
      </c>
      <c r="I244" s="25">
        <v>2679.16</v>
      </c>
    </row>
    <row r="245" spans="1:9" ht="12.75" hidden="1">
      <c r="A245" s="46"/>
      <c r="B245" s="27">
        <v>85154</v>
      </c>
      <c r="C245" s="44"/>
      <c r="D245" s="69" t="s">
        <v>186</v>
      </c>
      <c r="E245" s="21">
        <f>SUM(E246)</f>
        <v>0</v>
      </c>
      <c r="F245" s="21">
        <f>F246</f>
        <v>0</v>
      </c>
      <c r="G245" s="149" t="e">
        <f>F245*100/E245</f>
        <v>#DIV/0!</v>
      </c>
      <c r="H245" s="149" t="e">
        <f t="shared" si="18"/>
        <v>#DIV/0!</v>
      </c>
      <c r="I245" s="43">
        <f>SUM(I246:I246)</f>
        <v>0</v>
      </c>
    </row>
    <row r="246" spans="1:9" ht="12.75" hidden="1">
      <c r="A246" s="46"/>
      <c r="B246" s="159"/>
      <c r="C246" s="30" t="s">
        <v>11</v>
      </c>
      <c r="D246" s="11" t="s">
        <v>12</v>
      </c>
      <c r="E246" s="25"/>
      <c r="F246" s="25"/>
      <c r="G246" s="149" t="e">
        <f>F246*100/E246</f>
        <v>#DIV/0!</v>
      </c>
      <c r="H246" s="149" t="e">
        <f t="shared" si="18"/>
        <v>#DIV/0!</v>
      </c>
      <c r="I246" s="43"/>
    </row>
    <row r="247" spans="1:9" ht="12.75">
      <c r="A247" s="19"/>
      <c r="B247" s="27">
        <v>85158</v>
      </c>
      <c r="C247" s="20"/>
      <c r="D247" s="14" t="s">
        <v>232</v>
      </c>
      <c r="E247" s="21">
        <f>SUM(E248:E251)</f>
        <v>5000</v>
      </c>
      <c r="F247" s="21">
        <f>SUM(F248:F251)</f>
        <v>927.59</v>
      </c>
      <c r="G247" s="136">
        <f t="shared" si="16"/>
        <v>18.5518</v>
      </c>
      <c r="H247" s="136">
        <f t="shared" si="18"/>
        <v>35.19023646303203</v>
      </c>
      <c r="I247" s="21">
        <f>SUM(I248:I251)</f>
        <v>2635.93</v>
      </c>
    </row>
    <row r="248" spans="1:9" ht="12.75" hidden="1">
      <c r="A248" s="19"/>
      <c r="B248" s="36"/>
      <c r="C248" s="30" t="s">
        <v>17</v>
      </c>
      <c r="D248" s="12" t="s">
        <v>18</v>
      </c>
      <c r="E248" s="25"/>
      <c r="F248" s="25"/>
      <c r="G248" s="145" t="e">
        <f t="shared" si="16"/>
        <v>#DIV/0!</v>
      </c>
      <c r="H248" s="137" t="e">
        <f t="shared" si="18"/>
        <v>#DIV/0!</v>
      </c>
      <c r="I248" s="43"/>
    </row>
    <row r="249" spans="1:9" ht="12.75">
      <c r="A249" s="22"/>
      <c r="B249" s="29"/>
      <c r="C249" s="34" t="s">
        <v>62</v>
      </c>
      <c r="D249" s="10" t="s">
        <v>63</v>
      </c>
      <c r="E249" s="25">
        <v>5000</v>
      </c>
      <c r="F249" s="25">
        <v>927.59</v>
      </c>
      <c r="G249" s="137">
        <f t="shared" si="16"/>
        <v>18.5518</v>
      </c>
      <c r="H249" s="137">
        <f t="shared" si="18"/>
        <v>35.89494539854035</v>
      </c>
      <c r="I249" s="25">
        <v>2584.18</v>
      </c>
    </row>
    <row r="250" spans="1:9" ht="12.75" hidden="1">
      <c r="A250" s="22"/>
      <c r="B250" s="29"/>
      <c r="C250" s="35" t="s">
        <v>25</v>
      </c>
      <c r="D250" s="10" t="s">
        <v>26</v>
      </c>
      <c r="E250" s="25"/>
      <c r="F250" s="25"/>
      <c r="G250" s="137" t="e">
        <f t="shared" si="16"/>
        <v>#DIV/0!</v>
      </c>
      <c r="H250" s="137" t="e">
        <f t="shared" si="18"/>
        <v>#DIV/0!</v>
      </c>
      <c r="I250" s="25"/>
    </row>
    <row r="251" spans="1:9" ht="12.75" hidden="1">
      <c r="A251" s="22"/>
      <c r="B251" s="29"/>
      <c r="C251" s="28" t="s">
        <v>11</v>
      </c>
      <c r="D251" s="10" t="s">
        <v>12</v>
      </c>
      <c r="E251" s="25"/>
      <c r="F251" s="25"/>
      <c r="G251" s="137" t="e">
        <f t="shared" si="16"/>
        <v>#DIV/0!</v>
      </c>
      <c r="H251" s="137">
        <f t="shared" si="18"/>
        <v>0</v>
      </c>
      <c r="I251" s="25">
        <v>51.75</v>
      </c>
    </row>
    <row r="252" spans="1:9" ht="12.75">
      <c r="A252" s="19"/>
      <c r="B252" s="27">
        <v>85195</v>
      </c>
      <c r="C252" s="20"/>
      <c r="D252" s="68" t="s">
        <v>5</v>
      </c>
      <c r="E252" s="21">
        <f>SUM(E253:E256)</f>
        <v>4000</v>
      </c>
      <c r="F252" s="21">
        <f>SUM(F253:F256)</f>
        <v>1536</v>
      </c>
      <c r="G252" s="136">
        <f t="shared" si="16"/>
        <v>38.4</v>
      </c>
      <c r="H252" s="136">
        <f t="shared" si="18"/>
        <v>120.5651491365777</v>
      </c>
      <c r="I252" s="50">
        <f>SUM(I253:I255)</f>
        <v>1274</v>
      </c>
    </row>
    <row r="253" spans="1:9" ht="12.75" hidden="1">
      <c r="A253" s="19"/>
      <c r="B253" s="36"/>
      <c r="C253" s="30" t="s">
        <v>25</v>
      </c>
      <c r="D253" s="10" t="s">
        <v>26</v>
      </c>
      <c r="E253" s="25"/>
      <c r="F253" s="25"/>
      <c r="G253" s="137" t="e">
        <f t="shared" si="16"/>
        <v>#DIV/0!</v>
      </c>
      <c r="H253" s="137" t="e">
        <f t="shared" si="18"/>
        <v>#DIV/0!</v>
      </c>
      <c r="I253" s="43"/>
    </row>
    <row r="254" spans="1:9" ht="12.75" hidden="1">
      <c r="A254" s="19"/>
      <c r="B254" s="36"/>
      <c r="C254" s="30" t="s">
        <v>11</v>
      </c>
      <c r="D254" s="10" t="s">
        <v>12</v>
      </c>
      <c r="E254" s="25"/>
      <c r="F254" s="25"/>
      <c r="G254" s="137" t="e">
        <f t="shared" si="16"/>
        <v>#DIV/0!</v>
      </c>
      <c r="H254" s="137" t="e">
        <f t="shared" si="18"/>
        <v>#DIV/0!</v>
      </c>
      <c r="I254" s="43"/>
    </row>
    <row r="255" spans="1:9" ht="48.75" customHeight="1">
      <c r="A255" s="22"/>
      <c r="B255" s="29"/>
      <c r="C255" s="30">
        <v>2010</v>
      </c>
      <c r="D255" s="12" t="s">
        <v>172</v>
      </c>
      <c r="E255" s="25">
        <v>4000</v>
      </c>
      <c r="F255" s="25">
        <v>686</v>
      </c>
      <c r="G255" s="137">
        <f t="shared" si="16"/>
        <v>17.15</v>
      </c>
      <c r="H255" s="137">
        <f t="shared" si="18"/>
        <v>53.84615384615385</v>
      </c>
      <c r="I255" s="53">
        <v>1274</v>
      </c>
    </row>
    <row r="256" spans="1:9" ht="62.25" customHeight="1">
      <c r="A256" s="22"/>
      <c r="B256" s="29"/>
      <c r="C256" s="30" t="s">
        <v>73</v>
      </c>
      <c r="D256" s="12" t="s">
        <v>249</v>
      </c>
      <c r="E256" s="25">
        <v>0</v>
      </c>
      <c r="F256" s="25">
        <v>850</v>
      </c>
      <c r="G256" s="149" t="s">
        <v>139</v>
      </c>
      <c r="H256" s="149" t="s">
        <v>139</v>
      </c>
      <c r="I256" s="154" t="s">
        <v>139</v>
      </c>
    </row>
    <row r="257" spans="1:9" ht="12.75">
      <c r="A257" s="26">
        <v>852</v>
      </c>
      <c r="B257" s="16"/>
      <c r="C257" s="32"/>
      <c r="D257" s="65" t="s">
        <v>64</v>
      </c>
      <c r="E257" s="18">
        <f>SUM(E258,E260,E267,E269,E277,E282,E289,E293,E299,E306,E308,E314,E320)</f>
        <v>45253976.35</v>
      </c>
      <c r="F257" s="18">
        <f>SUM(F258,F260,F267,F269,F277,F282,F289,F293,F299,F304,F306,F308,F314,F316,F320)</f>
        <v>6699213.239999999</v>
      </c>
      <c r="G257" s="135">
        <f t="shared" si="16"/>
        <v>14.803590270581822</v>
      </c>
      <c r="H257" s="18">
        <f t="shared" si="18"/>
        <v>118.37626500357483</v>
      </c>
      <c r="I257" s="18">
        <f>SUM(I258,I260,I269,I267,I277,I282,I289,I293,I299,I304,I306,I308,I314,I316,I318,I320)</f>
        <v>5659253.77</v>
      </c>
    </row>
    <row r="258" spans="1:9" ht="12.75">
      <c r="A258" s="47"/>
      <c r="B258" s="48">
        <v>85202</v>
      </c>
      <c r="C258" s="49"/>
      <c r="D258" s="69" t="s">
        <v>65</v>
      </c>
      <c r="E258" s="50">
        <f>SUM(E259:E259)</f>
        <v>3000</v>
      </c>
      <c r="F258" s="50">
        <f>SUM(F259)</f>
        <v>300</v>
      </c>
      <c r="G258" s="144">
        <f t="shared" si="16"/>
        <v>10</v>
      </c>
      <c r="H258" s="144">
        <f t="shared" si="18"/>
        <v>85.71428571428571</v>
      </c>
      <c r="I258" s="50">
        <f>SUM(I259)</f>
        <v>350</v>
      </c>
    </row>
    <row r="259" spans="1:9" ht="12.75">
      <c r="A259" s="47"/>
      <c r="B259" s="51"/>
      <c r="C259" s="52" t="s">
        <v>62</v>
      </c>
      <c r="D259" s="10" t="s">
        <v>63</v>
      </c>
      <c r="E259" s="53">
        <v>3000</v>
      </c>
      <c r="F259" s="53">
        <v>300</v>
      </c>
      <c r="G259" s="140">
        <f t="shared" si="16"/>
        <v>10</v>
      </c>
      <c r="H259" s="140">
        <f t="shared" si="18"/>
        <v>85.71428571428571</v>
      </c>
      <c r="I259" s="53">
        <v>350</v>
      </c>
    </row>
    <row r="260" spans="1:9" ht="12.75">
      <c r="A260" s="47"/>
      <c r="B260" s="48">
        <v>85203</v>
      </c>
      <c r="C260" s="49"/>
      <c r="D260" s="69" t="s">
        <v>66</v>
      </c>
      <c r="E260" s="21">
        <f>SUM(E261:E266)</f>
        <v>729350</v>
      </c>
      <c r="F260" s="21">
        <f>SUM(F261:F266)</f>
        <v>117296.49</v>
      </c>
      <c r="G260" s="136">
        <f t="shared" si="16"/>
        <v>16.082332213614862</v>
      </c>
      <c r="H260" s="136">
        <f t="shared" si="18"/>
        <v>95.1120665308137</v>
      </c>
      <c r="I260" s="21">
        <f>SUM(I261:I266)</f>
        <v>123324.51</v>
      </c>
    </row>
    <row r="261" spans="1:9" ht="12.75">
      <c r="A261" s="47"/>
      <c r="B261" s="51"/>
      <c r="C261" s="52" t="s">
        <v>62</v>
      </c>
      <c r="D261" s="10" t="s">
        <v>63</v>
      </c>
      <c r="E261" s="25">
        <v>105185</v>
      </c>
      <c r="F261" s="25">
        <v>15793.44</v>
      </c>
      <c r="G261" s="137">
        <f t="shared" si="16"/>
        <v>15.01491657555735</v>
      </c>
      <c r="H261" s="137">
        <f t="shared" si="18"/>
        <v>82.08559054189118</v>
      </c>
      <c r="I261" s="43">
        <v>19240.21</v>
      </c>
    </row>
    <row r="262" spans="1:9" ht="12.75" hidden="1">
      <c r="A262" s="54"/>
      <c r="B262" s="55"/>
      <c r="C262" s="52" t="s">
        <v>25</v>
      </c>
      <c r="D262" s="10" t="s">
        <v>26</v>
      </c>
      <c r="E262" s="53"/>
      <c r="F262" s="53"/>
      <c r="G262" s="137" t="e">
        <f t="shared" si="16"/>
        <v>#DIV/0!</v>
      </c>
      <c r="H262" s="137" t="e">
        <f t="shared" si="18"/>
        <v>#DIV/0!</v>
      </c>
      <c r="I262" s="25"/>
    </row>
    <row r="263" spans="1:9" ht="12.75">
      <c r="A263" s="54"/>
      <c r="B263" s="55"/>
      <c r="C263" s="216" t="s">
        <v>11</v>
      </c>
      <c r="D263" s="11" t="s">
        <v>12</v>
      </c>
      <c r="E263" s="53">
        <v>165</v>
      </c>
      <c r="F263" s="53">
        <v>13</v>
      </c>
      <c r="G263" s="137">
        <f t="shared" si="16"/>
        <v>7.878787878787879</v>
      </c>
      <c r="H263" s="137">
        <f t="shared" si="18"/>
        <v>92.85714285714286</v>
      </c>
      <c r="I263" s="43">
        <v>14</v>
      </c>
    </row>
    <row r="264" spans="1:9" s="117" customFormat="1" ht="48" customHeight="1">
      <c r="A264" s="118"/>
      <c r="B264" s="119"/>
      <c r="C264" s="102">
        <v>2010</v>
      </c>
      <c r="D264" s="12" t="s">
        <v>172</v>
      </c>
      <c r="E264" s="120">
        <v>624000</v>
      </c>
      <c r="F264" s="120">
        <v>101440</v>
      </c>
      <c r="G264" s="137">
        <f t="shared" si="16"/>
        <v>16.256410256410255</v>
      </c>
      <c r="H264" s="137">
        <f t="shared" si="18"/>
        <v>97.53846153846155</v>
      </c>
      <c r="I264" s="43">
        <v>104000</v>
      </c>
    </row>
    <row r="265" spans="1:9" s="117" customFormat="1" ht="36.75" customHeight="1">
      <c r="A265" s="118"/>
      <c r="B265" s="119"/>
      <c r="C265" s="102" t="s">
        <v>82</v>
      </c>
      <c r="D265" s="12" t="s">
        <v>206</v>
      </c>
      <c r="E265" s="120">
        <v>0</v>
      </c>
      <c r="F265" s="120">
        <v>50.05</v>
      </c>
      <c r="G265" s="145" t="s">
        <v>139</v>
      </c>
      <c r="H265" s="145">
        <f t="shared" si="18"/>
        <v>71.19487908961592</v>
      </c>
      <c r="I265" s="43">
        <v>70.3</v>
      </c>
    </row>
    <row r="266" spans="1:9" ht="45" hidden="1">
      <c r="A266" s="54"/>
      <c r="B266" s="58"/>
      <c r="C266" s="30" t="s">
        <v>156</v>
      </c>
      <c r="D266" s="12" t="s">
        <v>220</v>
      </c>
      <c r="E266" s="53"/>
      <c r="F266" s="53"/>
      <c r="G266" s="137" t="e">
        <f t="shared" si="16"/>
        <v>#DIV/0!</v>
      </c>
      <c r="H266" s="137" t="e">
        <f t="shared" si="18"/>
        <v>#DIV/0!</v>
      </c>
      <c r="I266" s="43"/>
    </row>
    <row r="267" spans="1:9" ht="13.5" customHeight="1" hidden="1">
      <c r="A267" s="54"/>
      <c r="B267" s="48">
        <v>85206</v>
      </c>
      <c r="C267" s="44"/>
      <c r="D267" s="13" t="s">
        <v>207</v>
      </c>
      <c r="E267" s="50">
        <f>SUM(E268:E268)</f>
        <v>0</v>
      </c>
      <c r="F267" s="50">
        <f>SUM(F268:F268)</f>
        <v>0</v>
      </c>
      <c r="G267" s="142" t="e">
        <f t="shared" si="16"/>
        <v>#DIV/0!</v>
      </c>
      <c r="H267" s="142" t="e">
        <f t="shared" si="18"/>
        <v>#DIV/0!</v>
      </c>
      <c r="I267" s="40">
        <f>SUM(I268)</f>
        <v>0</v>
      </c>
    </row>
    <row r="268" spans="1:9" ht="33.75" hidden="1">
      <c r="A268" s="54"/>
      <c r="B268" s="113"/>
      <c r="C268" s="30" t="s">
        <v>57</v>
      </c>
      <c r="D268" s="12" t="s">
        <v>204</v>
      </c>
      <c r="E268" s="53"/>
      <c r="F268" s="53"/>
      <c r="G268" s="137" t="e">
        <f t="shared" si="16"/>
        <v>#DIV/0!</v>
      </c>
      <c r="H268" s="137" t="e">
        <f t="shared" si="18"/>
        <v>#DIV/0!</v>
      </c>
      <c r="I268" s="43"/>
    </row>
    <row r="269" spans="1:9" ht="35.25" customHeight="1">
      <c r="A269" s="19"/>
      <c r="B269" s="27">
        <v>85212</v>
      </c>
      <c r="C269" s="20"/>
      <c r="D269" s="70" t="s">
        <v>113</v>
      </c>
      <c r="E269" s="40">
        <f>SUM(E271:E276)</f>
        <v>23944012</v>
      </c>
      <c r="F269" s="40">
        <f>SUM(F271:F276)</f>
        <v>4842037.51</v>
      </c>
      <c r="G269" s="142">
        <f t="shared" si="16"/>
        <v>20.22233162094974</v>
      </c>
      <c r="H269" s="142">
        <f aca="true" t="shared" si="19" ref="H269:H300">(F269/I269)*100</f>
        <v>119.01374818127226</v>
      </c>
      <c r="I269" s="40">
        <f>SUM(I270:I276)</f>
        <v>4068469.05</v>
      </c>
    </row>
    <row r="270" spans="1:9" ht="12.75" hidden="1">
      <c r="A270" s="19"/>
      <c r="B270" s="36"/>
      <c r="C270" s="52" t="s">
        <v>76</v>
      </c>
      <c r="D270" s="10" t="s">
        <v>166</v>
      </c>
      <c r="E270" s="105" t="s">
        <v>169</v>
      </c>
      <c r="F270" s="105" t="s">
        <v>169</v>
      </c>
      <c r="G270" s="145" t="s">
        <v>139</v>
      </c>
      <c r="H270" s="145" t="e">
        <f t="shared" si="19"/>
        <v>#VALUE!</v>
      </c>
      <c r="I270" s="43" t="s">
        <v>139</v>
      </c>
    </row>
    <row r="271" spans="1:9" s="104" customFormat="1" ht="12.75" customHeight="1" hidden="1">
      <c r="A271" s="100"/>
      <c r="B271" s="101"/>
      <c r="C271" s="102" t="s">
        <v>17</v>
      </c>
      <c r="D271" s="12" t="s">
        <v>18</v>
      </c>
      <c r="E271" s="105"/>
      <c r="F271" s="105"/>
      <c r="G271" s="145" t="e">
        <f t="shared" si="16"/>
        <v>#DIV/0!</v>
      </c>
      <c r="H271" s="145" t="e">
        <f t="shared" si="19"/>
        <v>#DIV/0!</v>
      </c>
      <c r="I271" s="105"/>
    </row>
    <row r="272" spans="1:9" ht="24" customHeight="1" hidden="1">
      <c r="A272" s="19"/>
      <c r="B272" s="36"/>
      <c r="C272" s="52" t="s">
        <v>84</v>
      </c>
      <c r="D272" s="12" t="s">
        <v>108</v>
      </c>
      <c r="E272" s="25"/>
      <c r="F272" s="25"/>
      <c r="G272" s="145" t="e">
        <f t="shared" si="16"/>
        <v>#DIV/0!</v>
      </c>
      <c r="H272" s="145" t="e">
        <f t="shared" si="19"/>
        <v>#DIV/0!</v>
      </c>
      <c r="I272" s="105"/>
    </row>
    <row r="273" spans="1:9" ht="24" customHeight="1">
      <c r="A273" s="19"/>
      <c r="B273" s="36"/>
      <c r="C273" s="52" t="s">
        <v>25</v>
      </c>
      <c r="D273" s="10" t="s">
        <v>26</v>
      </c>
      <c r="E273" s="25">
        <v>9700</v>
      </c>
      <c r="F273" s="25">
        <v>2763.71</v>
      </c>
      <c r="G273" s="137">
        <f t="shared" si="16"/>
        <v>28.491855670103092</v>
      </c>
      <c r="H273" s="137">
        <f t="shared" si="19"/>
        <v>301.55046372067653</v>
      </c>
      <c r="I273" s="105">
        <v>916.5</v>
      </c>
    </row>
    <row r="274" spans="1:9" ht="48.75" customHeight="1">
      <c r="A274" s="22"/>
      <c r="B274" s="23"/>
      <c r="C274" s="185">
        <v>2010</v>
      </c>
      <c r="D274" s="175" t="s">
        <v>172</v>
      </c>
      <c r="E274" s="33">
        <v>23741700</v>
      </c>
      <c r="F274" s="33">
        <v>4806663</v>
      </c>
      <c r="G274" s="176">
        <f t="shared" si="16"/>
        <v>20.245656376754823</v>
      </c>
      <c r="H274" s="176">
        <f t="shared" si="19"/>
        <v>119.84990159750399</v>
      </c>
      <c r="I274" s="177">
        <v>4010569</v>
      </c>
    </row>
    <row r="275" spans="1:9" ht="39.75" customHeight="1">
      <c r="A275" s="22"/>
      <c r="B275" s="23"/>
      <c r="C275" s="30">
        <v>2360</v>
      </c>
      <c r="D275" s="12" t="s">
        <v>206</v>
      </c>
      <c r="E275" s="25">
        <v>150612</v>
      </c>
      <c r="F275" s="25">
        <v>20501.93</v>
      </c>
      <c r="G275" s="145">
        <f t="shared" si="16"/>
        <v>13.612414681433087</v>
      </c>
      <c r="H275" s="145">
        <f t="shared" si="19"/>
        <v>43.21222053019565</v>
      </c>
      <c r="I275" s="105">
        <v>47444.75</v>
      </c>
    </row>
    <row r="276" spans="1:9" ht="60" customHeight="1">
      <c r="A276" s="22"/>
      <c r="B276" s="23"/>
      <c r="C276" s="52" t="s">
        <v>73</v>
      </c>
      <c r="D276" s="12" t="s">
        <v>241</v>
      </c>
      <c r="E276" s="25">
        <v>42000</v>
      </c>
      <c r="F276" s="25">
        <v>12108.87</v>
      </c>
      <c r="G276" s="145">
        <f t="shared" si="16"/>
        <v>28.830642857142855</v>
      </c>
      <c r="H276" s="145">
        <f t="shared" si="19"/>
        <v>126.94332620455404</v>
      </c>
      <c r="I276" s="105">
        <v>9538.8</v>
      </c>
    </row>
    <row r="277" spans="1:9" ht="57.75" customHeight="1">
      <c r="A277" s="19"/>
      <c r="B277" s="27">
        <v>85213</v>
      </c>
      <c r="C277" s="20"/>
      <c r="D277" s="13" t="s">
        <v>194</v>
      </c>
      <c r="E277" s="21">
        <f>SUM(E278:E281)</f>
        <v>232800</v>
      </c>
      <c r="F277" s="21">
        <f>SUM(F278:F281)</f>
        <v>95008</v>
      </c>
      <c r="G277" s="136">
        <f t="shared" si="16"/>
        <v>40.81099656357388</v>
      </c>
      <c r="H277" s="136">
        <f t="shared" si="19"/>
        <v>191.08992538063922</v>
      </c>
      <c r="I277" s="21">
        <f>SUM(I278:I281)</f>
        <v>49719</v>
      </c>
    </row>
    <row r="278" spans="1:9" ht="12.75">
      <c r="A278" s="19"/>
      <c r="B278" s="36"/>
      <c r="C278" s="30" t="s">
        <v>11</v>
      </c>
      <c r="D278" s="10" t="s">
        <v>12</v>
      </c>
      <c r="E278" s="25">
        <v>600</v>
      </c>
      <c r="F278" s="25">
        <v>0</v>
      </c>
      <c r="G278" s="137">
        <f t="shared" si="16"/>
        <v>0</v>
      </c>
      <c r="H278" s="145" t="s">
        <v>139</v>
      </c>
      <c r="I278" s="43">
        <v>0</v>
      </c>
    </row>
    <row r="279" spans="1:9" ht="47.25" customHeight="1">
      <c r="A279" s="22"/>
      <c r="B279" s="29"/>
      <c r="C279" s="30">
        <v>2010</v>
      </c>
      <c r="D279" s="12" t="s">
        <v>172</v>
      </c>
      <c r="E279" s="25">
        <v>99400</v>
      </c>
      <c r="F279" s="25">
        <v>44246</v>
      </c>
      <c r="G279" s="137">
        <f t="shared" si="16"/>
        <v>44.51307847082495</v>
      </c>
      <c r="H279" s="137">
        <f t="shared" si="19"/>
        <v>203.0657671302033</v>
      </c>
      <c r="I279" s="25">
        <v>21789</v>
      </c>
    </row>
    <row r="280" spans="1:9" ht="33.75">
      <c r="A280" s="22"/>
      <c r="B280" s="29"/>
      <c r="C280" s="30" t="s">
        <v>57</v>
      </c>
      <c r="D280" s="12" t="s">
        <v>204</v>
      </c>
      <c r="E280" s="25">
        <v>132800</v>
      </c>
      <c r="F280" s="25">
        <v>50762</v>
      </c>
      <c r="G280" s="137">
        <f t="shared" si="16"/>
        <v>38.22439759036145</v>
      </c>
      <c r="H280" s="137">
        <f t="shared" si="19"/>
        <v>181.74722520587184</v>
      </c>
      <c r="I280" s="25">
        <v>27930</v>
      </c>
    </row>
    <row r="281" spans="1:9" s="104" customFormat="1" ht="56.25" hidden="1">
      <c r="A281" s="211"/>
      <c r="B281" s="211"/>
      <c r="C281" s="213" t="s">
        <v>73</v>
      </c>
      <c r="D281" s="12" t="s">
        <v>241</v>
      </c>
      <c r="E281" s="161"/>
      <c r="F281" s="161"/>
      <c r="G281" s="210" t="e">
        <f t="shared" si="16"/>
        <v>#DIV/0!</v>
      </c>
      <c r="H281" s="210" t="e">
        <f t="shared" si="19"/>
        <v>#DIV/0!</v>
      </c>
      <c r="I281" s="161"/>
    </row>
    <row r="282" spans="1:9" ht="22.5">
      <c r="A282" s="19"/>
      <c r="B282" s="27">
        <v>85214</v>
      </c>
      <c r="C282" s="20"/>
      <c r="D282" s="13" t="s">
        <v>114</v>
      </c>
      <c r="E282" s="21">
        <f>SUM(E283:E288)</f>
        <v>940400</v>
      </c>
      <c r="F282" s="21">
        <f>SUM(F283:F288)</f>
        <v>633235.39</v>
      </c>
      <c r="G282" s="136">
        <f t="shared" si="16"/>
        <v>67.33681305827308</v>
      </c>
      <c r="H282" s="136">
        <f t="shared" si="19"/>
        <v>110.47386347031001</v>
      </c>
      <c r="I282" s="21">
        <f>SUM(I283:I288)</f>
        <v>573199.28</v>
      </c>
    </row>
    <row r="283" spans="1:9" ht="24.75" customHeight="1" hidden="1">
      <c r="A283" s="22"/>
      <c r="B283" s="23"/>
      <c r="C283" s="56" t="s">
        <v>84</v>
      </c>
      <c r="D283" s="12" t="s">
        <v>108</v>
      </c>
      <c r="E283" s="25"/>
      <c r="F283" s="25"/>
      <c r="G283" s="137" t="e">
        <f t="shared" si="16"/>
        <v>#DIV/0!</v>
      </c>
      <c r="H283" s="137" t="e">
        <f t="shared" si="19"/>
        <v>#DIV/0!</v>
      </c>
      <c r="I283" s="25"/>
    </row>
    <row r="284" spans="1:9" ht="12.75" hidden="1">
      <c r="A284" s="22"/>
      <c r="B284" s="23"/>
      <c r="C284" s="56" t="s">
        <v>25</v>
      </c>
      <c r="D284" s="12" t="s">
        <v>26</v>
      </c>
      <c r="E284" s="25"/>
      <c r="F284" s="25"/>
      <c r="G284" s="137" t="e">
        <f t="shared" si="16"/>
        <v>#DIV/0!</v>
      </c>
      <c r="H284" s="137" t="e">
        <f t="shared" si="19"/>
        <v>#DIV/0!</v>
      </c>
      <c r="I284" s="43"/>
    </row>
    <row r="285" spans="1:9" ht="12.75">
      <c r="A285" s="22"/>
      <c r="B285" s="29"/>
      <c r="C285" s="30" t="s">
        <v>11</v>
      </c>
      <c r="D285" s="11" t="s">
        <v>12</v>
      </c>
      <c r="E285" s="25">
        <v>6100</v>
      </c>
      <c r="F285" s="25">
        <v>408.39</v>
      </c>
      <c r="G285" s="137">
        <f t="shared" si="16"/>
        <v>6.694918032786886</v>
      </c>
      <c r="H285" s="137">
        <f t="shared" si="19"/>
        <v>535.3828002097536</v>
      </c>
      <c r="I285" s="25">
        <v>76.28</v>
      </c>
    </row>
    <row r="286" spans="1:9" ht="12.75" hidden="1">
      <c r="A286" s="22"/>
      <c r="B286" s="29"/>
      <c r="C286" s="30" t="s">
        <v>135</v>
      </c>
      <c r="D286" s="11" t="s">
        <v>117</v>
      </c>
      <c r="E286" s="25"/>
      <c r="F286" s="25"/>
      <c r="G286" s="137" t="e">
        <f t="shared" si="16"/>
        <v>#DIV/0!</v>
      </c>
      <c r="H286" s="137" t="e">
        <f t="shared" si="19"/>
        <v>#DIV/0!</v>
      </c>
      <c r="I286" s="25">
        <v>0</v>
      </c>
    </row>
    <row r="287" spans="1:9" ht="29.25" customHeight="1">
      <c r="A287" s="22"/>
      <c r="B287" s="29"/>
      <c r="C287" s="30">
        <v>2030</v>
      </c>
      <c r="D287" s="12" t="s">
        <v>204</v>
      </c>
      <c r="E287" s="25">
        <v>934300</v>
      </c>
      <c r="F287" s="25">
        <v>632827</v>
      </c>
      <c r="G287" s="137">
        <f t="shared" si="16"/>
        <v>67.73274108958579</v>
      </c>
      <c r="H287" s="137">
        <f t="shared" si="19"/>
        <v>110.41731007131104</v>
      </c>
      <c r="I287" s="25">
        <v>573123</v>
      </c>
    </row>
    <row r="288" spans="1:9" s="104" customFormat="1" ht="57" customHeight="1" hidden="1">
      <c r="A288" s="211"/>
      <c r="B288" s="211"/>
      <c r="C288" s="213" t="s">
        <v>73</v>
      </c>
      <c r="D288" s="12" t="s">
        <v>241</v>
      </c>
      <c r="E288" s="161"/>
      <c r="F288" s="161"/>
      <c r="G288" s="210" t="e">
        <f t="shared" si="16"/>
        <v>#DIV/0!</v>
      </c>
      <c r="H288" s="210" t="e">
        <f t="shared" si="19"/>
        <v>#DIV/0!</v>
      </c>
      <c r="I288" s="161"/>
    </row>
    <row r="289" spans="1:9" ht="12.75">
      <c r="A289" s="19"/>
      <c r="B289" s="27">
        <v>85215</v>
      </c>
      <c r="C289" s="20"/>
      <c r="D289" s="14" t="s">
        <v>67</v>
      </c>
      <c r="E289" s="21">
        <f>SUM(E290:E292)</f>
        <v>155807.35</v>
      </c>
      <c r="F289" s="21">
        <f>SUM(F290:F292)</f>
        <v>20825.01</v>
      </c>
      <c r="G289" s="136">
        <f t="shared" si="16"/>
        <v>13.365871378981799</v>
      </c>
      <c r="H289" s="136">
        <f t="shared" si="19"/>
        <v>63.0265437712705</v>
      </c>
      <c r="I289" s="21">
        <f>SUM(I290:I292)</f>
        <v>33041.65</v>
      </c>
    </row>
    <row r="290" spans="1:9" ht="12.75">
      <c r="A290" s="19"/>
      <c r="B290" s="36"/>
      <c r="C290" s="56" t="s">
        <v>25</v>
      </c>
      <c r="D290" s="10" t="s">
        <v>26</v>
      </c>
      <c r="E290" s="25">
        <v>50</v>
      </c>
      <c r="F290" s="25">
        <v>0</v>
      </c>
      <c r="G290" s="137">
        <f t="shared" si="16"/>
        <v>0</v>
      </c>
      <c r="H290" s="149" t="s">
        <v>139</v>
      </c>
      <c r="I290" s="25">
        <v>0</v>
      </c>
    </row>
    <row r="291" spans="1:9" ht="12.75">
      <c r="A291" s="22"/>
      <c r="B291" s="29"/>
      <c r="C291" s="28" t="s">
        <v>11</v>
      </c>
      <c r="D291" s="11" t="s">
        <v>12</v>
      </c>
      <c r="E291" s="25">
        <v>123900</v>
      </c>
      <c r="F291" s="25">
        <v>202.55</v>
      </c>
      <c r="G291" s="137">
        <f t="shared" si="16"/>
        <v>0.16347861178369652</v>
      </c>
      <c r="H291" s="137">
        <f t="shared" si="19"/>
        <v>15.10823027464085</v>
      </c>
      <c r="I291" s="25">
        <v>1340.66</v>
      </c>
    </row>
    <row r="292" spans="1:9" ht="47.25" customHeight="1">
      <c r="A292" s="22"/>
      <c r="B292" s="29"/>
      <c r="C292" s="30" t="s">
        <v>135</v>
      </c>
      <c r="D292" s="12" t="s">
        <v>172</v>
      </c>
      <c r="E292" s="25">
        <v>31857.35</v>
      </c>
      <c r="F292" s="25">
        <v>20622.46</v>
      </c>
      <c r="G292" s="137">
        <f t="shared" si="16"/>
        <v>64.73375845762438</v>
      </c>
      <c r="H292" s="137">
        <f t="shared" si="19"/>
        <v>65.05304723921871</v>
      </c>
      <c r="I292" s="25">
        <v>31700.99</v>
      </c>
    </row>
    <row r="293" spans="1:9" s="84" customFormat="1" ht="12.75">
      <c r="A293" s="19"/>
      <c r="B293" s="27">
        <v>85216</v>
      </c>
      <c r="C293" s="20"/>
      <c r="D293" s="71" t="s">
        <v>124</v>
      </c>
      <c r="E293" s="21">
        <f>SUM(E294:E298)</f>
        <v>709600</v>
      </c>
      <c r="F293" s="21">
        <f>SUM(F294:F298)</f>
        <v>411533</v>
      </c>
      <c r="G293" s="136">
        <f aca="true" t="shared" si="20" ref="G293:G390">F293*100/E293</f>
        <v>57.995067643742956</v>
      </c>
      <c r="H293" s="136">
        <f t="shared" si="19"/>
        <v>117.92425594543472</v>
      </c>
      <c r="I293" s="21">
        <f>SUM(I294:I298)</f>
        <v>348980.79</v>
      </c>
    </row>
    <row r="294" spans="1:9" s="1" customFormat="1" ht="25.5" customHeight="1" hidden="1">
      <c r="A294" s="22"/>
      <c r="B294" s="29"/>
      <c r="C294" s="30" t="s">
        <v>84</v>
      </c>
      <c r="D294" s="12" t="s">
        <v>108</v>
      </c>
      <c r="E294" s="25"/>
      <c r="F294" s="25"/>
      <c r="G294" s="137" t="e">
        <f t="shared" si="20"/>
        <v>#DIV/0!</v>
      </c>
      <c r="H294" s="137" t="e">
        <f t="shared" si="19"/>
        <v>#DIV/0!</v>
      </c>
      <c r="I294" s="43"/>
    </row>
    <row r="295" spans="1:9" s="1" customFormat="1" ht="12.75" hidden="1">
      <c r="A295" s="22"/>
      <c r="B295" s="29"/>
      <c r="C295" s="30" t="s">
        <v>25</v>
      </c>
      <c r="D295" s="12" t="s">
        <v>26</v>
      </c>
      <c r="E295" s="25"/>
      <c r="F295" s="25"/>
      <c r="G295" s="137" t="e">
        <f t="shared" si="20"/>
        <v>#DIV/0!</v>
      </c>
      <c r="H295" s="137" t="e">
        <f t="shared" si="19"/>
        <v>#DIV/0!</v>
      </c>
      <c r="I295" s="43"/>
    </row>
    <row r="296" spans="1:9" s="1" customFormat="1" ht="12.75">
      <c r="A296" s="22"/>
      <c r="B296" s="29"/>
      <c r="C296" s="30" t="s">
        <v>11</v>
      </c>
      <c r="D296" s="12" t="s">
        <v>12</v>
      </c>
      <c r="E296" s="25">
        <v>11800</v>
      </c>
      <c r="F296" s="25">
        <v>260</v>
      </c>
      <c r="G296" s="137">
        <f t="shared" si="20"/>
        <v>2.2033898305084745</v>
      </c>
      <c r="H296" s="137">
        <f t="shared" si="19"/>
        <v>22.207227598459163</v>
      </c>
      <c r="I296" s="43">
        <v>1170.79</v>
      </c>
    </row>
    <row r="297" spans="1:9" s="1" customFormat="1" ht="30" customHeight="1">
      <c r="A297" s="22"/>
      <c r="B297" s="29"/>
      <c r="C297" s="30" t="s">
        <v>57</v>
      </c>
      <c r="D297" s="12" t="s">
        <v>204</v>
      </c>
      <c r="E297" s="25">
        <v>697800</v>
      </c>
      <c r="F297" s="25">
        <v>411273</v>
      </c>
      <c r="G297" s="137">
        <f t="shared" si="20"/>
        <v>58.93852106620808</v>
      </c>
      <c r="H297" s="137">
        <f t="shared" si="19"/>
        <v>118.24645639860844</v>
      </c>
      <c r="I297" s="25">
        <v>347810</v>
      </c>
    </row>
    <row r="298" spans="1:9" s="1" customFormat="1" ht="22.5" hidden="1">
      <c r="A298" s="22"/>
      <c r="B298" s="29"/>
      <c r="C298" s="30" t="s">
        <v>73</v>
      </c>
      <c r="D298" s="12" t="s">
        <v>132</v>
      </c>
      <c r="E298" s="25"/>
      <c r="F298" s="25"/>
      <c r="G298" s="137" t="e">
        <f t="shared" si="20"/>
        <v>#DIV/0!</v>
      </c>
      <c r="H298" s="137" t="e">
        <f t="shared" si="19"/>
        <v>#DIV/0!</v>
      </c>
      <c r="I298" s="43"/>
    </row>
    <row r="299" spans="1:9" ht="12.75">
      <c r="A299" s="19"/>
      <c r="B299" s="27">
        <v>85219</v>
      </c>
      <c r="C299" s="20"/>
      <c r="D299" s="14" t="s">
        <v>115</v>
      </c>
      <c r="E299" s="21">
        <f>SUM(E300:E305)</f>
        <v>1839174</v>
      </c>
      <c r="F299" s="21">
        <f>SUM(F300:F303)</f>
        <v>389112.61</v>
      </c>
      <c r="G299" s="136">
        <f t="shared" si="20"/>
        <v>21.15692207480097</v>
      </c>
      <c r="H299" s="136">
        <f t="shared" si="19"/>
        <v>103.1216900129946</v>
      </c>
      <c r="I299" s="21">
        <f>SUM(I300:I303)</f>
        <v>377333.43</v>
      </c>
    </row>
    <row r="300" spans="1:9" ht="12.75" hidden="1">
      <c r="A300" s="19"/>
      <c r="B300" s="36"/>
      <c r="C300" s="34" t="s">
        <v>25</v>
      </c>
      <c r="D300" s="10" t="s">
        <v>26</v>
      </c>
      <c r="E300" s="25"/>
      <c r="F300" s="25"/>
      <c r="G300" s="137" t="e">
        <f t="shared" si="20"/>
        <v>#DIV/0!</v>
      </c>
      <c r="H300" s="137" t="e">
        <f t="shared" si="19"/>
        <v>#DIV/0!</v>
      </c>
      <c r="I300" s="25"/>
    </row>
    <row r="301" spans="1:9" ht="12.75">
      <c r="A301" s="22"/>
      <c r="B301" s="29"/>
      <c r="C301" s="30" t="s">
        <v>11</v>
      </c>
      <c r="D301" s="11" t="s">
        <v>12</v>
      </c>
      <c r="E301" s="25">
        <v>22174</v>
      </c>
      <c r="F301" s="25">
        <v>10980.61</v>
      </c>
      <c r="G301" s="137">
        <f t="shared" si="20"/>
        <v>49.52020384233787</v>
      </c>
      <c r="H301" s="137">
        <f aca="true" t="shared" si="21" ref="H301:H315">(F301/I301)*100</f>
        <v>1224.9266535033412</v>
      </c>
      <c r="I301" s="25">
        <v>896.43</v>
      </c>
    </row>
    <row r="302" spans="1:9" ht="45" hidden="1">
      <c r="A302" s="22"/>
      <c r="B302" s="29"/>
      <c r="C302" s="30" t="s">
        <v>135</v>
      </c>
      <c r="D302" s="12" t="s">
        <v>172</v>
      </c>
      <c r="E302" s="25">
        <v>0</v>
      </c>
      <c r="F302" s="25">
        <v>0</v>
      </c>
      <c r="G302" s="137" t="e">
        <f t="shared" si="20"/>
        <v>#DIV/0!</v>
      </c>
      <c r="H302" s="137" t="e">
        <f t="shared" si="21"/>
        <v>#DIV/0!</v>
      </c>
      <c r="I302" s="25"/>
    </row>
    <row r="303" spans="1:9" ht="30" customHeight="1">
      <c r="A303" s="22"/>
      <c r="B303" s="98"/>
      <c r="C303" s="30">
        <v>2030</v>
      </c>
      <c r="D303" s="12" t="s">
        <v>204</v>
      </c>
      <c r="E303" s="25">
        <v>1817000</v>
      </c>
      <c r="F303" s="25">
        <v>378132</v>
      </c>
      <c r="G303" s="137">
        <f t="shared" si="20"/>
        <v>20.81078701155751</v>
      </c>
      <c r="H303" s="137">
        <f t="shared" si="21"/>
        <v>100.45027454793231</v>
      </c>
      <c r="I303" s="25">
        <v>376437</v>
      </c>
    </row>
    <row r="304" spans="1:9" ht="33.75" customHeight="1" hidden="1">
      <c r="A304" s="22"/>
      <c r="B304" s="194">
        <v>85220</v>
      </c>
      <c r="C304" s="44"/>
      <c r="D304" s="13" t="s">
        <v>173</v>
      </c>
      <c r="E304" s="21">
        <f>SUM(E305)</f>
        <v>0</v>
      </c>
      <c r="F304" s="21">
        <f>SUM(F305)</f>
        <v>0</v>
      </c>
      <c r="G304" s="136" t="e">
        <f t="shared" si="20"/>
        <v>#DIV/0!</v>
      </c>
      <c r="H304" s="136" t="e">
        <f t="shared" si="21"/>
        <v>#DIV/0!</v>
      </c>
      <c r="I304" s="21"/>
    </row>
    <row r="305" spans="1:9" ht="12.75" hidden="1">
      <c r="A305" s="22"/>
      <c r="B305" s="98"/>
      <c r="C305" s="34" t="s">
        <v>11</v>
      </c>
      <c r="D305" s="10" t="s">
        <v>174</v>
      </c>
      <c r="E305" s="25"/>
      <c r="F305" s="25"/>
      <c r="G305" s="137" t="e">
        <f t="shared" si="20"/>
        <v>#DIV/0!</v>
      </c>
      <c r="H305" s="137" t="e">
        <f t="shared" si="21"/>
        <v>#DIV/0!</v>
      </c>
      <c r="I305" s="25"/>
    </row>
    <row r="306" spans="1:9" ht="25.5" customHeight="1">
      <c r="A306" s="22"/>
      <c r="B306" s="27">
        <v>85220</v>
      </c>
      <c r="C306" s="167"/>
      <c r="D306" s="13" t="s">
        <v>173</v>
      </c>
      <c r="E306" s="21">
        <f>SUM(E307:E307)</f>
        <v>50000</v>
      </c>
      <c r="F306" s="21">
        <f>SUM(F307:F307)</f>
        <v>7348.87</v>
      </c>
      <c r="G306" s="136">
        <f t="shared" si="20"/>
        <v>14.69774</v>
      </c>
      <c r="H306" s="136">
        <f t="shared" si="21"/>
        <v>77.04994862546918</v>
      </c>
      <c r="I306" s="21">
        <f>SUM(I307:I307)</f>
        <v>9537.8</v>
      </c>
    </row>
    <row r="307" spans="1:9" ht="12.75">
      <c r="A307" s="22"/>
      <c r="B307" s="106"/>
      <c r="C307" s="30" t="s">
        <v>11</v>
      </c>
      <c r="D307" s="11" t="s">
        <v>12</v>
      </c>
      <c r="E307" s="25">
        <v>50000</v>
      </c>
      <c r="F307" s="25">
        <v>7348.87</v>
      </c>
      <c r="G307" s="137">
        <f t="shared" si="20"/>
        <v>14.69774</v>
      </c>
      <c r="H307" s="137">
        <f t="shared" si="21"/>
        <v>77.04994862546918</v>
      </c>
      <c r="I307" s="25">
        <v>9537.8</v>
      </c>
    </row>
    <row r="308" spans="1:9" ht="13.5" customHeight="1">
      <c r="A308" s="19"/>
      <c r="B308" s="27">
        <v>85228</v>
      </c>
      <c r="C308" s="20"/>
      <c r="D308" s="13" t="s">
        <v>68</v>
      </c>
      <c r="E308" s="21">
        <f>SUM(E309:E313)</f>
        <v>409951</v>
      </c>
      <c r="F308" s="21">
        <f>SUM(F309:F313)</f>
        <v>65542.55</v>
      </c>
      <c r="G308" s="136">
        <f t="shared" si="20"/>
        <v>15.987898553729591</v>
      </c>
      <c r="H308" s="136">
        <f t="shared" si="21"/>
        <v>90.65708197355306</v>
      </c>
      <c r="I308" s="21">
        <f>SUM(I309:I313)</f>
        <v>72297.22</v>
      </c>
    </row>
    <row r="309" spans="1:9" ht="12.75">
      <c r="A309" s="22"/>
      <c r="B309" s="29"/>
      <c r="C309" s="34" t="s">
        <v>62</v>
      </c>
      <c r="D309" s="10" t="s">
        <v>63</v>
      </c>
      <c r="E309" s="25">
        <v>340000</v>
      </c>
      <c r="F309" s="25">
        <v>53947.91</v>
      </c>
      <c r="G309" s="137">
        <f t="shared" si="20"/>
        <v>15.867032352941177</v>
      </c>
      <c r="H309" s="137">
        <f t="shared" si="21"/>
        <v>90.14357528783984</v>
      </c>
      <c r="I309" s="25">
        <v>59846.65</v>
      </c>
    </row>
    <row r="310" spans="1:9" ht="12.75">
      <c r="A310" s="22"/>
      <c r="B310" s="29"/>
      <c r="C310" s="30" t="s">
        <v>25</v>
      </c>
      <c r="D310" s="10" t="s">
        <v>26</v>
      </c>
      <c r="E310" s="25">
        <v>10</v>
      </c>
      <c r="F310" s="25">
        <v>0</v>
      </c>
      <c r="G310" s="137">
        <f t="shared" si="20"/>
        <v>0</v>
      </c>
      <c r="H310" s="149" t="s">
        <v>139</v>
      </c>
      <c r="I310" s="25">
        <v>0</v>
      </c>
    </row>
    <row r="311" spans="1:9" ht="12.75">
      <c r="A311" s="22"/>
      <c r="B311" s="29"/>
      <c r="C311" s="28" t="s">
        <v>11</v>
      </c>
      <c r="D311" s="11" t="s">
        <v>12</v>
      </c>
      <c r="E311" s="25">
        <v>1841</v>
      </c>
      <c r="F311" s="25">
        <v>0</v>
      </c>
      <c r="G311" s="137">
        <f t="shared" si="20"/>
        <v>0</v>
      </c>
      <c r="H311" s="137">
        <f t="shared" si="21"/>
        <v>0</v>
      </c>
      <c r="I311" s="25">
        <v>1431.79</v>
      </c>
    </row>
    <row r="312" spans="1:9" ht="48.75" customHeight="1">
      <c r="A312" s="22"/>
      <c r="B312" s="29"/>
      <c r="C312" s="30" t="s">
        <v>135</v>
      </c>
      <c r="D312" s="12" t="s">
        <v>172</v>
      </c>
      <c r="E312" s="79">
        <v>68100</v>
      </c>
      <c r="F312" s="79">
        <v>11200</v>
      </c>
      <c r="G312" s="147">
        <f t="shared" si="20"/>
        <v>16.44640234948605</v>
      </c>
      <c r="H312" s="137">
        <f t="shared" si="21"/>
        <v>104.8689138576779</v>
      </c>
      <c r="I312" s="157">
        <v>10680</v>
      </c>
    </row>
    <row r="313" spans="1:9" ht="36.75" customHeight="1">
      <c r="A313" s="22"/>
      <c r="B313" s="29"/>
      <c r="C313" s="30" t="s">
        <v>82</v>
      </c>
      <c r="D313" s="12" t="s">
        <v>206</v>
      </c>
      <c r="E313" s="79">
        <v>0</v>
      </c>
      <c r="F313" s="79">
        <v>394.64</v>
      </c>
      <c r="G313" s="145" t="s">
        <v>139</v>
      </c>
      <c r="H313" s="137">
        <f t="shared" si="21"/>
        <v>116.48857665741781</v>
      </c>
      <c r="I313" s="157">
        <v>338.78</v>
      </c>
    </row>
    <row r="314" spans="1:9" ht="12.75" hidden="1">
      <c r="A314" s="22"/>
      <c r="B314" s="27">
        <v>85231</v>
      </c>
      <c r="C314" s="42"/>
      <c r="D314" s="86" t="s">
        <v>145</v>
      </c>
      <c r="E314" s="87">
        <f>SUM(E315)</f>
        <v>0</v>
      </c>
      <c r="F314" s="87">
        <f>SUM(F315)</f>
        <v>0</v>
      </c>
      <c r="G314" s="146" t="e">
        <f t="shared" si="20"/>
        <v>#DIV/0!</v>
      </c>
      <c r="H314" s="136" t="e">
        <f t="shared" si="21"/>
        <v>#DIV/0!</v>
      </c>
      <c r="I314" s="87">
        <f>SUM(I315)</f>
        <v>0</v>
      </c>
    </row>
    <row r="315" spans="1:9" ht="45" hidden="1">
      <c r="A315" s="22"/>
      <c r="B315" s="29"/>
      <c r="C315" s="30" t="s">
        <v>135</v>
      </c>
      <c r="D315" s="12" t="s">
        <v>172</v>
      </c>
      <c r="E315" s="79"/>
      <c r="F315" s="79"/>
      <c r="G315" s="147" t="e">
        <f t="shared" si="20"/>
        <v>#DIV/0!</v>
      </c>
      <c r="H315" s="137" t="e">
        <f t="shared" si="21"/>
        <v>#DIV/0!</v>
      </c>
      <c r="I315" s="43"/>
    </row>
    <row r="316" spans="1:9" ht="22.5" hidden="1">
      <c r="A316" s="22"/>
      <c r="B316" s="27">
        <v>85278</v>
      </c>
      <c r="C316" s="99"/>
      <c r="D316" s="127" t="s">
        <v>163</v>
      </c>
      <c r="E316" s="87">
        <f>SUM(E317)</f>
        <v>0</v>
      </c>
      <c r="F316" s="87">
        <f>SUM(F317)</f>
        <v>0</v>
      </c>
      <c r="G316" s="146" t="e">
        <f t="shared" si="20"/>
        <v>#DIV/0!</v>
      </c>
      <c r="H316" s="152" t="s">
        <v>139</v>
      </c>
      <c r="I316" s="87">
        <f>SUM(I317)</f>
        <v>0</v>
      </c>
    </row>
    <row r="317" spans="1:9" ht="12.75" hidden="1">
      <c r="A317" s="22"/>
      <c r="B317" s="111"/>
      <c r="C317" s="30" t="s">
        <v>135</v>
      </c>
      <c r="D317" s="126" t="s">
        <v>117</v>
      </c>
      <c r="E317" s="79"/>
      <c r="F317" s="79"/>
      <c r="G317" s="147" t="e">
        <f t="shared" si="20"/>
        <v>#DIV/0!</v>
      </c>
      <c r="H317" s="153" t="s">
        <v>139</v>
      </c>
      <c r="I317" s="149" t="s">
        <v>139</v>
      </c>
    </row>
    <row r="318" spans="1:9" ht="22.5" hidden="1">
      <c r="A318" s="22"/>
      <c r="B318" s="27">
        <v>85278</v>
      </c>
      <c r="C318" s="44"/>
      <c r="D318" s="127" t="s">
        <v>187</v>
      </c>
      <c r="E318" s="87">
        <f>SUM(E319)</f>
        <v>0</v>
      </c>
      <c r="F318" s="87">
        <f>SUM(F319)</f>
        <v>0</v>
      </c>
      <c r="G318" s="146" t="e">
        <f t="shared" si="20"/>
        <v>#DIV/0!</v>
      </c>
      <c r="H318" s="136" t="e">
        <f aca="true" t="shared" si="22" ref="H318:H345">(F318/I318)*100</f>
        <v>#DIV/0!</v>
      </c>
      <c r="I318" s="87">
        <f>SUM(I319)</f>
        <v>0</v>
      </c>
    </row>
    <row r="319" spans="1:9" ht="12.75" hidden="1">
      <c r="A319" s="22"/>
      <c r="B319" s="27"/>
      <c r="C319" s="30" t="s">
        <v>135</v>
      </c>
      <c r="D319" s="126" t="s">
        <v>117</v>
      </c>
      <c r="E319" s="79"/>
      <c r="F319" s="79"/>
      <c r="G319" s="147" t="e">
        <f t="shared" si="20"/>
        <v>#DIV/0!</v>
      </c>
      <c r="H319" s="137" t="e">
        <f t="shared" si="22"/>
        <v>#DIV/0!</v>
      </c>
      <c r="I319" s="157"/>
    </row>
    <row r="320" spans="1:9" ht="12.75">
      <c r="A320" s="19"/>
      <c r="B320" s="27">
        <v>85295</v>
      </c>
      <c r="C320" s="20"/>
      <c r="D320" s="14" t="s">
        <v>5</v>
      </c>
      <c r="E320" s="21">
        <f>SUM(E321:E327)</f>
        <v>16239882</v>
      </c>
      <c r="F320" s="21">
        <f>SUM(F321:F327)</f>
        <v>116973.81</v>
      </c>
      <c r="G320" s="136">
        <f t="shared" si="20"/>
        <v>0.7202873148955147</v>
      </c>
      <c r="H320" s="136">
        <f t="shared" si="22"/>
        <v>3897.7757710660308</v>
      </c>
      <c r="I320" s="21">
        <f>SUM(I322:I327)</f>
        <v>3001.04</v>
      </c>
    </row>
    <row r="321" spans="1:9" ht="12.75" hidden="1">
      <c r="A321" s="19"/>
      <c r="B321" s="36"/>
      <c r="C321" s="30" t="s">
        <v>17</v>
      </c>
      <c r="D321" s="12" t="s">
        <v>18</v>
      </c>
      <c r="E321" s="79"/>
      <c r="F321" s="79"/>
      <c r="G321" s="145" t="e">
        <f t="shared" si="20"/>
        <v>#DIV/0!</v>
      </c>
      <c r="H321" s="137" t="e">
        <f t="shared" si="22"/>
        <v>#DIV/0!</v>
      </c>
      <c r="I321" s="87"/>
    </row>
    <row r="322" spans="1:9" ht="12.75" hidden="1">
      <c r="A322" s="19"/>
      <c r="B322" s="36"/>
      <c r="C322" s="28" t="s">
        <v>25</v>
      </c>
      <c r="D322" s="93" t="s">
        <v>26</v>
      </c>
      <c r="E322" s="79"/>
      <c r="F322" s="79"/>
      <c r="G322" s="147" t="e">
        <f t="shared" si="20"/>
        <v>#DIV/0!</v>
      </c>
      <c r="H322" s="137" t="e">
        <f t="shared" si="22"/>
        <v>#DIV/0!</v>
      </c>
      <c r="I322" s="79">
        <v>0</v>
      </c>
    </row>
    <row r="323" spans="1:9" s="1" customFormat="1" ht="14.25" customHeight="1">
      <c r="A323" s="22"/>
      <c r="B323" s="23"/>
      <c r="C323" s="28" t="s">
        <v>11</v>
      </c>
      <c r="D323" s="93" t="s">
        <v>12</v>
      </c>
      <c r="E323" s="79">
        <v>6500</v>
      </c>
      <c r="F323" s="79">
        <v>860.81</v>
      </c>
      <c r="G323" s="147">
        <f t="shared" si="20"/>
        <v>13.243230769230768</v>
      </c>
      <c r="H323" s="137">
        <f t="shared" si="22"/>
        <v>28.683722976034975</v>
      </c>
      <c r="I323" s="79">
        <v>3001.04</v>
      </c>
    </row>
    <row r="324" spans="1:11" s="1" customFormat="1" ht="48" customHeight="1">
      <c r="A324" s="22"/>
      <c r="B324" s="23"/>
      <c r="C324" s="30" t="s">
        <v>135</v>
      </c>
      <c r="D324" s="12" t="s">
        <v>172</v>
      </c>
      <c r="E324" s="25">
        <v>15523582</v>
      </c>
      <c r="F324" s="25">
        <v>116113</v>
      </c>
      <c r="G324" s="137">
        <f t="shared" si="20"/>
        <v>0.7479781406121345</v>
      </c>
      <c r="H324" s="149" t="s">
        <v>139</v>
      </c>
      <c r="I324" s="43" t="s">
        <v>139</v>
      </c>
      <c r="K324" s="192"/>
    </row>
    <row r="325" spans="1:9" ht="33.75">
      <c r="A325" s="22"/>
      <c r="B325" s="29"/>
      <c r="C325" s="30">
        <v>2030</v>
      </c>
      <c r="D325" s="12" t="s">
        <v>203</v>
      </c>
      <c r="E325" s="25">
        <v>709800</v>
      </c>
      <c r="F325" s="25">
        <v>0</v>
      </c>
      <c r="G325" s="137">
        <f t="shared" si="20"/>
        <v>0</v>
      </c>
      <c r="H325" s="149" t="s">
        <v>139</v>
      </c>
      <c r="I325" s="43">
        <v>0</v>
      </c>
    </row>
    <row r="326" spans="1:9" ht="33.75" hidden="1">
      <c r="A326" s="22"/>
      <c r="B326" s="29"/>
      <c r="C326" s="30" t="s">
        <v>82</v>
      </c>
      <c r="D326" s="12" t="s">
        <v>206</v>
      </c>
      <c r="E326" s="80"/>
      <c r="F326" s="80"/>
      <c r="G326" s="137" t="e">
        <f t="shared" si="20"/>
        <v>#DIV/0!</v>
      </c>
      <c r="H326" s="137" t="e">
        <f t="shared" si="22"/>
        <v>#DIV/0!</v>
      </c>
      <c r="I326" s="160"/>
    </row>
    <row r="327" spans="1:9" ht="56.25" hidden="1">
      <c r="A327" s="22"/>
      <c r="B327" s="29"/>
      <c r="C327" s="30" t="s">
        <v>73</v>
      </c>
      <c r="D327" s="12" t="s">
        <v>241</v>
      </c>
      <c r="E327" s="169"/>
      <c r="F327" s="80"/>
      <c r="G327" s="147" t="e">
        <f t="shared" si="20"/>
        <v>#DIV/0!</v>
      </c>
      <c r="H327" s="137" t="e">
        <f t="shared" si="22"/>
        <v>#DIV/0!</v>
      </c>
      <c r="I327" s="160">
        <v>0</v>
      </c>
    </row>
    <row r="328" spans="1:9" ht="22.5">
      <c r="A328" s="26">
        <v>853</v>
      </c>
      <c r="B328" s="37"/>
      <c r="C328" s="94"/>
      <c r="D328" s="95" t="s">
        <v>102</v>
      </c>
      <c r="E328" s="96">
        <f>E329+E334</f>
        <v>484299</v>
      </c>
      <c r="F328" s="96">
        <f>F329+F334</f>
        <v>65669.49</v>
      </c>
      <c r="G328" s="135">
        <f t="shared" si="20"/>
        <v>13.559699689654533</v>
      </c>
      <c r="H328" s="148">
        <f t="shared" si="22"/>
        <v>87.09494138519301</v>
      </c>
      <c r="I328" s="96">
        <f>I329+I334</f>
        <v>75399.89</v>
      </c>
    </row>
    <row r="329" spans="1:9" ht="12.75">
      <c r="A329" s="47"/>
      <c r="B329" s="48">
        <v>85305</v>
      </c>
      <c r="C329" s="20"/>
      <c r="D329" s="14" t="s">
        <v>69</v>
      </c>
      <c r="E329" s="21">
        <f>SUM(E330:E333)</f>
        <v>483799</v>
      </c>
      <c r="F329" s="21">
        <f>SUM(F330:F333)</f>
        <v>65669.49</v>
      </c>
      <c r="G329" s="136">
        <f t="shared" si="20"/>
        <v>13.573713463649161</v>
      </c>
      <c r="H329" s="136">
        <f t="shared" si="22"/>
        <v>87.09494138519301</v>
      </c>
      <c r="I329" s="21">
        <f>SUM(I330:I333)</f>
        <v>75399.89</v>
      </c>
    </row>
    <row r="330" spans="1:9" ht="12.75">
      <c r="A330" s="47"/>
      <c r="B330" s="51"/>
      <c r="C330" s="30" t="s">
        <v>62</v>
      </c>
      <c r="D330" s="10" t="s">
        <v>63</v>
      </c>
      <c r="E330" s="25">
        <v>141001</v>
      </c>
      <c r="F330" s="25">
        <v>17232.38</v>
      </c>
      <c r="G330" s="137">
        <f t="shared" si="20"/>
        <v>12.2214594222736</v>
      </c>
      <c r="H330" s="137">
        <f t="shared" si="22"/>
        <v>87.15247503120467</v>
      </c>
      <c r="I330" s="43">
        <v>19772.68</v>
      </c>
    </row>
    <row r="331" spans="1:9" ht="12.75">
      <c r="A331" s="47"/>
      <c r="B331" s="51"/>
      <c r="C331" s="34" t="s">
        <v>25</v>
      </c>
      <c r="D331" s="10" t="s">
        <v>26</v>
      </c>
      <c r="E331" s="25">
        <v>250</v>
      </c>
      <c r="F331" s="25">
        <v>16.15</v>
      </c>
      <c r="G331" s="137">
        <f t="shared" si="20"/>
        <v>6.459999999999999</v>
      </c>
      <c r="H331" s="137">
        <f t="shared" si="22"/>
        <v>38.69190225203641</v>
      </c>
      <c r="I331" s="25">
        <v>41.74</v>
      </c>
    </row>
    <row r="332" spans="1:9" ht="12.75">
      <c r="A332" s="47"/>
      <c r="B332" s="57"/>
      <c r="C332" s="30" t="s">
        <v>11</v>
      </c>
      <c r="D332" s="10" t="s">
        <v>12</v>
      </c>
      <c r="E332" s="25">
        <v>342548</v>
      </c>
      <c r="F332" s="25">
        <v>48420.96</v>
      </c>
      <c r="G332" s="137">
        <f t="shared" si="20"/>
        <v>14.13552553218819</v>
      </c>
      <c r="H332" s="137">
        <f t="shared" si="22"/>
        <v>87.11082230662078</v>
      </c>
      <c r="I332" s="25">
        <v>55585.47</v>
      </c>
    </row>
    <row r="333" spans="1:9" ht="33.75" hidden="1">
      <c r="A333" s="47"/>
      <c r="B333" s="51"/>
      <c r="C333" s="30" t="s">
        <v>57</v>
      </c>
      <c r="D333" s="12" t="s">
        <v>203</v>
      </c>
      <c r="E333" s="79"/>
      <c r="F333" s="79"/>
      <c r="G333" s="137" t="e">
        <f t="shared" si="20"/>
        <v>#DIV/0!</v>
      </c>
      <c r="H333" s="137" t="e">
        <f t="shared" si="22"/>
        <v>#DIV/0!</v>
      </c>
      <c r="I333" s="79"/>
    </row>
    <row r="334" spans="1:9" ht="12.75">
      <c r="A334" s="47"/>
      <c r="B334" s="48">
        <v>85395</v>
      </c>
      <c r="C334" s="42"/>
      <c r="D334" s="86" t="s">
        <v>5</v>
      </c>
      <c r="E334" s="87">
        <f>SUM(E335:E339)</f>
        <v>500</v>
      </c>
      <c r="F334" s="87">
        <f>SUM(F335:F339)</f>
        <v>0</v>
      </c>
      <c r="G334" s="146">
        <f t="shared" si="20"/>
        <v>0</v>
      </c>
      <c r="H334" s="142" t="s">
        <v>139</v>
      </c>
      <c r="I334" s="87">
        <f>SUM(I335:I339)</f>
        <v>0</v>
      </c>
    </row>
    <row r="335" spans="1:9" ht="12.75">
      <c r="A335" s="54"/>
      <c r="B335" s="58"/>
      <c r="C335" s="30" t="s">
        <v>25</v>
      </c>
      <c r="D335" s="10" t="s">
        <v>26</v>
      </c>
      <c r="E335" s="25">
        <v>500</v>
      </c>
      <c r="F335" s="25">
        <v>0</v>
      </c>
      <c r="G335" s="137">
        <f t="shared" si="20"/>
        <v>0</v>
      </c>
      <c r="H335" s="149" t="s">
        <v>139</v>
      </c>
      <c r="I335" s="25">
        <v>0</v>
      </c>
    </row>
    <row r="336" spans="1:9" ht="45" hidden="1">
      <c r="A336" s="54"/>
      <c r="B336" s="58"/>
      <c r="C336" s="34" t="s">
        <v>141</v>
      </c>
      <c r="D336" s="85" t="s">
        <v>205</v>
      </c>
      <c r="E336" s="25"/>
      <c r="F336" s="25"/>
      <c r="G336" s="137" t="e">
        <f t="shared" si="20"/>
        <v>#DIV/0!</v>
      </c>
      <c r="H336" s="149" t="e">
        <f t="shared" si="22"/>
        <v>#DIV/0!</v>
      </c>
      <c r="I336" s="43">
        <v>0</v>
      </c>
    </row>
    <row r="337" spans="1:9" ht="45" hidden="1">
      <c r="A337" s="54"/>
      <c r="B337" s="58"/>
      <c r="C337" s="34" t="s">
        <v>142</v>
      </c>
      <c r="D337" s="85" t="s">
        <v>205</v>
      </c>
      <c r="E337" s="25"/>
      <c r="F337" s="25"/>
      <c r="G337" s="137" t="e">
        <f t="shared" si="20"/>
        <v>#DIV/0!</v>
      </c>
      <c r="H337" s="149" t="e">
        <f t="shared" si="22"/>
        <v>#DIV/0!</v>
      </c>
      <c r="I337" s="43"/>
    </row>
    <row r="338" spans="1:9" ht="33.75" hidden="1">
      <c r="A338" s="54"/>
      <c r="B338" s="58"/>
      <c r="C338" s="34" t="s">
        <v>133</v>
      </c>
      <c r="D338" s="85" t="s">
        <v>134</v>
      </c>
      <c r="E338" s="25"/>
      <c r="F338" s="25"/>
      <c r="G338" s="137" t="e">
        <f t="shared" si="20"/>
        <v>#DIV/0!</v>
      </c>
      <c r="H338" s="149" t="e">
        <f t="shared" si="22"/>
        <v>#DIV/0!</v>
      </c>
      <c r="I338" s="43"/>
    </row>
    <row r="339" spans="1:9" ht="33.75" hidden="1">
      <c r="A339" s="47"/>
      <c r="B339" s="51"/>
      <c r="C339" s="34" t="s">
        <v>121</v>
      </c>
      <c r="D339" s="85" t="s">
        <v>180</v>
      </c>
      <c r="E339" s="33"/>
      <c r="F339" s="33"/>
      <c r="G339" s="137" t="e">
        <f t="shared" si="20"/>
        <v>#DIV/0!</v>
      </c>
      <c r="H339" s="149" t="e">
        <f t="shared" si="22"/>
        <v>#DIV/0!</v>
      </c>
      <c r="I339" s="43"/>
    </row>
    <row r="340" spans="1:9" ht="12.75">
      <c r="A340" s="26">
        <v>854</v>
      </c>
      <c r="B340" s="16"/>
      <c r="C340" s="32"/>
      <c r="D340" s="65" t="s">
        <v>70</v>
      </c>
      <c r="E340" s="18">
        <f>E341</f>
        <v>730000</v>
      </c>
      <c r="F340" s="18">
        <f>F341</f>
        <v>0</v>
      </c>
      <c r="G340" s="135">
        <f t="shared" si="20"/>
        <v>0</v>
      </c>
      <c r="H340" s="215" t="s">
        <v>139</v>
      </c>
      <c r="I340" s="18">
        <f>I341</f>
        <v>0</v>
      </c>
    </row>
    <row r="341" spans="1:9" ht="12.75">
      <c r="A341" s="47"/>
      <c r="B341" s="48">
        <v>85415</v>
      </c>
      <c r="C341" s="20"/>
      <c r="D341" s="14" t="s">
        <v>71</v>
      </c>
      <c r="E341" s="21">
        <f>SUM(E342:E344)</f>
        <v>730000</v>
      </c>
      <c r="F341" s="21">
        <f>SUM(F342:F344)</f>
        <v>0</v>
      </c>
      <c r="G341" s="136">
        <f t="shared" si="20"/>
        <v>0</v>
      </c>
      <c r="H341" s="142" t="s">
        <v>139</v>
      </c>
      <c r="I341" s="21">
        <f>SUM(I343:I344)</f>
        <v>0</v>
      </c>
    </row>
    <row r="342" spans="1:9" ht="12.75">
      <c r="A342" s="47"/>
      <c r="B342" s="51"/>
      <c r="C342" s="30" t="s">
        <v>11</v>
      </c>
      <c r="D342" s="10" t="s">
        <v>175</v>
      </c>
      <c r="E342" s="25">
        <v>730000</v>
      </c>
      <c r="F342" s="25">
        <v>0</v>
      </c>
      <c r="G342" s="137">
        <f t="shared" si="20"/>
        <v>0</v>
      </c>
      <c r="H342" s="149" t="s">
        <v>139</v>
      </c>
      <c r="I342" s="25">
        <v>0</v>
      </c>
    </row>
    <row r="343" spans="1:9" ht="33.75" hidden="1">
      <c r="A343" s="47"/>
      <c r="B343" s="51"/>
      <c r="C343" s="30" t="s">
        <v>57</v>
      </c>
      <c r="D343" s="12" t="s">
        <v>204</v>
      </c>
      <c r="E343" s="25"/>
      <c r="F343" s="25"/>
      <c r="G343" s="137" t="e">
        <f t="shared" si="20"/>
        <v>#DIV/0!</v>
      </c>
      <c r="H343" s="137" t="e">
        <f t="shared" si="22"/>
        <v>#DIV/0!</v>
      </c>
      <c r="I343" s="25">
        <v>0</v>
      </c>
    </row>
    <row r="344" spans="1:9" ht="48.75" customHeight="1" hidden="1">
      <c r="A344" s="47"/>
      <c r="B344" s="51"/>
      <c r="C344" s="30" t="s">
        <v>211</v>
      </c>
      <c r="D344" s="128" t="s">
        <v>212</v>
      </c>
      <c r="E344" s="25"/>
      <c r="F344" s="25"/>
      <c r="G344" s="137" t="e">
        <f t="shared" si="20"/>
        <v>#DIV/0!</v>
      </c>
      <c r="H344" s="137" t="e">
        <f t="shared" si="22"/>
        <v>#DIV/0!</v>
      </c>
      <c r="I344" s="25">
        <v>0</v>
      </c>
    </row>
    <row r="345" spans="1:9" ht="15" customHeight="1">
      <c r="A345" s="26">
        <v>900</v>
      </c>
      <c r="B345" s="37"/>
      <c r="C345" s="38"/>
      <c r="D345" s="66" t="s">
        <v>97</v>
      </c>
      <c r="E345" s="18">
        <f>SUM(E346,E349,E355,E357,E362,E366,E372,E376,E378)</f>
        <v>12445400</v>
      </c>
      <c r="F345" s="18">
        <f>SUM(F346,F349,F355,F357,F362,F366,F372,F376,F378,)</f>
        <v>1771566.25</v>
      </c>
      <c r="G345" s="135">
        <f t="shared" si="20"/>
        <v>14.234707201054205</v>
      </c>
      <c r="H345" s="135">
        <f t="shared" si="22"/>
        <v>630.4191691218822</v>
      </c>
      <c r="I345" s="18">
        <f>SUM(I349,I357,I364,I366,I372,I376,I378,I346)</f>
        <v>281014.02</v>
      </c>
    </row>
    <row r="346" spans="1:9" ht="21.75" customHeight="1">
      <c r="A346" s="19"/>
      <c r="B346" s="27">
        <v>90001</v>
      </c>
      <c r="C346" s="111"/>
      <c r="D346" s="71" t="s">
        <v>176</v>
      </c>
      <c r="E346" s="21">
        <f>SUM(E347:E348)</f>
        <v>90000</v>
      </c>
      <c r="F346" s="21">
        <f>SUM(F348)</f>
        <v>0</v>
      </c>
      <c r="G346" s="40" t="s">
        <v>139</v>
      </c>
      <c r="H346" s="142" t="s">
        <v>139</v>
      </c>
      <c r="I346" s="40">
        <f>SUM(I348:I348)</f>
        <v>0</v>
      </c>
    </row>
    <row r="347" spans="1:9" ht="21.75" customHeight="1">
      <c r="A347" s="19"/>
      <c r="B347" s="36"/>
      <c r="C347" s="30" t="s">
        <v>11</v>
      </c>
      <c r="D347" s="11" t="s">
        <v>12</v>
      </c>
      <c r="E347" s="25">
        <v>90000</v>
      </c>
      <c r="F347" s="25">
        <v>0</v>
      </c>
      <c r="G347" s="25">
        <f>F347/E347*100</f>
        <v>0</v>
      </c>
      <c r="H347" s="149" t="s">
        <v>139</v>
      </c>
      <c r="I347" s="43" t="s">
        <v>139</v>
      </c>
    </row>
    <row r="348" spans="1:9" ht="33.75" hidden="1">
      <c r="A348" s="19"/>
      <c r="B348" s="19"/>
      <c r="C348" s="30" t="s">
        <v>121</v>
      </c>
      <c r="D348" s="85" t="s">
        <v>180</v>
      </c>
      <c r="E348" s="43"/>
      <c r="F348" s="43"/>
      <c r="G348" s="25" t="e">
        <f>F348/E348*100</f>
        <v>#DIV/0!</v>
      </c>
      <c r="H348" s="149" t="e">
        <f aca="true" t="shared" si="23" ref="H348:H363">(F348/I348)*100</f>
        <v>#DIV/0!</v>
      </c>
      <c r="I348" s="43"/>
    </row>
    <row r="349" spans="1:9" ht="12" customHeight="1">
      <c r="A349" s="19"/>
      <c r="B349" s="27">
        <v>90002</v>
      </c>
      <c r="C349" s="111"/>
      <c r="D349" s="71" t="s">
        <v>167</v>
      </c>
      <c r="E349" s="21">
        <f>SUM(E350:E354)</f>
        <v>10412200</v>
      </c>
      <c r="F349" s="21">
        <f>SUM(F350:F354)</f>
        <v>1707581.44</v>
      </c>
      <c r="G349" s="136">
        <f>F349*100/E349</f>
        <v>16.39981406427076</v>
      </c>
      <c r="H349" s="142" t="s">
        <v>139</v>
      </c>
      <c r="I349" s="21">
        <f>SUM(I354:I354)</f>
        <v>0</v>
      </c>
    </row>
    <row r="350" spans="1:9" ht="30" customHeight="1">
      <c r="A350" s="19"/>
      <c r="B350" s="36"/>
      <c r="C350" s="200" t="s">
        <v>45</v>
      </c>
      <c r="D350" s="12" t="s">
        <v>199</v>
      </c>
      <c r="E350" s="25">
        <v>10300000</v>
      </c>
      <c r="F350" s="25">
        <v>1706448.45</v>
      </c>
      <c r="G350" s="137">
        <f t="shared" si="20"/>
        <v>16.56746067961165</v>
      </c>
      <c r="H350" s="149" t="s">
        <v>139</v>
      </c>
      <c r="I350" s="43" t="s">
        <v>139</v>
      </c>
    </row>
    <row r="351" spans="1:9" ht="22.5" hidden="1">
      <c r="A351" s="19"/>
      <c r="B351" s="36"/>
      <c r="C351" s="196" t="s">
        <v>76</v>
      </c>
      <c r="D351" s="12" t="s">
        <v>90</v>
      </c>
      <c r="E351" s="161"/>
      <c r="F351" s="25"/>
      <c r="G351" s="137" t="e">
        <f t="shared" si="20"/>
        <v>#DIV/0!</v>
      </c>
      <c r="H351" s="149" t="e">
        <f t="shared" si="23"/>
        <v>#DIV/0!</v>
      </c>
      <c r="I351" s="43"/>
    </row>
    <row r="352" spans="1:9" ht="12.75">
      <c r="A352" s="19"/>
      <c r="B352" s="36"/>
      <c r="C352" s="201" t="s">
        <v>17</v>
      </c>
      <c r="D352" s="12" t="s">
        <v>18</v>
      </c>
      <c r="E352" s="161">
        <v>6000</v>
      </c>
      <c r="F352" s="25">
        <v>295.1</v>
      </c>
      <c r="G352" s="137">
        <f t="shared" si="20"/>
        <v>4.918333333333334</v>
      </c>
      <c r="H352" s="149" t="s">
        <v>139</v>
      </c>
      <c r="I352" s="43" t="s">
        <v>139</v>
      </c>
    </row>
    <row r="353" spans="1:9" ht="12.75">
      <c r="A353" s="19"/>
      <c r="B353" s="36"/>
      <c r="C353" s="201" t="s">
        <v>20</v>
      </c>
      <c r="D353" s="12" t="s">
        <v>103</v>
      </c>
      <c r="E353" s="161">
        <v>6200</v>
      </c>
      <c r="F353" s="25">
        <v>837.89</v>
      </c>
      <c r="G353" s="137">
        <f t="shared" si="20"/>
        <v>13.514354838709677</v>
      </c>
      <c r="H353" s="149" t="s">
        <v>139</v>
      </c>
      <c r="I353" s="43" t="s">
        <v>139</v>
      </c>
    </row>
    <row r="354" spans="1:9" ht="37.5" customHeight="1">
      <c r="A354" s="19"/>
      <c r="B354" s="19"/>
      <c r="C354" s="30" t="s">
        <v>143</v>
      </c>
      <c r="D354" s="85" t="s">
        <v>177</v>
      </c>
      <c r="E354" s="43">
        <v>100000</v>
      </c>
      <c r="F354" s="43">
        <v>0</v>
      </c>
      <c r="G354" s="137">
        <f t="shared" si="20"/>
        <v>0</v>
      </c>
      <c r="H354" s="149" t="s">
        <v>139</v>
      </c>
      <c r="I354" s="43">
        <v>0</v>
      </c>
    </row>
    <row r="355" spans="1:9" ht="12.75" hidden="1">
      <c r="A355" s="19"/>
      <c r="B355" s="197">
        <v>90003</v>
      </c>
      <c r="C355" s="44"/>
      <c r="D355" s="88" t="s">
        <v>237</v>
      </c>
      <c r="E355" s="40">
        <f>SUM(E356:E356)</f>
        <v>0</v>
      </c>
      <c r="F355" s="40">
        <f>SUM(F356:F356)</f>
        <v>0</v>
      </c>
      <c r="G355" s="136" t="e">
        <f t="shared" si="20"/>
        <v>#DIV/0!</v>
      </c>
      <c r="H355" s="142" t="e">
        <f t="shared" si="23"/>
        <v>#DIV/0!</v>
      </c>
      <c r="I355" s="43"/>
    </row>
    <row r="356" spans="1:9" ht="12.75" hidden="1">
      <c r="A356" s="19"/>
      <c r="B356" s="198"/>
      <c r="C356" s="30" t="s">
        <v>11</v>
      </c>
      <c r="D356" s="11" t="s">
        <v>12</v>
      </c>
      <c r="E356" s="43"/>
      <c r="F356" s="43"/>
      <c r="G356" s="137" t="e">
        <f t="shared" si="20"/>
        <v>#DIV/0!</v>
      </c>
      <c r="H356" s="149" t="e">
        <f t="shared" si="23"/>
        <v>#DIV/0!</v>
      </c>
      <c r="I356" s="43"/>
    </row>
    <row r="357" spans="1:9" ht="12.75">
      <c r="A357" s="19"/>
      <c r="B357" s="27">
        <v>90004</v>
      </c>
      <c r="C357" s="20"/>
      <c r="D357" s="71" t="s">
        <v>80</v>
      </c>
      <c r="E357" s="21">
        <f>SUM(E358:E361)</f>
        <v>140000</v>
      </c>
      <c r="F357" s="21">
        <f>SUM(F358:F361)</f>
        <v>0</v>
      </c>
      <c r="G357" s="136">
        <f t="shared" si="20"/>
        <v>0</v>
      </c>
      <c r="H357" s="142">
        <f t="shared" si="23"/>
        <v>0</v>
      </c>
      <c r="I357" s="21">
        <f>SUM(I358:I361)</f>
        <v>220543.48</v>
      </c>
    </row>
    <row r="358" spans="1:9" ht="22.5" hidden="1">
      <c r="A358" s="19"/>
      <c r="B358" s="36"/>
      <c r="C358" s="30" t="s">
        <v>76</v>
      </c>
      <c r="D358" s="12" t="s">
        <v>90</v>
      </c>
      <c r="E358" s="25"/>
      <c r="F358" s="25"/>
      <c r="G358" s="137" t="e">
        <f t="shared" si="20"/>
        <v>#DIV/0!</v>
      </c>
      <c r="H358" s="149" t="e">
        <f t="shared" si="23"/>
        <v>#DIV/0!</v>
      </c>
      <c r="I358" s="43"/>
    </row>
    <row r="359" spans="1:9" ht="12.75" hidden="1">
      <c r="A359" s="19"/>
      <c r="B359" s="36"/>
      <c r="C359" s="30" t="s">
        <v>25</v>
      </c>
      <c r="D359" s="10" t="s">
        <v>26</v>
      </c>
      <c r="E359" s="25"/>
      <c r="F359" s="25"/>
      <c r="G359" s="137" t="e">
        <f t="shared" si="20"/>
        <v>#DIV/0!</v>
      </c>
      <c r="H359" s="149" t="e">
        <f t="shared" si="23"/>
        <v>#DIV/0!</v>
      </c>
      <c r="I359" s="43"/>
    </row>
    <row r="360" spans="1:9" ht="37.5" customHeight="1">
      <c r="A360" s="19"/>
      <c r="B360" s="36"/>
      <c r="C360" s="30" t="s">
        <v>143</v>
      </c>
      <c r="D360" s="85" t="s">
        <v>177</v>
      </c>
      <c r="E360" s="25">
        <v>140000</v>
      </c>
      <c r="F360" s="25">
        <v>0</v>
      </c>
      <c r="G360" s="137">
        <f t="shared" si="20"/>
        <v>0</v>
      </c>
      <c r="H360" s="149" t="s">
        <v>139</v>
      </c>
      <c r="I360" s="43">
        <v>0</v>
      </c>
    </row>
    <row r="361" spans="1:9" ht="33.75" hidden="1">
      <c r="A361" s="22"/>
      <c r="B361" s="23"/>
      <c r="C361" s="30" t="s">
        <v>121</v>
      </c>
      <c r="D361" s="85" t="s">
        <v>180</v>
      </c>
      <c r="E361" s="25"/>
      <c r="F361" s="25"/>
      <c r="G361" s="137" t="e">
        <f t="shared" si="20"/>
        <v>#DIV/0!</v>
      </c>
      <c r="H361" s="137">
        <f t="shared" si="23"/>
        <v>0</v>
      </c>
      <c r="I361" s="25">
        <v>220543.48</v>
      </c>
    </row>
    <row r="362" spans="1:9" ht="12.75" hidden="1">
      <c r="A362" s="22"/>
      <c r="B362" s="27">
        <v>90005</v>
      </c>
      <c r="C362" s="44"/>
      <c r="D362" s="88" t="s">
        <v>219</v>
      </c>
      <c r="E362" s="21">
        <f>SUM(E363:E363)</f>
        <v>0</v>
      </c>
      <c r="F362" s="21">
        <f>SUM(F363:F363)</f>
        <v>0</v>
      </c>
      <c r="G362" s="136" t="e">
        <f t="shared" si="20"/>
        <v>#DIV/0!</v>
      </c>
      <c r="H362" s="136" t="e">
        <f t="shared" si="23"/>
        <v>#DIV/0!</v>
      </c>
      <c r="I362" s="21">
        <v>0</v>
      </c>
    </row>
    <row r="363" spans="1:9" ht="33.75" hidden="1">
      <c r="A363" s="22"/>
      <c r="B363" s="111"/>
      <c r="C363" s="30" t="s">
        <v>143</v>
      </c>
      <c r="D363" s="85" t="s">
        <v>177</v>
      </c>
      <c r="E363" s="25"/>
      <c r="F363" s="25"/>
      <c r="G363" s="137" t="e">
        <f t="shared" si="20"/>
        <v>#DIV/0!</v>
      </c>
      <c r="H363" s="137" t="e">
        <f t="shared" si="23"/>
        <v>#DIV/0!</v>
      </c>
      <c r="I363" s="25"/>
    </row>
    <row r="364" spans="1:9" ht="12.75" hidden="1">
      <c r="A364" s="22"/>
      <c r="B364" s="27">
        <v>90015</v>
      </c>
      <c r="C364" s="44"/>
      <c r="D364" s="14" t="s">
        <v>168</v>
      </c>
      <c r="E364" s="21">
        <f>SUM(E365:E365)</f>
        <v>0</v>
      </c>
      <c r="F364" s="21">
        <f>SUM(F365:F365)</f>
        <v>0</v>
      </c>
      <c r="G364" s="21">
        <f>SUM(G365:G365)</f>
        <v>0</v>
      </c>
      <c r="H364" s="21" t="e">
        <f>SUM(H365:H365)</f>
        <v>#DIV/0!</v>
      </c>
      <c r="I364" s="21">
        <f>SUM(I365:I365)</f>
        <v>0</v>
      </c>
    </row>
    <row r="365" spans="1:9" ht="12.75" hidden="1">
      <c r="A365" s="22"/>
      <c r="B365" s="23"/>
      <c r="C365" s="52" t="s">
        <v>76</v>
      </c>
      <c r="D365" s="10" t="s">
        <v>166</v>
      </c>
      <c r="E365" s="25"/>
      <c r="F365" s="25"/>
      <c r="G365" s="149" t="s">
        <v>139</v>
      </c>
      <c r="H365" s="137" t="e">
        <f aca="true" t="shared" si="24" ref="H365:H383">(F365/I365)*100</f>
        <v>#DIV/0!</v>
      </c>
      <c r="I365" s="43"/>
    </row>
    <row r="366" spans="1:9" ht="12.75">
      <c r="A366" s="46"/>
      <c r="B366" s="27">
        <v>90017</v>
      </c>
      <c r="C366" s="59"/>
      <c r="D366" s="14" t="s">
        <v>72</v>
      </c>
      <c r="E366" s="21">
        <f>SUM(E367:E371)</f>
        <v>303200</v>
      </c>
      <c r="F366" s="21">
        <f>SUM(F367:F371)</f>
        <v>63674.2</v>
      </c>
      <c r="G366" s="136">
        <f t="shared" si="20"/>
        <v>21.000725593667546</v>
      </c>
      <c r="H366" s="136">
        <f t="shared" si="24"/>
        <v>110.52345817187825</v>
      </c>
      <c r="I366" s="21">
        <f>SUM(I367:I371)</f>
        <v>57611.479999999996</v>
      </c>
    </row>
    <row r="367" spans="1:9" ht="49.5" customHeight="1">
      <c r="A367" s="60"/>
      <c r="B367" s="23"/>
      <c r="C367" s="34" t="s">
        <v>10</v>
      </c>
      <c r="D367" s="85" t="s">
        <v>221</v>
      </c>
      <c r="E367" s="25">
        <v>297200</v>
      </c>
      <c r="F367" s="25">
        <v>53983.24</v>
      </c>
      <c r="G367" s="137">
        <f t="shared" si="20"/>
        <v>18.16394347240915</v>
      </c>
      <c r="H367" s="137">
        <f t="shared" si="24"/>
        <v>105.58641439847814</v>
      </c>
      <c r="I367" s="25">
        <v>51127.07</v>
      </c>
    </row>
    <row r="368" spans="1:9" ht="12.75" hidden="1">
      <c r="A368" s="22"/>
      <c r="B368" s="23"/>
      <c r="C368" s="30" t="s">
        <v>25</v>
      </c>
      <c r="D368" s="10" t="s">
        <v>26</v>
      </c>
      <c r="E368" s="25"/>
      <c r="F368" s="25"/>
      <c r="G368" s="137" t="e">
        <f t="shared" si="20"/>
        <v>#DIV/0!</v>
      </c>
      <c r="H368" s="137" t="e">
        <f t="shared" si="24"/>
        <v>#DIV/0!</v>
      </c>
      <c r="I368" s="25"/>
    </row>
    <row r="369" spans="1:9" ht="12.75">
      <c r="A369" s="22"/>
      <c r="B369" s="23"/>
      <c r="C369" s="28" t="s">
        <v>11</v>
      </c>
      <c r="D369" s="11" t="s">
        <v>12</v>
      </c>
      <c r="E369" s="25">
        <v>6000</v>
      </c>
      <c r="F369" s="25">
        <v>9690.96</v>
      </c>
      <c r="G369" s="137">
        <f t="shared" si="20"/>
        <v>161.516</v>
      </c>
      <c r="H369" s="137">
        <f t="shared" si="24"/>
        <v>149.45014272694047</v>
      </c>
      <c r="I369" s="25">
        <v>6484.41</v>
      </c>
    </row>
    <row r="370" spans="1:9" ht="12.75" hidden="1">
      <c r="A370" s="22"/>
      <c r="B370" s="23"/>
      <c r="C370" s="28" t="s">
        <v>184</v>
      </c>
      <c r="D370" s="158" t="s">
        <v>185</v>
      </c>
      <c r="E370" s="25"/>
      <c r="F370" s="25"/>
      <c r="G370" s="137" t="e">
        <f t="shared" si="20"/>
        <v>#DIV/0!</v>
      </c>
      <c r="H370" s="149" t="e">
        <f t="shared" si="24"/>
        <v>#DIV/0!</v>
      </c>
      <c r="I370" s="25">
        <v>0</v>
      </c>
    </row>
    <row r="371" spans="1:9" ht="33.75" hidden="1">
      <c r="A371" s="22"/>
      <c r="B371" s="23"/>
      <c r="C371" s="30" t="s">
        <v>143</v>
      </c>
      <c r="D371" s="85" t="s">
        <v>177</v>
      </c>
      <c r="E371" s="25"/>
      <c r="F371" s="25"/>
      <c r="G371" s="137" t="e">
        <f t="shared" si="20"/>
        <v>#DIV/0!</v>
      </c>
      <c r="H371" s="137" t="e">
        <f t="shared" si="24"/>
        <v>#DIV/0!</v>
      </c>
      <c r="I371" s="43"/>
    </row>
    <row r="372" spans="1:9" ht="24" customHeight="1">
      <c r="A372" s="46"/>
      <c r="B372" s="27">
        <v>90019</v>
      </c>
      <c r="C372" s="59"/>
      <c r="D372" s="13" t="s">
        <v>123</v>
      </c>
      <c r="E372" s="21">
        <f>SUM(E373:E375)</f>
        <v>1500000</v>
      </c>
      <c r="F372" s="21">
        <f>SUM(F373:F375)</f>
        <v>310.61</v>
      </c>
      <c r="G372" s="136">
        <f>F372*100/E372</f>
        <v>0.020707333333333335</v>
      </c>
      <c r="H372" s="136">
        <f t="shared" si="24"/>
        <v>10.864060215595336</v>
      </c>
      <c r="I372" s="21">
        <f>SUM(I373:I375)</f>
        <v>2859.06</v>
      </c>
    </row>
    <row r="373" spans="1:9" ht="12.75">
      <c r="A373" s="60"/>
      <c r="B373" s="23"/>
      <c r="C373" s="34" t="s">
        <v>17</v>
      </c>
      <c r="D373" s="10" t="s">
        <v>18</v>
      </c>
      <c r="E373" s="25">
        <v>1500000</v>
      </c>
      <c r="F373" s="25">
        <v>310.61</v>
      </c>
      <c r="G373" s="137">
        <f t="shared" si="20"/>
        <v>0.020707333333333335</v>
      </c>
      <c r="H373" s="137">
        <f t="shared" si="24"/>
        <v>10.864060215595336</v>
      </c>
      <c r="I373" s="25">
        <v>2859.06</v>
      </c>
    </row>
    <row r="374" spans="1:9" ht="12.75" hidden="1">
      <c r="A374" s="22"/>
      <c r="B374" s="23"/>
      <c r="C374" s="30" t="s">
        <v>11</v>
      </c>
      <c r="D374" s="10" t="s">
        <v>12</v>
      </c>
      <c r="E374" s="25"/>
      <c r="F374" s="25"/>
      <c r="G374" s="137" t="e">
        <f t="shared" si="20"/>
        <v>#DIV/0!</v>
      </c>
      <c r="H374" s="137" t="e">
        <f t="shared" si="24"/>
        <v>#DIV/0!</v>
      </c>
      <c r="I374" s="25">
        <v>0</v>
      </c>
    </row>
    <row r="375" spans="1:9" ht="22.5" hidden="1">
      <c r="A375" s="22"/>
      <c r="B375" s="23"/>
      <c r="C375" s="30" t="s">
        <v>73</v>
      </c>
      <c r="D375" s="85" t="s">
        <v>155</v>
      </c>
      <c r="E375" s="80"/>
      <c r="F375" s="80"/>
      <c r="G375" s="137" t="e">
        <f t="shared" si="20"/>
        <v>#DIV/0!</v>
      </c>
      <c r="H375" s="137" t="e">
        <f t="shared" si="24"/>
        <v>#DIV/0!</v>
      </c>
      <c r="I375" s="25">
        <v>0</v>
      </c>
    </row>
    <row r="376" spans="1:9" ht="22.5" hidden="1">
      <c r="A376" s="19"/>
      <c r="B376" s="27">
        <v>90020</v>
      </c>
      <c r="C376" s="20"/>
      <c r="D376" s="88" t="s">
        <v>116</v>
      </c>
      <c r="E376" s="83">
        <f>SUM(E377)</f>
        <v>0</v>
      </c>
      <c r="F376" s="83">
        <f>SUM(F377)</f>
        <v>0</v>
      </c>
      <c r="G376" s="138" t="e">
        <f t="shared" si="20"/>
        <v>#DIV/0!</v>
      </c>
      <c r="H376" s="136" t="e">
        <f t="shared" si="24"/>
        <v>#DIV/0!</v>
      </c>
      <c r="I376" s="83">
        <f>SUM(I377)</f>
        <v>0</v>
      </c>
    </row>
    <row r="377" spans="1:9" ht="12.75" hidden="1">
      <c r="A377" s="22"/>
      <c r="B377" s="29"/>
      <c r="C377" s="35" t="s">
        <v>74</v>
      </c>
      <c r="D377" s="10" t="s">
        <v>75</v>
      </c>
      <c r="E377" s="25"/>
      <c r="F377" s="25"/>
      <c r="G377" s="137" t="e">
        <f t="shared" si="20"/>
        <v>#DIV/0!</v>
      </c>
      <c r="H377" s="137" t="e">
        <f t="shared" si="24"/>
        <v>#DIV/0!</v>
      </c>
      <c r="I377" s="25">
        <v>0</v>
      </c>
    </row>
    <row r="378" spans="1:9" ht="12.75" hidden="1">
      <c r="A378" s="19"/>
      <c r="B378" s="27">
        <v>90095</v>
      </c>
      <c r="C378" s="59"/>
      <c r="D378" s="14" t="s">
        <v>5</v>
      </c>
      <c r="E378" s="21">
        <f>SUM(E379:E382)</f>
        <v>0</v>
      </c>
      <c r="F378" s="21">
        <f>SUM(F379:F382)</f>
        <v>0</v>
      </c>
      <c r="G378" s="136" t="e">
        <f t="shared" si="20"/>
        <v>#DIV/0!</v>
      </c>
      <c r="H378" s="136" t="e">
        <f t="shared" si="24"/>
        <v>#DIV/0!</v>
      </c>
      <c r="I378" s="21">
        <f>SUM(I379:I382)</f>
        <v>0</v>
      </c>
    </row>
    <row r="379" spans="1:9" ht="22.5" hidden="1">
      <c r="A379" s="19"/>
      <c r="B379" s="36"/>
      <c r="C379" s="30" t="s">
        <v>76</v>
      </c>
      <c r="D379" s="12" t="s">
        <v>90</v>
      </c>
      <c r="E379" s="25"/>
      <c r="F379" s="25"/>
      <c r="G379" s="137" t="e">
        <f t="shared" si="20"/>
        <v>#DIV/0!</v>
      </c>
      <c r="H379" s="137" t="e">
        <f t="shared" si="24"/>
        <v>#DIV/0!</v>
      </c>
      <c r="I379" s="43"/>
    </row>
    <row r="380" spans="1:9" ht="12.75" hidden="1">
      <c r="A380" s="19"/>
      <c r="B380" s="36"/>
      <c r="C380" s="30" t="s">
        <v>11</v>
      </c>
      <c r="D380" s="10" t="s">
        <v>12</v>
      </c>
      <c r="E380" s="25"/>
      <c r="F380" s="25"/>
      <c r="G380" s="137" t="e">
        <f t="shared" si="20"/>
        <v>#DIV/0!</v>
      </c>
      <c r="H380" s="137" t="e">
        <f t="shared" si="24"/>
        <v>#DIV/0!</v>
      </c>
      <c r="I380" s="43"/>
    </row>
    <row r="381" spans="1:9" ht="33.75" hidden="1">
      <c r="A381" s="19"/>
      <c r="B381" s="36"/>
      <c r="C381" s="30" t="s">
        <v>143</v>
      </c>
      <c r="D381" s="85" t="s">
        <v>177</v>
      </c>
      <c r="E381" s="25"/>
      <c r="F381" s="25"/>
      <c r="G381" s="137" t="e">
        <f>F381*100/E381</f>
        <v>#DIV/0!</v>
      </c>
      <c r="H381" s="137" t="e">
        <f t="shared" si="24"/>
        <v>#DIV/0!</v>
      </c>
      <c r="I381" s="43"/>
    </row>
    <row r="382" spans="1:9" ht="36.75" customHeight="1" hidden="1">
      <c r="A382" s="19"/>
      <c r="B382" s="36"/>
      <c r="C382" s="30">
        <v>6298</v>
      </c>
      <c r="D382" s="85" t="s">
        <v>180</v>
      </c>
      <c r="E382" s="25"/>
      <c r="F382" s="25"/>
      <c r="G382" s="137" t="e">
        <f>F382*100/E382</f>
        <v>#DIV/0!</v>
      </c>
      <c r="H382" s="137" t="e">
        <f t="shared" si="24"/>
        <v>#DIV/0!</v>
      </c>
      <c r="I382" s="25">
        <v>0</v>
      </c>
    </row>
    <row r="383" spans="1:9" ht="20.25" customHeight="1" hidden="1">
      <c r="A383" s="26">
        <v>921</v>
      </c>
      <c r="B383" s="37"/>
      <c r="C383" s="38"/>
      <c r="D383" s="72" t="s">
        <v>99</v>
      </c>
      <c r="E383" s="18">
        <f>E384+E386+E388</f>
        <v>0</v>
      </c>
      <c r="F383" s="18">
        <f>F384+F386+F388+F392</f>
        <v>0</v>
      </c>
      <c r="G383" s="135" t="e">
        <f t="shared" si="20"/>
        <v>#DIV/0!</v>
      </c>
      <c r="H383" s="135" t="e">
        <f t="shared" si="24"/>
        <v>#DIV/0!</v>
      </c>
      <c r="I383" s="18">
        <f>I386+I388+I392</f>
        <v>0</v>
      </c>
    </row>
    <row r="384" spans="1:9" ht="13.5" customHeight="1" hidden="1">
      <c r="A384" s="47"/>
      <c r="B384" s="48">
        <v>92109</v>
      </c>
      <c r="C384" s="170"/>
      <c r="D384" s="171" t="s">
        <v>214</v>
      </c>
      <c r="E384" s="50">
        <f>SUM(E385:E385)</f>
        <v>0</v>
      </c>
      <c r="F384" s="50">
        <f>SUM(F385:F385)</f>
        <v>0</v>
      </c>
      <c r="G384" s="144" t="e">
        <f t="shared" si="20"/>
        <v>#DIV/0!</v>
      </c>
      <c r="H384" s="144"/>
      <c r="I384" s="50"/>
    </row>
    <row r="385" spans="1:9" ht="35.25" customHeight="1" hidden="1">
      <c r="A385" s="47"/>
      <c r="B385" s="113"/>
      <c r="C385" s="52" t="s">
        <v>215</v>
      </c>
      <c r="D385" s="172" t="s">
        <v>216</v>
      </c>
      <c r="E385" s="120"/>
      <c r="F385" s="53"/>
      <c r="G385" s="144"/>
      <c r="H385" s="144"/>
      <c r="I385" s="50"/>
    </row>
    <row r="386" spans="1:9" ht="12.75" hidden="1">
      <c r="A386" s="19"/>
      <c r="B386" s="61">
        <v>92116</v>
      </c>
      <c r="C386" s="62"/>
      <c r="D386" s="13" t="s">
        <v>77</v>
      </c>
      <c r="E386" s="21">
        <f>SUM(E387)</f>
        <v>0</v>
      </c>
      <c r="F386" s="21">
        <f>SUM(F387)</f>
        <v>0</v>
      </c>
      <c r="G386" s="136" t="e">
        <f t="shared" si="20"/>
        <v>#DIV/0!</v>
      </c>
      <c r="H386" s="136" t="e">
        <f aca="true" t="shared" si="25" ref="H386:H396">(F386/I386)*100</f>
        <v>#DIV/0!</v>
      </c>
      <c r="I386" s="21">
        <f>SUM(I387)</f>
        <v>0</v>
      </c>
    </row>
    <row r="387" spans="1:9" ht="39" customHeight="1" hidden="1">
      <c r="A387" s="22"/>
      <c r="B387" s="29"/>
      <c r="C387" s="30">
        <v>2320</v>
      </c>
      <c r="D387" s="12" t="s">
        <v>223</v>
      </c>
      <c r="E387" s="25"/>
      <c r="F387" s="25"/>
      <c r="G387" s="137" t="e">
        <f t="shared" si="20"/>
        <v>#DIV/0!</v>
      </c>
      <c r="H387" s="137" t="e">
        <f t="shared" si="25"/>
        <v>#DIV/0!</v>
      </c>
      <c r="I387" s="25"/>
    </row>
    <row r="388" spans="1:9" ht="12.75" hidden="1">
      <c r="A388" s="19"/>
      <c r="B388" s="27">
        <v>92120</v>
      </c>
      <c r="C388" s="20"/>
      <c r="D388" s="14" t="s">
        <v>95</v>
      </c>
      <c r="E388" s="21">
        <f>SUM(E389:E391)</f>
        <v>0</v>
      </c>
      <c r="F388" s="21">
        <f>SUM(F389:F391)</f>
        <v>0</v>
      </c>
      <c r="G388" s="136" t="e">
        <f t="shared" si="20"/>
        <v>#DIV/0!</v>
      </c>
      <c r="H388" s="136" t="e">
        <f t="shared" si="25"/>
        <v>#DIV/0!</v>
      </c>
      <c r="I388" s="21">
        <f>SUM(I389:I391)</f>
        <v>0</v>
      </c>
    </row>
    <row r="389" spans="1:9" ht="22.5" customHeight="1" hidden="1">
      <c r="A389" s="19"/>
      <c r="B389" s="106"/>
      <c r="C389" s="44" t="s">
        <v>76</v>
      </c>
      <c r="D389" s="12" t="s">
        <v>90</v>
      </c>
      <c r="E389" s="25"/>
      <c r="F389" s="25"/>
      <c r="G389" s="149" t="s">
        <v>139</v>
      </c>
      <c r="H389" s="137" t="e">
        <f t="shared" si="25"/>
        <v>#DIV/0!</v>
      </c>
      <c r="I389" s="25">
        <v>0</v>
      </c>
    </row>
    <row r="390" spans="1:9" ht="12.75" hidden="1">
      <c r="A390" s="19"/>
      <c r="B390" s="36"/>
      <c r="C390" s="30" t="s">
        <v>146</v>
      </c>
      <c r="D390" s="85" t="s">
        <v>148</v>
      </c>
      <c r="E390" s="25"/>
      <c r="F390" s="25"/>
      <c r="G390" s="137" t="e">
        <f t="shared" si="20"/>
        <v>#DIV/0!</v>
      </c>
      <c r="H390" s="137" t="e">
        <f t="shared" si="25"/>
        <v>#DIV/0!</v>
      </c>
      <c r="I390" s="43"/>
    </row>
    <row r="391" spans="1:9" ht="37.5" customHeight="1" hidden="1">
      <c r="A391" s="22"/>
      <c r="B391" s="23"/>
      <c r="C391" s="30" t="s">
        <v>121</v>
      </c>
      <c r="D391" s="85" t="s">
        <v>180</v>
      </c>
      <c r="E391" s="25"/>
      <c r="F391" s="25"/>
      <c r="G391" s="137" t="e">
        <f aca="true" t="shared" si="26" ref="G391:G409">F391*100/E391</f>
        <v>#DIV/0!</v>
      </c>
      <c r="H391" s="137" t="e">
        <f t="shared" si="25"/>
        <v>#DIV/0!</v>
      </c>
      <c r="I391" s="43"/>
    </row>
    <row r="392" spans="1:9" ht="12.75" hidden="1">
      <c r="A392" s="22"/>
      <c r="B392" s="27">
        <v>92195</v>
      </c>
      <c r="C392" s="99"/>
      <c r="D392" s="88" t="s">
        <v>5</v>
      </c>
      <c r="E392" s="21">
        <f>SUM(E393)</f>
        <v>0</v>
      </c>
      <c r="F392" s="21">
        <f>SUM(F393)</f>
        <v>0</v>
      </c>
      <c r="G392" s="136" t="e">
        <f t="shared" si="26"/>
        <v>#DIV/0!</v>
      </c>
      <c r="H392" s="136" t="e">
        <f t="shared" si="25"/>
        <v>#DIV/0!</v>
      </c>
      <c r="I392" s="21"/>
    </row>
    <row r="393" spans="1:9" ht="12.75" hidden="1">
      <c r="A393" s="22"/>
      <c r="B393" s="125"/>
      <c r="C393" s="30" t="s">
        <v>11</v>
      </c>
      <c r="D393" s="85" t="s">
        <v>12</v>
      </c>
      <c r="E393" s="25"/>
      <c r="F393" s="25"/>
      <c r="G393" s="137" t="e">
        <f t="shared" si="26"/>
        <v>#DIV/0!</v>
      </c>
      <c r="H393" s="137" t="e">
        <f t="shared" si="25"/>
        <v>#DIV/0!</v>
      </c>
      <c r="I393" s="25"/>
    </row>
    <row r="394" spans="1:9" ht="12.75" hidden="1">
      <c r="A394" s="22"/>
      <c r="B394" s="23"/>
      <c r="C394" s="30" t="s">
        <v>146</v>
      </c>
      <c r="D394" s="85" t="s">
        <v>117</v>
      </c>
      <c r="E394" s="25">
        <v>0</v>
      </c>
      <c r="F394" s="25">
        <v>0</v>
      </c>
      <c r="G394" s="137" t="e">
        <f t="shared" si="26"/>
        <v>#DIV/0!</v>
      </c>
      <c r="H394" s="137" t="e">
        <f t="shared" si="25"/>
        <v>#DIV/0!</v>
      </c>
      <c r="I394" s="43"/>
    </row>
    <row r="395" spans="1:9" ht="12.75" hidden="1">
      <c r="A395" s="26">
        <v>926</v>
      </c>
      <c r="B395" s="16"/>
      <c r="C395" s="32"/>
      <c r="D395" s="65" t="s">
        <v>191</v>
      </c>
      <c r="E395" s="18">
        <f>SUM(E396,E403)</f>
        <v>0</v>
      </c>
      <c r="F395" s="18">
        <f>SUM(F396,F403)</f>
        <v>0</v>
      </c>
      <c r="G395" s="135" t="e">
        <f t="shared" si="26"/>
        <v>#DIV/0!</v>
      </c>
      <c r="H395" s="135" t="e">
        <f t="shared" si="25"/>
        <v>#DIV/0!</v>
      </c>
      <c r="I395" s="18">
        <f>I396+I403+I407</f>
        <v>0</v>
      </c>
    </row>
    <row r="396" spans="1:9" ht="12.75" hidden="1">
      <c r="A396" s="47"/>
      <c r="B396" s="48">
        <v>92601</v>
      </c>
      <c r="C396" s="49"/>
      <c r="D396" s="69" t="s">
        <v>86</v>
      </c>
      <c r="E396" s="50">
        <f>SUM(E397:E402)</f>
        <v>0</v>
      </c>
      <c r="F396" s="50">
        <f>SUM(F397:F402)</f>
        <v>0</v>
      </c>
      <c r="G396" s="144" t="e">
        <f t="shared" si="26"/>
        <v>#DIV/0!</v>
      </c>
      <c r="H396" s="136" t="e">
        <f t="shared" si="25"/>
        <v>#DIV/0!</v>
      </c>
      <c r="I396" s="50">
        <f>SUM(I397:I402)</f>
        <v>0</v>
      </c>
    </row>
    <row r="397" spans="1:9" ht="36.75" customHeight="1" hidden="1">
      <c r="A397" s="47"/>
      <c r="B397" s="51"/>
      <c r="C397" s="52" t="s">
        <v>76</v>
      </c>
      <c r="D397" s="128" t="s">
        <v>164</v>
      </c>
      <c r="E397" s="53"/>
      <c r="F397" s="53"/>
      <c r="G397" s="140" t="e">
        <f t="shared" si="26"/>
        <v>#DIV/0!</v>
      </c>
      <c r="H397" s="151" t="s">
        <v>139</v>
      </c>
      <c r="I397" s="43"/>
    </row>
    <row r="398" spans="1:9" ht="12.75" hidden="1">
      <c r="A398" s="47"/>
      <c r="B398" s="51"/>
      <c r="C398" s="52" t="s">
        <v>11</v>
      </c>
      <c r="D398" s="128" t="s">
        <v>12</v>
      </c>
      <c r="E398" s="53"/>
      <c r="F398" s="53"/>
      <c r="G398" s="140" t="e">
        <f t="shared" si="26"/>
        <v>#DIV/0!</v>
      </c>
      <c r="H398" s="151" t="e">
        <f aca="true" t="shared" si="27" ref="H398:H409">(F398/I398)*100</f>
        <v>#DIV/0!</v>
      </c>
      <c r="I398" s="43"/>
    </row>
    <row r="399" spans="1:9" ht="12.75" hidden="1">
      <c r="A399" s="47"/>
      <c r="B399" s="51"/>
      <c r="C399" s="52" t="s">
        <v>143</v>
      </c>
      <c r="D399" s="121" t="s">
        <v>117</v>
      </c>
      <c r="E399" s="53"/>
      <c r="F399" s="53"/>
      <c r="G399" s="140" t="e">
        <f t="shared" si="26"/>
        <v>#DIV/0!</v>
      </c>
      <c r="H399" s="151" t="e">
        <f t="shared" si="27"/>
        <v>#DIV/0!</v>
      </c>
      <c r="I399" s="53"/>
    </row>
    <row r="400" spans="1:9" ht="45" hidden="1">
      <c r="A400" s="47"/>
      <c r="B400" s="51"/>
      <c r="C400" s="63" t="s">
        <v>227</v>
      </c>
      <c r="D400" s="128" t="s">
        <v>228</v>
      </c>
      <c r="E400" s="53"/>
      <c r="F400" s="53"/>
      <c r="G400" s="140" t="e">
        <f t="shared" si="26"/>
        <v>#DIV/0!</v>
      </c>
      <c r="H400" s="151" t="e">
        <f t="shared" si="27"/>
        <v>#DIV/0!</v>
      </c>
      <c r="I400" s="53">
        <v>0</v>
      </c>
    </row>
    <row r="401" spans="1:9" ht="33.75" hidden="1">
      <c r="A401" s="47"/>
      <c r="B401" s="51"/>
      <c r="C401" s="63" t="s">
        <v>89</v>
      </c>
      <c r="D401" s="12" t="s">
        <v>178</v>
      </c>
      <c r="E401" s="53"/>
      <c r="F401" s="53"/>
      <c r="G401" s="140" t="e">
        <f t="shared" si="26"/>
        <v>#DIV/0!</v>
      </c>
      <c r="H401" s="137" t="e">
        <f t="shared" si="27"/>
        <v>#DIV/0!</v>
      </c>
      <c r="I401" s="154"/>
    </row>
    <row r="402" spans="1:9" ht="33.75" hidden="1">
      <c r="A402" s="54"/>
      <c r="B402" s="58"/>
      <c r="C402" s="63" t="s">
        <v>85</v>
      </c>
      <c r="D402" s="12" t="s">
        <v>178</v>
      </c>
      <c r="E402" s="53"/>
      <c r="F402" s="53"/>
      <c r="G402" s="140" t="e">
        <f t="shared" si="26"/>
        <v>#DIV/0!</v>
      </c>
      <c r="H402" s="137" t="e">
        <f t="shared" si="27"/>
        <v>#DIV/0!</v>
      </c>
      <c r="I402" s="53"/>
    </row>
    <row r="403" spans="1:9" ht="12.75" hidden="1">
      <c r="A403" s="47"/>
      <c r="B403" s="48">
        <v>92604</v>
      </c>
      <c r="C403" s="20"/>
      <c r="D403" s="14" t="s">
        <v>78</v>
      </c>
      <c r="E403" s="21">
        <f>SUM(E404)</f>
        <v>0</v>
      </c>
      <c r="F403" s="21">
        <f>SUM(F404)</f>
        <v>0</v>
      </c>
      <c r="G403" s="136" t="e">
        <f t="shared" si="26"/>
        <v>#DIV/0!</v>
      </c>
      <c r="H403" s="136" t="e">
        <f t="shared" si="27"/>
        <v>#DIV/0!</v>
      </c>
      <c r="I403" s="21">
        <f>SUM(I404:I406)</f>
        <v>0</v>
      </c>
    </row>
    <row r="404" spans="1:9" ht="12.75" hidden="1">
      <c r="A404" s="47"/>
      <c r="B404" s="51"/>
      <c r="C404" s="30" t="s">
        <v>11</v>
      </c>
      <c r="D404" s="10" t="s">
        <v>12</v>
      </c>
      <c r="E404" s="25"/>
      <c r="F404" s="25"/>
      <c r="G404" s="140" t="e">
        <f t="shared" si="26"/>
        <v>#DIV/0!</v>
      </c>
      <c r="H404" s="137" t="e">
        <f t="shared" si="27"/>
        <v>#DIV/0!</v>
      </c>
      <c r="I404" s="25"/>
    </row>
    <row r="405" spans="1:9" ht="33.75" hidden="1">
      <c r="A405" s="47"/>
      <c r="B405" s="51"/>
      <c r="C405" s="30" t="s">
        <v>121</v>
      </c>
      <c r="D405" s="85" t="s">
        <v>180</v>
      </c>
      <c r="E405" s="64"/>
      <c r="F405" s="25"/>
      <c r="G405" s="140" t="e">
        <f t="shared" si="26"/>
        <v>#DIV/0!</v>
      </c>
      <c r="H405" s="137" t="e">
        <f t="shared" si="27"/>
        <v>#DIV/0!</v>
      </c>
      <c r="I405" s="25"/>
    </row>
    <row r="406" spans="1:9" ht="33.75" hidden="1">
      <c r="A406" s="47"/>
      <c r="B406" s="51"/>
      <c r="C406" s="30" t="s">
        <v>89</v>
      </c>
      <c r="D406" s="12" t="s">
        <v>178</v>
      </c>
      <c r="E406" s="64"/>
      <c r="F406" s="25"/>
      <c r="G406" s="140" t="e">
        <f t="shared" si="26"/>
        <v>#DIV/0!</v>
      </c>
      <c r="H406" s="137" t="e">
        <f t="shared" si="27"/>
        <v>#DIV/0!</v>
      </c>
      <c r="I406" s="25"/>
    </row>
    <row r="407" spans="1:9" ht="12.75" hidden="1">
      <c r="A407" s="47"/>
      <c r="B407" s="48">
        <v>92695</v>
      </c>
      <c r="C407" s="20"/>
      <c r="D407" s="14" t="s">
        <v>5</v>
      </c>
      <c r="E407" s="21">
        <f>SUM(E408)</f>
        <v>0</v>
      </c>
      <c r="F407" s="21">
        <f>SUM(F408)</f>
        <v>0</v>
      </c>
      <c r="G407" s="136" t="e">
        <f t="shared" si="26"/>
        <v>#DIV/0!</v>
      </c>
      <c r="H407" s="136" t="e">
        <f t="shared" si="27"/>
        <v>#DIV/0!</v>
      </c>
      <c r="I407" s="21">
        <f>SUM(I408)</f>
        <v>0</v>
      </c>
    </row>
    <row r="408" spans="1:9" ht="12.75" hidden="1">
      <c r="A408" s="47"/>
      <c r="B408" s="51"/>
      <c r="C408" s="30" t="s">
        <v>146</v>
      </c>
      <c r="D408" s="10" t="s">
        <v>148</v>
      </c>
      <c r="E408" s="64"/>
      <c r="F408" s="25"/>
      <c r="G408" s="137" t="e">
        <f t="shared" si="26"/>
        <v>#DIV/0!</v>
      </c>
      <c r="H408" s="137" t="e">
        <f t="shared" si="27"/>
        <v>#DIV/0!</v>
      </c>
      <c r="I408" s="43"/>
    </row>
    <row r="409" spans="1:9" ht="15.75" customHeight="1">
      <c r="A409" s="46"/>
      <c r="B409" s="36"/>
      <c r="C409" s="221" t="s">
        <v>79</v>
      </c>
      <c r="D409" s="222"/>
      <c r="E409" s="18">
        <f>SUM(E395,E383,E345,E340,E328,E257,E239,E186,E167,E118,E110,E93,E65,E59,E39,E8,E4)</f>
        <v>255295439.35</v>
      </c>
      <c r="F409" s="18">
        <f>SUM(F395,F383,F345,F340,F328,F257,F239,F186,F167,F118,F110,F93,F65,F59,F39,F8,F4)</f>
        <v>46368904.68000001</v>
      </c>
      <c r="G409" s="135">
        <f t="shared" si="26"/>
        <v>18.162840980653034</v>
      </c>
      <c r="H409" s="135">
        <f t="shared" si="27"/>
        <v>106.2290076559657</v>
      </c>
      <c r="I409" s="18">
        <f>SUM(I395,I383,I345,I340,I328,I257,I239,I186,I167,I118,I110,I93,I65,I59,I39,I8,I4)</f>
        <v>43649946.19</v>
      </c>
    </row>
    <row r="410" spans="2:7" s="92" customFormat="1" ht="11.25">
      <c r="B410" s="90"/>
      <c r="C410" s="90"/>
      <c r="D410" s="90"/>
      <c r="E410" s="91"/>
      <c r="F410" s="91"/>
      <c r="G410" s="130"/>
    </row>
    <row r="411" spans="4:7" ht="12.75">
      <c r="D411" s="9"/>
      <c r="E411" s="89"/>
      <c r="F411" s="89"/>
      <c r="G411" s="131"/>
    </row>
    <row r="412" spans="1:7" ht="12.75">
      <c r="A412" s="2"/>
      <c r="D412" s="9"/>
      <c r="E412" s="7"/>
      <c r="F412" s="7"/>
      <c r="G412" s="132"/>
    </row>
    <row r="413" spans="4:7" ht="12.75">
      <c r="D413" s="9"/>
      <c r="E413" s="8"/>
      <c r="F413" s="5"/>
      <c r="G413" s="133"/>
    </row>
    <row r="414" spans="3:7" ht="12.75">
      <c r="C414" s="4"/>
      <c r="D414" s="15"/>
      <c r="E414" s="5"/>
      <c r="F414" s="76"/>
      <c r="G414" s="133"/>
    </row>
    <row r="415" spans="4:7" ht="12.75">
      <c r="D415" s="9"/>
      <c r="E415" s="5"/>
      <c r="F415" s="5"/>
      <c r="G415" s="133"/>
    </row>
    <row r="416" spans="4:7" ht="12.75">
      <c r="D416" s="9"/>
      <c r="E416" s="5"/>
      <c r="F416" s="5"/>
      <c r="G416" s="133"/>
    </row>
    <row r="417" spans="4:7" ht="12.75">
      <c r="D417" s="9"/>
      <c r="E417" s="5"/>
      <c r="F417" s="5"/>
      <c r="G417" s="133"/>
    </row>
    <row r="418" spans="4:7" ht="12.75">
      <c r="D418" s="9"/>
      <c r="E418" s="5"/>
      <c r="F418" s="5"/>
      <c r="G418" s="133"/>
    </row>
    <row r="419" spans="4:7" ht="12.75">
      <c r="D419" s="9"/>
      <c r="E419" s="5"/>
      <c r="F419" s="5"/>
      <c r="G419" s="133"/>
    </row>
    <row r="420" spans="4:7" ht="12.75">
      <c r="D420" s="9"/>
      <c r="E420" s="5"/>
      <c r="F420" s="5"/>
      <c r="G420" s="133"/>
    </row>
  </sheetData>
  <sheetProtection/>
  <mergeCells count="8">
    <mergeCell ref="I1:I2"/>
    <mergeCell ref="E1:E2"/>
    <mergeCell ref="F1:F2"/>
    <mergeCell ref="G1:G2"/>
    <mergeCell ref="C409:D409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styczeń-luty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2016-03-16T07:02:00Z</cp:lastPrinted>
  <dcterms:created xsi:type="dcterms:W3CDTF">1997-02-26T13:46:56Z</dcterms:created>
  <dcterms:modified xsi:type="dcterms:W3CDTF">2016-03-16T07:50:39Z</dcterms:modified>
  <cp:category/>
  <cp:version/>
  <cp:contentType/>
  <cp:contentStatus/>
</cp:coreProperties>
</file>