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<sst xmlns="http://schemas.openxmlformats.org/spreadsheetml/2006/main" count="824" uniqueCount="254">
  <si>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</si>
  <si>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</si>
  <si>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</si>
  <si>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</si>
  <si>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</si>
  <si>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</si>
  <si>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</si>
  <si>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</si>
  <si>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</si>
  <si>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</si>
  <si>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</si>
  <si>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</si>
  <si>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</si>
  <si>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</si>
  <si>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</si>
  <si>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</si>
  <si>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</si>
  <si>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</si>
  <si>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</si>
  <si>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</si>
  <si>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</si>
  <si>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</si>
  <si>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</si>
  <si>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</si>
  <si>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</si>
  <si>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</si>
  <si>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</si>
  <si>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</si>
  <si>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</si>
  <si>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</si>
  <si>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</si>
  <si>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</si>
  <si>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</si>
  <si>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</si>
  <si>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</si>
  <si>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</si>
  <si>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</si>
  <si>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</si>
  <si>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</si>
  <si>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</si>
  <si>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</si>
  <si>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</si>
  <si>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</si>
  <si>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</si>
  <si>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</si>
  <si>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</si>
  <si>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</si>
  <si>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</si>
  <si>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</si>
  <si>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</si>
  <si>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</si>
  <si>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</si>
  <si>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</si>
  <si>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</si>
  <si>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</si>
  <si>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</si>
  <si>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</si>
  <si>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</si>
  <si>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</si>
  <si>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</si>
  <si>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</si>
  <si>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</si>
  <si>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</si>
  <si>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</si>
  <si>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</si>
  <si>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</si>
  <si>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</si>
  <si>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</si>
  <si>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</si>
  <si>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</si>
  <si>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</si>
  <si>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</si>
  <si>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</si>
  <si>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</si>
  <si>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</si>
  <si>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</si>
  <si>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</si>
  <si>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</si>
  <si>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</si>
  <si>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</si>
  <si>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</si>
  <si>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</si>
  <si>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</si>
  <si>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</si>
  <si>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</si>
  <si>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</si>
  <si>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</si>
  <si>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</si>
  <si>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</si>
  <si>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</si>
  <si>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</si>
  <si>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</si>
  <si>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</si>
  <si>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</si>
  <si>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</si>
  <si>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</si>
  <si>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</si>
  <si>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</si>
  <si>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</si>
  <si>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</si>
  <si>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</si>
  <si>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</si>
  <si>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</si>
  <si>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</si>
  <si>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</si>
  <si>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</si>
  <si>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</si>
  <si>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</si>
  <si>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</si>
  <si>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</si>
  <si>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</si>
  <si>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</si>
  <si>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</si>
  <si>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</si>
  <si>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</si>
  <si>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</si>
  <si>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</si>
  <si>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</si>
  <si>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</si>
  <si>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</si>
  <si>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</si>
  <si>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</si>
  <si>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</si>
  <si>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</si>
  <si>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</si>
  <si>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</si>
  <si>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</si>
  <si>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</si>
  <si>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</si>
  <si>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</si>
  <si>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</si>
  <si>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</si>
  <si>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</si>
  <si>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</si>
  <si>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</si>
  <si>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</si>
  <si>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</si>
  <si>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</si>
  <si>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</si>
  <si>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</si>
  <si>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</si>
  <si>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</si>
  <si>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</si>
  <si>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</si>
  <si>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</si>
  <si>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</si>
  <si>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</si>
  <si>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</si>
  <si>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</si>
  <si>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</si>
  <si>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</si>
  <si>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</si>
  <si>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Dotacje celowe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</si>
  <si>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</si>
  <si>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</si>
  <si>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</si>
  <si>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</si>
  <si>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</si>
  <si>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</si>
  <si>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</si>
  <si>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</si>
  <si>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</si>
  <si>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</si>
  <si>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</si>
  <si>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</si>
  <si>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</si>
  <si>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</si>
  <si>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</si>
  <si>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</si>
  <si>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</si>
  <si>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</si>
  <si>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</si>
  <si>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</si>
  <si>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</si>
  <si>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</si>
  <si>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</si>
  <si>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</si>
  <si>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</si>
  <si>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</si>
  <si>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</si>
  <si>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</si>
  <si>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</si>
  <si>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</si>
  <si>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</si>
  <si>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</si>
  <si>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</si>
  <si>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</si>
  <si>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</si>
  <si>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</si>
  <si>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</si>
  <si>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</si>
  <si>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</si>
  <si>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</si>
  <si>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</si>
  <si>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</si>
  <si>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</si>
  <si>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</si>
  <si>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</si>
  <si>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</si>
  <si>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</si>
  <si>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</si>
  <si>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</si>
  <si>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</si>
  <si>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</si>
  <si>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</si>
  <si>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</si>
  <si>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</si>
  <si>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</si>
  <si>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</si>
  <si>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</si>
  <si>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</si>
  <si>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</si>
  <si>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</si>
  <si>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</si>
  <si>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</si>
  <si>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</si>
  <si>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</si>
  <si>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</si>
  <si>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</si>
  <si>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</si>
  <si>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</si>
  <si>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</si>
  <si>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</si>
  <si>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Wybory do Parlamentu Europejskiego</t>
  </si>
  <si>
    <t>Część rekompensująca subwencji ogólnej dla gmin</t>
  </si>
  <si>
    <t>Ochrona powietrza atmosferycznego i klimatu</t>
  </si>
  <si>
    <t xml:space="preserve">Dochody budżetu-Ośrodki wsparcia-Dotacje celowe otrzymywane z budżetu państwa na inwestycje i zakupy inwestycyjne z zakresu administracji rządowej oraz innych zadań zleconych gminom ustawami 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</si>
  <si>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</si>
  <si>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</si>
  <si>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</si>
  <si>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</si>
  <si>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</si>
  <si>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</si>
  <si>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</si>
  <si>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</si>
  <si>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</si>
  <si>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</si>
  <si>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</si>
  <si>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</si>
  <si>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</si>
  <si>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</si>
  <si>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Dotacje celowe otrzymywane z budżetu państwa na zadania bieżące realizowane przez gminę na podstawie porozumień z organami administracji rządowej</t>
  </si>
  <si>
    <t>Wpłaty z zysku przedsiębiorstw państwowych, jednoosobowych spółek Skarbu Państwa i spółek jst</t>
  </si>
  <si>
    <t>wykonanie 2014 r.</t>
  </si>
  <si>
    <t>wskaźnik dynamiki 2015/2014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</si>
  <si>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</si>
  <si>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</si>
  <si>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</si>
  <si>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Środki na dofinansowanie własnych zadań bieżących gmin (związków gmin), powiatów (związków powiatów), samorządów województw, pozyskane z innych żródeł</t>
  </si>
  <si>
    <t>Środki na dofinansowanie własnych zadań bieżących gmin (związków gmin), powiatów (związków powiatów), samorzadów województw, pozyskane z innych źródeł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</si>
  <si>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</si>
  <si>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</si>
  <si>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</si>
  <si>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Wykonanie               za 10 m-cy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</si>
</sst>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2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2"/>
  <sheetViews>
    <sheetView tabSelected="1" zoomScale="110" zoomScaleNormal="110" workbookViewId="0" topLeftCell="A1">
      <pane ySplit="3" topLeftCell="A393" activePane="bottomLeft" state="frozen"/>
      <selection pane="topLeft" activeCell="A1" sqref="A1"/>
      <selection pane="bottomLeft" activeCell="D410" sqref="D410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39" customWidth="1"/>
    <col min="8" max="8" width="0.12890625" style="3" customWidth="1"/>
    <col min="9" max="9" width="14.375" style="0" customWidth="1"/>
    <col min="10" max="10" width="11.875" style="0" hidden="1" customWidth="1"/>
  </cols>
  <sheetData>
    <row r="1" spans="1:10" ht="19.5" customHeight="1">
      <c r="A1" s="219" t="s">
        <v>103</v>
      </c>
      <c r="B1" s="220"/>
      <c r="C1" s="221"/>
      <c r="D1" s="213" t="s">
        <v>0</v>
      </c>
      <c r="E1" s="213" t="s">
        <v>123</v>
      </c>
      <c r="F1" s="213" t="s">
        <v>253</v>
      </c>
      <c r="G1" s="215" t="s">
        <v>186</v>
      </c>
      <c r="H1" s="213" t="s">
        <v>101</v>
      </c>
      <c r="I1" s="213" t="s">
        <v>244</v>
      </c>
      <c r="J1" s="213" t="s">
        <v>243</v>
      </c>
    </row>
    <row r="2" spans="1:10" ht="14.25" customHeight="1">
      <c r="A2" s="78" t="s">
        <v>1</v>
      </c>
      <c r="B2" s="76" t="s">
        <v>102</v>
      </c>
      <c r="C2" s="77" t="s">
        <v>2</v>
      </c>
      <c r="D2" s="214"/>
      <c r="E2" s="214"/>
      <c r="F2" s="214"/>
      <c r="G2" s="216"/>
      <c r="H2" s="214"/>
      <c r="I2" s="214"/>
      <c r="J2" s="214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5" t="s">
        <v>148</v>
      </c>
      <c r="B4" s="18"/>
      <c r="C4" s="19"/>
      <c r="D4" s="68" t="s">
        <v>144</v>
      </c>
      <c r="E4" s="20">
        <f>E5</f>
        <v>40629.54</v>
      </c>
      <c r="F4" s="20">
        <f>F5</f>
        <v>40529.54</v>
      </c>
      <c r="G4" s="140">
        <f aca="true" t="shared" si="0" ref="G4:G9">F4*100/E4</f>
        <v>99.75387365941135</v>
      </c>
      <c r="H4" s="140"/>
      <c r="I4" s="140">
        <f aca="true" t="shared" si="1" ref="I4:I9">(F4/J4)*100</f>
        <v>89.81563762735107</v>
      </c>
      <c r="J4" s="20">
        <f>SUM(J5)</f>
        <v>45125.26</v>
      </c>
    </row>
    <row r="5" spans="1:10" ht="12.75">
      <c r="A5" s="128"/>
      <c r="B5" s="210" t="s">
        <v>187</v>
      </c>
      <c r="C5" s="111"/>
      <c r="D5" s="114" t="s">
        <v>5</v>
      </c>
      <c r="E5" s="23">
        <f>SUM(E6:E7)</f>
        <v>40629.54</v>
      </c>
      <c r="F5" s="23">
        <f>SUM(F6:F7)</f>
        <v>40529.54</v>
      </c>
      <c r="G5" s="141">
        <f t="shared" si="0"/>
        <v>99.75387365941135</v>
      </c>
      <c r="H5" s="141"/>
      <c r="I5" s="141">
        <f t="shared" si="1"/>
        <v>89.81563762735107</v>
      </c>
      <c r="J5" s="23">
        <f>SUM(J7)</f>
        <v>45125.26</v>
      </c>
    </row>
    <row r="6" spans="1:10" ht="45">
      <c r="A6" s="209"/>
      <c r="B6" s="212"/>
      <c r="C6" s="32" t="s">
        <v>10</v>
      </c>
      <c r="D6" s="88" t="s">
        <v>227</v>
      </c>
      <c r="E6" s="27">
        <v>100</v>
      </c>
      <c r="F6" s="27">
        <v>0</v>
      </c>
      <c r="G6" s="144">
        <f t="shared" si="0"/>
        <v>0</v>
      </c>
      <c r="H6" s="141"/>
      <c r="I6" s="154" t="s">
        <v>143</v>
      </c>
      <c r="J6" s="45" t="s">
        <v>143</v>
      </c>
    </row>
    <row r="7" spans="1:10" ht="45">
      <c r="A7" s="129"/>
      <c r="B7" s="211"/>
      <c r="C7" s="81">
        <v>2010</v>
      </c>
      <c r="D7" s="14" t="s">
        <v>176</v>
      </c>
      <c r="E7" s="27">
        <v>40529.54</v>
      </c>
      <c r="F7" s="27">
        <v>40529.54</v>
      </c>
      <c r="G7" s="142">
        <f t="shared" si="0"/>
        <v>100</v>
      </c>
      <c r="H7" s="142"/>
      <c r="I7" s="142">
        <f t="shared" si="1"/>
        <v>89.81563762735107</v>
      </c>
      <c r="J7" s="45">
        <v>45125.26</v>
      </c>
    </row>
    <row r="8" spans="1:10" ht="12.75">
      <c r="A8" s="28">
        <v>600</v>
      </c>
      <c r="B8" s="18"/>
      <c r="C8" s="19"/>
      <c r="D8" s="68" t="s">
        <v>6</v>
      </c>
      <c r="E8" s="20">
        <f>E9+E15+E29+E34</f>
        <v>26759214.86</v>
      </c>
      <c r="F8" s="20">
        <f>F9+F15+F29+F34</f>
        <v>15987390.459999999</v>
      </c>
      <c r="G8" s="140">
        <f t="shared" si="0"/>
        <v>59.74536451702156</v>
      </c>
      <c r="H8" s="140" t="e">
        <f>H9+H15+H34</f>
        <v>#REF!</v>
      </c>
      <c r="I8" s="140">
        <f t="shared" si="1"/>
        <v>1266.138101699776</v>
      </c>
      <c r="J8" s="20">
        <f>SUM(J9,J15,J29,J34)</f>
        <v>1262689.31</v>
      </c>
    </row>
    <row r="9" spans="1:10" ht="12.75">
      <c r="A9" s="21"/>
      <c r="B9" s="29">
        <v>60004</v>
      </c>
      <c r="C9" s="22"/>
      <c r="D9" s="16" t="s">
        <v>7</v>
      </c>
      <c r="E9" s="23">
        <f>SUM(E11:E14)</f>
        <v>20907743.86</v>
      </c>
      <c r="F9" s="23">
        <f>SUM(F11:F14)</f>
        <v>15926451.74</v>
      </c>
      <c r="G9" s="141">
        <f t="shared" si="0"/>
        <v>76.17489408060885</v>
      </c>
      <c r="H9" s="141" t="e">
        <f>SUM(#REF!)</f>
        <v>#REF!</v>
      </c>
      <c r="I9" s="141">
        <f t="shared" si="1"/>
        <v>3185290.348</v>
      </c>
      <c r="J9" s="23">
        <f>SUM(J10:J13)</f>
        <v>500</v>
      </c>
    </row>
    <row r="10" spans="1:10" ht="12.75" hidden="1">
      <c r="A10" s="21"/>
      <c r="B10" s="38"/>
      <c r="C10" s="32" t="s">
        <v>8</v>
      </c>
      <c r="D10" s="12" t="s">
        <v>9</v>
      </c>
      <c r="E10" s="27"/>
      <c r="F10" s="27"/>
      <c r="G10" s="154" t="s">
        <v>143</v>
      </c>
      <c r="H10" s="142"/>
      <c r="I10" s="154" t="s">
        <v>143</v>
      </c>
      <c r="J10" s="27">
        <v>0</v>
      </c>
    </row>
    <row r="11" spans="1:10" ht="45">
      <c r="A11" s="21"/>
      <c r="B11" s="38"/>
      <c r="C11" s="32" t="s">
        <v>10</v>
      </c>
      <c r="D11" s="88" t="s">
        <v>227</v>
      </c>
      <c r="E11" s="27">
        <v>395600</v>
      </c>
      <c r="F11" s="27">
        <v>200990.32</v>
      </c>
      <c r="G11" s="144">
        <f>F11*100/E11</f>
        <v>50.80645096056623</v>
      </c>
      <c r="H11" s="142"/>
      <c r="I11" s="154" t="s">
        <v>143</v>
      </c>
      <c r="J11" s="45" t="s">
        <v>143</v>
      </c>
    </row>
    <row r="12" spans="1:10" ht="12.75">
      <c r="A12" s="24"/>
      <c r="B12" s="25"/>
      <c r="C12" s="32" t="s">
        <v>26</v>
      </c>
      <c r="D12" s="12" t="s">
        <v>27</v>
      </c>
      <c r="E12" s="27">
        <v>290</v>
      </c>
      <c r="F12" s="27">
        <v>320</v>
      </c>
      <c r="G12" s="142">
        <f aca="true" t="shared" si="2" ref="G12:G18">F12*100/E12</f>
        <v>110.34482758620689</v>
      </c>
      <c r="H12" s="142"/>
      <c r="I12" s="142">
        <f aca="true" t="shared" si="3" ref="I12:I17">(F12/J12)*100</f>
        <v>100</v>
      </c>
      <c r="J12" s="45">
        <v>320</v>
      </c>
    </row>
    <row r="13" spans="1:10" ht="12.75">
      <c r="A13" s="24"/>
      <c r="B13" s="25"/>
      <c r="C13" s="32" t="s">
        <v>11</v>
      </c>
      <c r="D13" s="12" t="s">
        <v>12</v>
      </c>
      <c r="E13" s="27">
        <v>5643453.86</v>
      </c>
      <c r="F13" s="27">
        <v>1600180</v>
      </c>
      <c r="G13" s="142">
        <f t="shared" si="2"/>
        <v>28.354621827279367</v>
      </c>
      <c r="H13" s="142"/>
      <c r="I13" s="142">
        <f t="shared" si="3"/>
        <v>888988.8888888889</v>
      </c>
      <c r="J13" s="45">
        <v>180</v>
      </c>
    </row>
    <row r="14" spans="1:10" ht="33.75">
      <c r="A14" s="24"/>
      <c r="B14" s="25"/>
      <c r="C14" s="32" t="s">
        <v>124</v>
      </c>
      <c r="D14" s="88" t="s">
        <v>184</v>
      </c>
      <c r="E14" s="27">
        <v>14868400</v>
      </c>
      <c r="F14" s="27">
        <v>14124961.42</v>
      </c>
      <c r="G14" s="142">
        <f t="shared" si="2"/>
        <v>94.9998750369912</v>
      </c>
      <c r="H14" s="142"/>
      <c r="I14" s="154" t="s">
        <v>143</v>
      </c>
      <c r="J14" s="45" t="s">
        <v>143</v>
      </c>
    </row>
    <row r="15" spans="1:10" s="87" customFormat="1" ht="12.75">
      <c r="A15" s="21"/>
      <c r="B15" s="29">
        <v>60016</v>
      </c>
      <c r="C15" s="22"/>
      <c r="D15" s="16" t="s">
        <v>13</v>
      </c>
      <c r="E15" s="23">
        <f>SUM(E16:E28)</f>
        <v>5846371</v>
      </c>
      <c r="F15" s="23">
        <f>SUM(F16:F28)</f>
        <v>52065.04</v>
      </c>
      <c r="G15" s="141">
        <f t="shared" si="2"/>
        <v>0.8905531311646148</v>
      </c>
      <c r="H15" s="141">
        <v>0</v>
      </c>
      <c r="I15" s="141">
        <f t="shared" si="3"/>
        <v>8.317917678767074</v>
      </c>
      <c r="J15" s="23">
        <f>SUM(J16:J28)</f>
        <v>625938.39</v>
      </c>
    </row>
    <row r="16" spans="1:10" s="87" customFormat="1" ht="22.5">
      <c r="A16" s="21"/>
      <c r="B16" s="38"/>
      <c r="C16" s="32" t="s">
        <v>77</v>
      </c>
      <c r="D16" s="14" t="s">
        <v>91</v>
      </c>
      <c r="E16" s="27">
        <v>1110</v>
      </c>
      <c r="F16" s="27">
        <v>1109.95</v>
      </c>
      <c r="G16" s="142">
        <f t="shared" si="2"/>
        <v>99.99549549549549</v>
      </c>
      <c r="H16" s="142"/>
      <c r="I16" s="154" t="s">
        <v>143</v>
      </c>
      <c r="J16" s="45" t="s">
        <v>143</v>
      </c>
    </row>
    <row r="17" spans="1:10" ht="12.75">
      <c r="A17" s="24"/>
      <c r="B17" s="25"/>
      <c r="C17" s="32" t="s">
        <v>17</v>
      </c>
      <c r="D17" s="12" t="s">
        <v>18</v>
      </c>
      <c r="E17" s="27">
        <v>20000</v>
      </c>
      <c r="F17" s="27">
        <v>19189.04</v>
      </c>
      <c r="G17" s="142">
        <f t="shared" si="2"/>
        <v>95.9452</v>
      </c>
      <c r="H17" s="142">
        <v>0</v>
      </c>
      <c r="I17" s="142">
        <f t="shared" si="3"/>
        <v>47.45098320438005</v>
      </c>
      <c r="J17" s="27">
        <v>40439.71</v>
      </c>
    </row>
    <row r="18" spans="1:10" ht="12.75" hidden="1">
      <c r="A18" s="24"/>
      <c r="B18" s="25"/>
      <c r="C18" s="32" t="s">
        <v>147</v>
      </c>
      <c r="D18" s="113" t="s">
        <v>169</v>
      </c>
      <c r="E18" s="83"/>
      <c r="F18" s="83"/>
      <c r="G18" s="142" t="e">
        <f t="shared" si="2"/>
        <v>#DIV/0!</v>
      </c>
      <c r="H18" s="142"/>
      <c r="I18" s="154" t="s">
        <v>143</v>
      </c>
      <c r="J18" s="154" t="s">
        <v>143</v>
      </c>
    </row>
    <row r="19" spans="1:10" ht="12.75" hidden="1">
      <c r="A19" s="24"/>
      <c r="B19" s="25"/>
      <c r="C19" s="32" t="s">
        <v>147</v>
      </c>
      <c r="D19" s="113" t="s">
        <v>120</v>
      </c>
      <c r="E19" s="83"/>
      <c r="F19" s="83"/>
      <c r="G19" s="142" t="e">
        <f>F19*100/E19</f>
        <v>#DIV/0!</v>
      </c>
      <c r="H19" s="142"/>
      <c r="I19" s="142" t="e">
        <f aca="true" t="shared" si="4" ref="I19:I24">(F19/J19)*100</f>
        <v>#DIV/0!</v>
      </c>
      <c r="J19" s="154"/>
    </row>
    <row r="20" spans="1:10" ht="12.75" hidden="1">
      <c r="A20" s="24"/>
      <c r="B20" s="25"/>
      <c r="C20" s="32" t="s">
        <v>20</v>
      </c>
      <c r="D20" s="113" t="s">
        <v>161</v>
      </c>
      <c r="E20" s="83"/>
      <c r="F20" s="83"/>
      <c r="G20" s="142" t="e">
        <f>F20*100/E20</f>
        <v>#DIV/0!</v>
      </c>
      <c r="H20" s="142"/>
      <c r="I20" s="142" t="e">
        <f t="shared" si="4"/>
        <v>#DIV/0!</v>
      </c>
      <c r="J20" s="27"/>
    </row>
    <row r="21" spans="1:10" ht="12.75">
      <c r="A21" s="24"/>
      <c r="B21" s="25"/>
      <c r="C21" s="32" t="s">
        <v>26</v>
      </c>
      <c r="D21" s="14" t="s">
        <v>27</v>
      </c>
      <c r="E21" s="83">
        <v>500</v>
      </c>
      <c r="F21" s="83">
        <v>149.48</v>
      </c>
      <c r="G21" s="142">
        <f aca="true" t="shared" si="5" ref="G21:G34">F21*100/E21</f>
        <v>29.895999999999997</v>
      </c>
      <c r="H21" s="142"/>
      <c r="I21" s="142">
        <f t="shared" si="4"/>
        <v>22.87655719139298</v>
      </c>
      <c r="J21" s="45">
        <v>653.42</v>
      </c>
    </row>
    <row r="22" spans="1:10" ht="12.75">
      <c r="A22" s="24"/>
      <c r="B22" s="25"/>
      <c r="C22" s="32" t="s">
        <v>11</v>
      </c>
      <c r="D22" s="14" t="s">
        <v>12</v>
      </c>
      <c r="E22" s="83">
        <v>31616</v>
      </c>
      <c r="F22" s="83">
        <v>31616.57</v>
      </c>
      <c r="G22" s="142">
        <f t="shared" si="5"/>
        <v>100.00180288461539</v>
      </c>
      <c r="H22" s="142"/>
      <c r="I22" s="154" t="s">
        <v>143</v>
      </c>
      <c r="J22" s="45">
        <v>0</v>
      </c>
    </row>
    <row r="23" spans="1:10" ht="33.75" hidden="1">
      <c r="A23" s="24"/>
      <c r="B23" s="25"/>
      <c r="C23" s="32" t="s">
        <v>147</v>
      </c>
      <c r="D23" s="88" t="s">
        <v>181</v>
      </c>
      <c r="E23" s="83"/>
      <c r="F23" s="83"/>
      <c r="G23" s="142" t="e">
        <f>F23*100/E23</f>
        <v>#DIV/0!</v>
      </c>
      <c r="H23" s="142"/>
      <c r="I23" s="142" t="e">
        <f t="shared" si="4"/>
        <v>#DIV/0!</v>
      </c>
      <c r="J23" s="45"/>
    </row>
    <row r="24" spans="1:10" ht="33.75">
      <c r="A24" s="24"/>
      <c r="B24" s="102"/>
      <c r="C24" s="32" t="s">
        <v>124</v>
      </c>
      <c r="D24" s="88" t="s">
        <v>184</v>
      </c>
      <c r="E24" s="83">
        <v>5378145</v>
      </c>
      <c r="F24" s="83">
        <v>0</v>
      </c>
      <c r="G24" s="142">
        <f t="shared" si="5"/>
        <v>0</v>
      </c>
      <c r="H24" s="142">
        <v>0</v>
      </c>
      <c r="I24" s="142">
        <f t="shared" si="4"/>
        <v>0</v>
      </c>
      <c r="J24" s="27">
        <v>584845.26</v>
      </c>
    </row>
    <row r="25" spans="1:10" ht="33.75" hidden="1">
      <c r="A25" s="24"/>
      <c r="B25" s="25"/>
      <c r="C25" s="30" t="s">
        <v>90</v>
      </c>
      <c r="D25" s="14" t="s">
        <v>121</v>
      </c>
      <c r="E25" s="83"/>
      <c r="F25" s="83"/>
      <c r="G25" s="142" t="e">
        <f t="shared" si="5"/>
        <v>#DIV/0!</v>
      </c>
      <c r="H25" s="142"/>
      <c r="I25" s="154" t="s">
        <v>143</v>
      </c>
      <c r="J25" s="45"/>
    </row>
    <row r="26" spans="1:10" ht="33.75">
      <c r="A26" s="24"/>
      <c r="B26" s="25"/>
      <c r="C26" s="32" t="s">
        <v>86</v>
      </c>
      <c r="D26" s="14" t="s">
        <v>130</v>
      </c>
      <c r="E26" s="83">
        <v>405000</v>
      </c>
      <c r="F26" s="83">
        <v>0</v>
      </c>
      <c r="G26" s="142">
        <f t="shared" si="5"/>
        <v>0</v>
      </c>
      <c r="H26" s="142"/>
      <c r="I26" s="154" t="s">
        <v>143</v>
      </c>
      <c r="J26" s="45" t="s">
        <v>143</v>
      </c>
    </row>
    <row r="27" spans="1:10" ht="12.75" hidden="1">
      <c r="A27" s="24"/>
      <c r="B27" s="25"/>
      <c r="C27" s="32" t="s">
        <v>157</v>
      </c>
      <c r="D27" s="14" t="s">
        <v>152</v>
      </c>
      <c r="E27" s="83"/>
      <c r="F27" s="83"/>
      <c r="G27" s="142" t="e">
        <f t="shared" si="5"/>
        <v>#DIV/0!</v>
      </c>
      <c r="H27" s="142"/>
      <c r="I27" s="154" t="s">
        <v>143</v>
      </c>
      <c r="J27" s="45"/>
    </row>
    <row r="28" spans="1:10" ht="33.75">
      <c r="A28" s="24"/>
      <c r="B28" s="25"/>
      <c r="C28" s="32" t="s">
        <v>129</v>
      </c>
      <c r="D28" s="14" t="s">
        <v>131</v>
      </c>
      <c r="E28" s="83">
        <v>10000</v>
      </c>
      <c r="F28" s="83">
        <v>0</v>
      </c>
      <c r="G28" s="142">
        <f t="shared" si="5"/>
        <v>0</v>
      </c>
      <c r="H28" s="142"/>
      <c r="I28" s="154" t="s">
        <v>143</v>
      </c>
      <c r="J28" s="45" t="s">
        <v>143</v>
      </c>
    </row>
    <row r="29" spans="1:10" s="87" customFormat="1" ht="12.75">
      <c r="A29" s="84"/>
      <c r="B29" s="29">
        <v>60017</v>
      </c>
      <c r="C29" s="22"/>
      <c r="D29" s="85" t="s">
        <v>125</v>
      </c>
      <c r="E29" s="86">
        <f>SUM(E30:E33)</f>
        <v>5100</v>
      </c>
      <c r="F29" s="86">
        <f>SUM(F30:F33)</f>
        <v>8873.68</v>
      </c>
      <c r="G29" s="143">
        <f t="shared" si="5"/>
        <v>173.99372549019608</v>
      </c>
      <c r="H29" s="143"/>
      <c r="I29" s="141">
        <f>(F29/J29)*100</f>
        <v>275.5356277868171</v>
      </c>
      <c r="J29" s="86">
        <f>SUM(J31:J33)</f>
        <v>3220.52</v>
      </c>
    </row>
    <row r="30" spans="1:10" s="87" customFormat="1" ht="12.75" hidden="1">
      <c r="A30" s="48"/>
      <c r="B30" s="110"/>
      <c r="C30" s="32" t="s">
        <v>17</v>
      </c>
      <c r="D30" s="12" t="s">
        <v>18</v>
      </c>
      <c r="E30" s="83"/>
      <c r="F30" s="83"/>
      <c r="G30" s="142" t="e">
        <f t="shared" si="5"/>
        <v>#DIV/0!</v>
      </c>
      <c r="H30" s="143"/>
      <c r="I30" s="142" t="e">
        <f>(F30/J30)*100</f>
        <v>#DIV/0!</v>
      </c>
      <c r="J30" s="86"/>
    </row>
    <row r="31" spans="1:10" ht="45">
      <c r="A31" s="24"/>
      <c r="B31" s="102"/>
      <c r="C31" s="32" t="s">
        <v>10</v>
      </c>
      <c r="D31" s="88" t="s">
        <v>227</v>
      </c>
      <c r="E31" s="83">
        <v>5000</v>
      </c>
      <c r="F31" s="83">
        <v>8637.41</v>
      </c>
      <c r="G31" s="144">
        <f t="shared" si="5"/>
        <v>172.7482</v>
      </c>
      <c r="H31" s="144"/>
      <c r="I31" s="142">
        <f>(F31/J31)*100</f>
        <v>268.4134309109837</v>
      </c>
      <c r="J31" s="83">
        <v>3217.95</v>
      </c>
    </row>
    <row r="32" spans="1:10" ht="12.75">
      <c r="A32" s="24"/>
      <c r="B32" s="102"/>
      <c r="C32" s="32" t="s">
        <v>26</v>
      </c>
      <c r="D32" s="14" t="s">
        <v>27</v>
      </c>
      <c r="E32" s="83">
        <v>100</v>
      </c>
      <c r="F32" s="83">
        <v>236.27</v>
      </c>
      <c r="G32" s="142">
        <f t="shared" si="5"/>
        <v>236.27</v>
      </c>
      <c r="H32" s="144"/>
      <c r="I32" s="142">
        <f>(F32/J32)*100</f>
        <v>9193.385214007783</v>
      </c>
      <c r="J32" s="165">
        <v>2.57</v>
      </c>
    </row>
    <row r="33" spans="1:10" ht="22.5" hidden="1">
      <c r="A33" s="24"/>
      <c r="B33" s="33"/>
      <c r="C33" s="32" t="s">
        <v>11</v>
      </c>
      <c r="D33" s="88" t="s">
        <v>166</v>
      </c>
      <c r="E33" s="83"/>
      <c r="F33" s="83"/>
      <c r="G33" s="144" t="e">
        <f t="shared" si="5"/>
        <v>#DIV/0!</v>
      </c>
      <c r="H33" s="144"/>
      <c r="I33" s="155" t="s">
        <v>143</v>
      </c>
      <c r="J33" s="45"/>
    </row>
    <row r="34" spans="1:10" ht="12.75" hidden="1">
      <c r="A34" s="21"/>
      <c r="B34" s="29">
        <v>60095</v>
      </c>
      <c r="C34" s="65"/>
      <c r="D34" s="16" t="s">
        <v>5</v>
      </c>
      <c r="E34" s="23">
        <f>SUM(E35:E37)</f>
        <v>0</v>
      </c>
      <c r="F34" s="23">
        <f>SUM(F35:F37)</f>
        <v>0</v>
      </c>
      <c r="G34" s="141" t="e">
        <f t="shared" si="5"/>
        <v>#DIV/0!</v>
      </c>
      <c r="H34" s="141" t="e">
        <f>SUM(#REF!)</f>
        <v>#REF!</v>
      </c>
      <c r="I34" s="141">
        <f>(F34/J34)*100</f>
        <v>0</v>
      </c>
      <c r="J34" s="23">
        <f>SUM(J35:J37)</f>
        <v>633030.4</v>
      </c>
    </row>
    <row r="35" spans="1:10" ht="45" hidden="1">
      <c r="A35" s="24"/>
      <c r="B35" s="31"/>
      <c r="C35" s="32" t="s">
        <v>10</v>
      </c>
      <c r="D35" s="88" t="s">
        <v>227</v>
      </c>
      <c r="E35" s="27"/>
      <c r="F35" s="45"/>
      <c r="G35" s="142" t="e">
        <f aca="true" t="shared" si="6" ref="G35:G49">F35*100/E35</f>
        <v>#DIV/0!</v>
      </c>
      <c r="H35" s="142">
        <v>0</v>
      </c>
      <c r="I35" s="142" t="e">
        <f>(F35/J35)*100</f>
        <v>#DIV/0!</v>
      </c>
      <c r="J35" s="27"/>
    </row>
    <row r="36" spans="1:10" ht="12.75" hidden="1">
      <c r="A36" s="24"/>
      <c r="B36" s="31"/>
      <c r="C36" s="36" t="s">
        <v>11</v>
      </c>
      <c r="D36" s="14" t="s">
        <v>12</v>
      </c>
      <c r="E36" s="27"/>
      <c r="F36" s="27"/>
      <c r="G36" s="142" t="e">
        <f t="shared" si="6"/>
        <v>#DIV/0!</v>
      </c>
      <c r="H36" s="142"/>
      <c r="I36" s="154" t="s">
        <v>143</v>
      </c>
      <c r="J36" s="45"/>
    </row>
    <row r="37" spans="1:10" ht="33.75" hidden="1">
      <c r="A37" s="24"/>
      <c r="B37" s="31"/>
      <c r="C37" s="32" t="s">
        <v>124</v>
      </c>
      <c r="D37" s="88" t="s">
        <v>184</v>
      </c>
      <c r="E37" s="27"/>
      <c r="F37" s="27"/>
      <c r="G37" s="142" t="e">
        <f t="shared" si="6"/>
        <v>#DIV/0!</v>
      </c>
      <c r="H37" s="142"/>
      <c r="I37" s="142">
        <f aca="true" t="shared" si="7" ref="I37:I43">(F37/J37)*100</f>
        <v>0</v>
      </c>
      <c r="J37" s="45">
        <v>633030.4</v>
      </c>
    </row>
    <row r="38" spans="1:10" ht="12.75">
      <c r="A38" s="28">
        <v>700</v>
      </c>
      <c r="B38" s="39"/>
      <c r="C38" s="40"/>
      <c r="D38" s="68" t="s">
        <v>14</v>
      </c>
      <c r="E38" s="20">
        <f>E39+E42+E53</f>
        <v>23152155</v>
      </c>
      <c r="F38" s="20">
        <f>F39+F42+F53</f>
        <v>20868527.049999997</v>
      </c>
      <c r="G38" s="140">
        <f t="shared" si="6"/>
        <v>90.13643459971652</v>
      </c>
      <c r="H38" s="140" t="e">
        <f>H42+H53+#REF!</f>
        <v>#REF!</v>
      </c>
      <c r="I38" s="140">
        <f t="shared" si="7"/>
        <v>104.67554902977851</v>
      </c>
      <c r="J38" s="20">
        <f>J39+J42+J53</f>
        <v>19936391.299999997</v>
      </c>
    </row>
    <row r="39" spans="1:10" ht="12.75">
      <c r="A39" s="49"/>
      <c r="B39" s="50">
        <v>70004</v>
      </c>
      <c r="C39" s="117"/>
      <c r="D39" s="119" t="s">
        <v>158</v>
      </c>
      <c r="E39" s="23">
        <f>SUM(E40:E41)</f>
        <v>35001</v>
      </c>
      <c r="F39" s="23">
        <f>SUM(F40:F41)</f>
        <v>32122.56</v>
      </c>
      <c r="G39" s="141">
        <f t="shared" si="6"/>
        <v>91.77612068226622</v>
      </c>
      <c r="H39" s="141"/>
      <c r="I39" s="141">
        <f t="shared" si="7"/>
        <v>48.98987780805764</v>
      </c>
      <c r="J39" s="23">
        <f>SUM(J40:J41)</f>
        <v>65569.79000000001</v>
      </c>
    </row>
    <row r="40" spans="1:10" ht="12.75">
      <c r="A40" s="49"/>
      <c r="B40" s="173"/>
      <c r="C40" s="54" t="s">
        <v>26</v>
      </c>
      <c r="D40" s="14" t="s">
        <v>27</v>
      </c>
      <c r="E40" s="27">
        <v>1</v>
      </c>
      <c r="F40" s="27">
        <v>0.79</v>
      </c>
      <c r="G40" s="142">
        <f t="shared" si="6"/>
        <v>79</v>
      </c>
      <c r="H40" s="141"/>
      <c r="I40" s="142">
        <f>(F40/J40)*100</f>
        <v>0.4776877494255654</v>
      </c>
      <c r="J40" s="27">
        <v>165.38</v>
      </c>
    </row>
    <row r="41" spans="1:10" ht="12.75">
      <c r="A41" s="49"/>
      <c r="B41" s="171"/>
      <c r="C41" s="32" t="s">
        <v>11</v>
      </c>
      <c r="D41" s="14" t="s">
        <v>12</v>
      </c>
      <c r="E41" s="55">
        <v>35000</v>
      </c>
      <c r="F41" s="55">
        <v>32121.77</v>
      </c>
      <c r="G41" s="145">
        <f t="shared" si="6"/>
        <v>91.77648571428571</v>
      </c>
      <c r="H41" s="145"/>
      <c r="I41" s="142">
        <f t="shared" si="7"/>
        <v>49.11254455165944</v>
      </c>
      <c r="J41" s="159">
        <v>65404.41</v>
      </c>
    </row>
    <row r="42" spans="1:10" ht="12.75">
      <c r="A42" s="21"/>
      <c r="B42" s="29">
        <v>70005</v>
      </c>
      <c r="C42" s="22"/>
      <c r="D42" s="16" t="s">
        <v>15</v>
      </c>
      <c r="E42" s="23">
        <f>SUM(E43:E52)</f>
        <v>22112570</v>
      </c>
      <c r="F42" s="23">
        <f>SUM(F43:F52)</f>
        <v>20280345.59</v>
      </c>
      <c r="G42" s="141">
        <f t="shared" si="6"/>
        <v>91.71410464726624</v>
      </c>
      <c r="H42" s="141">
        <f>SUM(H43:H51)</f>
        <v>15797919.6</v>
      </c>
      <c r="I42" s="141">
        <f t="shared" si="7"/>
        <v>102.53305927003491</v>
      </c>
      <c r="J42" s="23">
        <f>SUM(J43:J52)</f>
        <v>19779323.599999998</v>
      </c>
    </row>
    <row r="43" spans="1:10" ht="22.5">
      <c r="A43" s="24"/>
      <c r="B43" s="31"/>
      <c r="C43" s="36" t="s">
        <v>16</v>
      </c>
      <c r="D43" s="14" t="s">
        <v>230</v>
      </c>
      <c r="E43" s="27">
        <v>1180000</v>
      </c>
      <c r="F43" s="27">
        <v>1116402.68</v>
      </c>
      <c r="G43" s="142">
        <f t="shared" si="6"/>
        <v>94.61039661016949</v>
      </c>
      <c r="H43" s="142">
        <v>989911.02</v>
      </c>
      <c r="I43" s="142">
        <f t="shared" si="7"/>
        <v>99.43718899900267</v>
      </c>
      <c r="J43" s="27">
        <v>1122721.48</v>
      </c>
    </row>
    <row r="44" spans="1:10" ht="22.5">
      <c r="A44" s="24"/>
      <c r="B44" s="31"/>
      <c r="C44" s="36" t="s">
        <v>77</v>
      </c>
      <c r="D44" s="14" t="s">
        <v>106</v>
      </c>
      <c r="E44" s="27">
        <v>5800</v>
      </c>
      <c r="F44" s="27">
        <v>6550</v>
      </c>
      <c r="G44" s="142">
        <f t="shared" si="6"/>
        <v>112.93103448275862</v>
      </c>
      <c r="H44" s="142"/>
      <c r="I44" s="154" t="s">
        <v>143</v>
      </c>
      <c r="J44" s="45" t="s">
        <v>143</v>
      </c>
    </row>
    <row r="45" spans="1:10" ht="12.75" hidden="1">
      <c r="A45" s="24"/>
      <c r="B45" s="31"/>
      <c r="C45" s="37" t="s">
        <v>17</v>
      </c>
      <c r="D45" s="12" t="s">
        <v>18</v>
      </c>
      <c r="E45" s="27"/>
      <c r="F45" s="27"/>
      <c r="G45" s="142" t="e">
        <f t="shared" si="6"/>
        <v>#DIV/0!</v>
      </c>
      <c r="H45" s="142">
        <v>115942.36</v>
      </c>
      <c r="I45" s="142" t="e">
        <f aca="true" t="shared" si="8" ref="I45:I53">(F45/J45)*100</f>
        <v>#DIV/0!</v>
      </c>
      <c r="J45" s="27"/>
    </row>
    <row r="46" spans="1:10" ht="45">
      <c r="A46" s="101"/>
      <c r="B46" s="102"/>
      <c r="C46" s="32" t="s">
        <v>10</v>
      </c>
      <c r="D46" s="88" t="s">
        <v>200</v>
      </c>
      <c r="E46" s="55">
        <v>15864785</v>
      </c>
      <c r="F46" s="204">
        <v>13118859.09</v>
      </c>
      <c r="G46" s="142">
        <f t="shared" si="6"/>
        <v>82.6916916302364</v>
      </c>
      <c r="H46" s="142"/>
      <c r="I46" s="142">
        <f t="shared" si="8"/>
        <v>97.5671784068204</v>
      </c>
      <c r="J46" s="27">
        <v>13445975.69</v>
      </c>
    </row>
    <row r="47" spans="1:10" ht="45">
      <c r="A47" s="184"/>
      <c r="B47" s="185"/>
      <c r="C47" s="54" t="s">
        <v>10</v>
      </c>
      <c r="D47" s="183" t="s">
        <v>200</v>
      </c>
      <c r="E47" s="55">
        <v>293515</v>
      </c>
      <c r="F47" s="200">
        <v>240463.38</v>
      </c>
      <c r="G47" s="145">
        <f t="shared" si="6"/>
        <v>81.92541437405244</v>
      </c>
      <c r="H47" s="145">
        <v>11199744.45</v>
      </c>
      <c r="I47" s="145">
        <f t="shared" si="8"/>
        <v>87.21224145838174</v>
      </c>
      <c r="J47" s="55">
        <v>275722.05</v>
      </c>
    </row>
    <row r="48" spans="1:10" ht="33.75">
      <c r="A48" s="24"/>
      <c r="B48" s="185"/>
      <c r="C48" s="37" t="s">
        <v>82</v>
      </c>
      <c r="D48" s="14" t="s">
        <v>201</v>
      </c>
      <c r="E48" s="27">
        <v>328000</v>
      </c>
      <c r="F48" s="27">
        <v>328536.91</v>
      </c>
      <c r="G48" s="142">
        <f t="shared" si="6"/>
        <v>100.16369207317072</v>
      </c>
      <c r="H48" s="142">
        <v>80082.09</v>
      </c>
      <c r="I48" s="142">
        <f t="shared" si="8"/>
        <v>52.96237943022041</v>
      </c>
      <c r="J48" s="27">
        <v>620321.28</v>
      </c>
    </row>
    <row r="49" spans="1:10" ht="22.5">
      <c r="A49" s="24"/>
      <c r="B49" s="31"/>
      <c r="C49" s="37" t="s">
        <v>19</v>
      </c>
      <c r="D49" s="14" t="s">
        <v>202</v>
      </c>
      <c r="E49" s="27">
        <v>4000000</v>
      </c>
      <c r="F49" s="27">
        <v>5077251.97</v>
      </c>
      <c r="G49" s="142">
        <f t="shared" si="6"/>
        <v>126.93129925</v>
      </c>
      <c r="H49" s="142">
        <v>3351391.27</v>
      </c>
      <c r="I49" s="142">
        <f t="shared" si="8"/>
        <v>134.82317515598749</v>
      </c>
      <c r="J49" s="27">
        <v>3765859.96</v>
      </c>
    </row>
    <row r="50" spans="1:10" ht="12.75" hidden="1">
      <c r="A50" s="24"/>
      <c r="B50" s="31"/>
      <c r="C50" s="32" t="s">
        <v>20</v>
      </c>
      <c r="D50" s="12" t="s">
        <v>105</v>
      </c>
      <c r="E50" s="27"/>
      <c r="F50" s="27"/>
      <c r="G50" s="154" t="s">
        <v>143</v>
      </c>
      <c r="H50" s="142"/>
      <c r="I50" s="142" t="e">
        <f t="shared" si="8"/>
        <v>#DIV/0!</v>
      </c>
      <c r="J50" s="27"/>
    </row>
    <row r="51" spans="1:10" ht="12" customHeight="1">
      <c r="A51" s="24"/>
      <c r="B51" s="31"/>
      <c r="C51" s="32" t="s">
        <v>26</v>
      </c>
      <c r="D51" s="14" t="s">
        <v>27</v>
      </c>
      <c r="E51" s="27">
        <v>310470</v>
      </c>
      <c r="F51" s="27">
        <v>245417.82</v>
      </c>
      <c r="G51" s="142">
        <f aca="true" t="shared" si="9" ref="G51:G79">F51*100/E51</f>
        <v>79.04719296550391</v>
      </c>
      <c r="H51" s="142">
        <v>60848.41</v>
      </c>
      <c r="I51" s="142">
        <f t="shared" si="8"/>
        <v>75.09277368984328</v>
      </c>
      <c r="J51" s="45">
        <v>326819.49</v>
      </c>
    </row>
    <row r="52" spans="1:10" ht="13.5" customHeight="1">
      <c r="A52" s="24"/>
      <c r="B52" s="31"/>
      <c r="C52" s="32" t="s">
        <v>11</v>
      </c>
      <c r="D52" s="14" t="s">
        <v>12</v>
      </c>
      <c r="E52" s="27">
        <v>130000</v>
      </c>
      <c r="F52" s="27">
        <v>146863.74</v>
      </c>
      <c r="G52" s="142">
        <f t="shared" si="9"/>
        <v>112.97210769230769</v>
      </c>
      <c r="H52" s="142"/>
      <c r="I52" s="142">
        <f t="shared" si="8"/>
        <v>66.18356210003756</v>
      </c>
      <c r="J52" s="45">
        <v>221903.65</v>
      </c>
    </row>
    <row r="53" spans="1:10" ht="12.75">
      <c r="A53" s="21"/>
      <c r="B53" s="29">
        <v>70095</v>
      </c>
      <c r="C53" s="22"/>
      <c r="D53" s="16" t="s">
        <v>5</v>
      </c>
      <c r="E53" s="23">
        <f>SUM(E54:E57)</f>
        <v>1004584</v>
      </c>
      <c r="F53" s="23">
        <f>SUM(F54:F57)</f>
        <v>556058.9</v>
      </c>
      <c r="G53" s="141">
        <f t="shared" si="9"/>
        <v>55.352155718187824</v>
      </c>
      <c r="H53" s="141">
        <v>1001088</v>
      </c>
      <c r="I53" s="141">
        <f t="shared" si="8"/>
        <v>607.7285262581408</v>
      </c>
      <c r="J53" s="23">
        <f>SUM(J54:J57)</f>
        <v>91497.91</v>
      </c>
    </row>
    <row r="54" spans="1:10" ht="22.5" hidden="1">
      <c r="A54" s="21"/>
      <c r="B54" s="38"/>
      <c r="C54" s="30" t="s">
        <v>77</v>
      </c>
      <c r="D54" s="14" t="s">
        <v>91</v>
      </c>
      <c r="E54" s="27"/>
      <c r="F54" s="27"/>
      <c r="G54" s="142" t="e">
        <f t="shared" si="9"/>
        <v>#DIV/0!</v>
      </c>
      <c r="H54" s="142"/>
      <c r="I54" s="142" t="e">
        <f aca="true" t="shared" si="10" ref="I54:I73">(F54/J54)*100</f>
        <v>#DIV/0!</v>
      </c>
      <c r="J54" s="45"/>
    </row>
    <row r="55" spans="1:10" ht="12.75" hidden="1">
      <c r="A55" s="21"/>
      <c r="B55" s="38"/>
      <c r="C55" s="30" t="s">
        <v>11</v>
      </c>
      <c r="D55" s="14" t="s">
        <v>12</v>
      </c>
      <c r="E55" s="27"/>
      <c r="F55" s="27"/>
      <c r="G55" s="142" t="e">
        <f t="shared" si="9"/>
        <v>#DIV/0!</v>
      </c>
      <c r="H55" s="142"/>
      <c r="I55" s="142">
        <f t="shared" si="10"/>
        <v>0</v>
      </c>
      <c r="J55" s="45">
        <v>6288.91</v>
      </c>
    </row>
    <row r="56" spans="1:10" ht="33.75" hidden="1">
      <c r="A56" s="24"/>
      <c r="B56" s="25"/>
      <c r="C56" s="32" t="s">
        <v>124</v>
      </c>
      <c r="D56" s="88" t="s">
        <v>184</v>
      </c>
      <c r="E56" s="27"/>
      <c r="F56" s="27"/>
      <c r="G56" s="142" t="e">
        <f t="shared" si="9"/>
        <v>#DIV/0!</v>
      </c>
      <c r="H56" s="142">
        <v>1000</v>
      </c>
      <c r="I56" s="142" t="e">
        <f t="shared" si="10"/>
        <v>#DIV/0!</v>
      </c>
      <c r="J56" s="45">
        <v>0</v>
      </c>
    </row>
    <row r="57" spans="1:10" ht="33.75">
      <c r="A57" s="21"/>
      <c r="B57" s="38"/>
      <c r="C57" s="32">
        <v>6330</v>
      </c>
      <c r="D57" s="14" t="s">
        <v>203</v>
      </c>
      <c r="E57" s="27">
        <v>1004584</v>
      </c>
      <c r="F57" s="27">
        <v>556058.9</v>
      </c>
      <c r="G57" s="142">
        <f t="shared" si="9"/>
        <v>55.352155718187824</v>
      </c>
      <c r="H57" s="142">
        <v>1000088</v>
      </c>
      <c r="I57" s="154">
        <f t="shared" si="10"/>
        <v>652.5823563238625</v>
      </c>
      <c r="J57" s="27">
        <v>85209</v>
      </c>
    </row>
    <row r="58" spans="1:10" ht="12.75">
      <c r="A58" s="28">
        <v>710</v>
      </c>
      <c r="B58" s="39"/>
      <c r="C58" s="40"/>
      <c r="D58" s="68" t="s">
        <v>21</v>
      </c>
      <c r="E58" s="20">
        <f>E59+E62</f>
        <v>30000</v>
      </c>
      <c r="F58" s="20">
        <f>F59+F62</f>
        <v>32400.57</v>
      </c>
      <c r="G58" s="140">
        <f t="shared" si="9"/>
        <v>108.0019</v>
      </c>
      <c r="H58" s="140">
        <f>H59</f>
        <v>6000</v>
      </c>
      <c r="I58" s="140">
        <f t="shared" si="10"/>
        <v>113.19008053122943</v>
      </c>
      <c r="J58" s="20">
        <f>J59</f>
        <v>28624.92</v>
      </c>
    </row>
    <row r="59" spans="1:10" ht="12.75">
      <c r="A59" s="21"/>
      <c r="B59" s="29">
        <v>71035</v>
      </c>
      <c r="C59" s="22"/>
      <c r="D59" s="16" t="s">
        <v>22</v>
      </c>
      <c r="E59" s="23">
        <f>SUM(E61:E61)</f>
        <v>6000</v>
      </c>
      <c r="F59" s="23">
        <f>SUM(F60:F61)</f>
        <v>6000</v>
      </c>
      <c r="G59" s="141">
        <f t="shared" si="9"/>
        <v>100</v>
      </c>
      <c r="H59" s="141">
        <f>H61</f>
        <v>6000</v>
      </c>
      <c r="I59" s="141">
        <f t="shared" si="10"/>
        <v>20.960757270238663</v>
      </c>
      <c r="J59" s="23">
        <f>SUM(J60:J61)</f>
        <v>28624.92</v>
      </c>
    </row>
    <row r="60" spans="1:12" ht="33.75" hidden="1">
      <c r="A60" s="21"/>
      <c r="B60" s="38"/>
      <c r="C60" s="32" t="s">
        <v>46</v>
      </c>
      <c r="D60" s="14" t="s">
        <v>204</v>
      </c>
      <c r="E60" s="27">
        <v>0</v>
      </c>
      <c r="F60" s="27">
        <v>0</v>
      </c>
      <c r="G60" s="142" t="e">
        <f t="shared" si="9"/>
        <v>#DIV/0!</v>
      </c>
      <c r="H60" s="141"/>
      <c r="I60" s="154">
        <f t="shared" si="10"/>
        <v>0</v>
      </c>
      <c r="J60" s="45">
        <v>22624.92</v>
      </c>
      <c r="K60" s="122"/>
      <c r="L60" s="122"/>
    </row>
    <row r="61" spans="1:10" ht="33.75">
      <c r="A61" s="24"/>
      <c r="B61" s="25"/>
      <c r="C61" s="26">
        <v>2020</v>
      </c>
      <c r="D61" s="14" t="s">
        <v>241</v>
      </c>
      <c r="E61" s="27">
        <v>6000</v>
      </c>
      <c r="F61" s="27">
        <v>6000</v>
      </c>
      <c r="G61" s="142">
        <f t="shared" si="9"/>
        <v>100</v>
      </c>
      <c r="H61" s="142">
        <v>6000</v>
      </c>
      <c r="I61" s="154">
        <f t="shared" si="10"/>
        <v>100</v>
      </c>
      <c r="J61" s="27">
        <v>6000</v>
      </c>
    </row>
    <row r="62" spans="1:10" ht="12.75">
      <c r="A62" s="24"/>
      <c r="B62" s="29">
        <v>71095</v>
      </c>
      <c r="C62" s="22"/>
      <c r="D62" s="15" t="s">
        <v>5</v>
      </c>
      <c r="E62" s="23">
        <f>SUM(E63:E63)</f>
        <v>24000</v>
      </c>
      <c r="F62" s="23">
        <f>SUM(F63:F63)</f>
        <v>26400.57</v>
      </c>
      <c r="G62" s="141">
        <f t="shared" si="9"/>
        <v>110.002375</v>
      </c>
      <c r="H62" s="141"/>
      <c r="I62" s="147" t="s">
        <v>143</v>
      </c>
      <c r="J62" s="42" t="s">
        <v>143</v>
      </c>
    </row>
    <row r="63" spans="1:10" ht="12.75">
      <c r="A63" s="24"/>
      <c r="B63" s="25"/>
      <c r="C63" s="32" t="s">
        <v>63</v>
      </c>
      <c r="D63" s="12" t="s">
        <v>64</v>
      </c>
      <c r="E63" s="27">
        <v>24000</v>
      </c>
      <c r="F63" s="27">
        <v>26400.57</v>
      </c>
      <c r="G63" s="142">
        <f t="shared" si="9"/>
        <v>110.002375</v>
      </c>
      <c r="H63" s="141"/>
      <c r="I63" s="154" t="s">
        <v>143</v>
      </c>
      <c r="J63" s="45" t="s">
        <v>143</v>
      </c>
    </row>
    <row r="64" spans="1:10" ht="12.75">
      <c r="A64" s="28">
        <v>750</v>
      </c>
      <c r="B64" s="18"/>
      <c r="C64" s="34"/>
      <c r="D64" s="68" t="s">
        <v>23</v>
      </c>
      <c r="E64" s="41">
        <f>E65+E68+E70+E72+E80+E82+E87</f>
        <v>1816355.95</v>
      </c>
      <c r="F64" s="41">
        <f>F65+F68+F70+F72+F80+F82+F87</f>
        <v>1645373.2999999998</v>
      </c>
      <c r="G64" s="146">
        <f t="shared" si="9"/>
        <v>90.58650095538816</v>
      </c>
      <c r="H64" s="146">
        <f>H65+H72+H80+H82+H87</f>
        <v>1436509.5</v>
      </c>
      <c r="I64" s="146">
        <f t="shared" si="10"/>
        <v>182.74820305420803</v>
      </c>
      <c r="J64" s="41">
        <f>J65+J72+J80+J82+J87</f>
        <v>900349.92</v>
      </c>
    </row>
    <row r="65" spans="1:10" ht="12.75">
      <c r="A65" s="21"/>
      <c r="B65" s="29">
        <v>75011</v>
      </c>
      <c r="C65" s="22"/>
      <c r="D65" s="16" t="s">
        <v>24</v>
      </c>
      <c r="E65" s="42">
        <f>SUM(E66:E67)</f>
        <v>991750</v>
      </c>
      <c r="F65" s="42">
        <f>SUM(F66:F67)</f>
        <v>816042.25</v>
      </c>
      <c r="G65" s="147">
        <f t="shared" si="9"/>
        <v>82.28306024703807</v>
      </c>
      <c r="H65" s="147">
        <f>SUM(H66:H67)</f>
        <v>449409.12</v>
      </c>
      <c r="I65" s="147">
        <f t="shared" si="10"/>
        <v>225.17451846259573</v>
      </c>
      <c r="J65" s="42">
        <f>SUM(J66:J67)</f>
        <v>362404.35</v>
      </c>
    </row>
    <row r="66" spans="1:10" ht="45">
      <c r="A66" s="24"/>
      <c r="B66" s="31"/>
      <c r="C66" s="32">
        <v>2010</v>
      </c>
      <c r="D66" s="14" t="s">
        <v>176</v>
      </c>
      <c r="E66" s="27">
        <v>991200</v>
      </c>
      <c r="F66" s="27">
        <v>815833</v>
      </c>
      <c r="G66" s="142">
        <f t="shared" si="9"/>
        <v>82.30760694108152</v>
      </c>
      <c r="H66" s="142">
        <v>440600</v>
      </c>
      <c r="I66" s="142">
        <f t="shared" si="10"/>
        <v>225.48034934497818</v>
      </c>
      <c r="J66" s="27">
        <v>361820</v>
      </c>
    </row>
    <row r="67" spans="1:10" ht="33.75">
      <c r="A67" s="21"/>
      <c r="B67" s="38"/>
      <c r="C67" s="32" t="s">
        <v>83</v>
      </c>
      <c r="D67" s="14" t="s">
        <v>211</v>
      </c>
      <c r="E67" s="27">
        <v>550</v>
      </c>
      <c r="F67" s="27">
        <v>209.25</v>
      </c>
      <c r="G67" s="142">
        <f t="shared" si="9"/>
        <v>38.04545454545455</v>
      </c>
      <c r="H67" s="142">
        <v>8809.12</v>
      </c>
      <c r="I67" s="142">
        <f t="shared" si="10"/>
        <v>35.80901856763926</v>
      </c>
      <c r="J67" s="27">
        <v>584.35</v>
      </c>
    </row>
    <row r="68" spans="1:10" ht="12.75">
      <c r="A68" s="21"/>
      <c r="B68" s="198">
        <v>75014</v>
      </c>
      <c r="C68" s="46"/>
      <c r="D68" s="15" t="s">
        <v>235</v>
      </c>
      <c r="E68" s="23">
        <f>SUM(E69:E69)</f>
        <v>2000</v>
      </c>
      <c r="F68" s="42">
        <f>SUM(F69:F69)</f>
        <v>318.85</v>
      </c>
      <c r="G68" s="141">
        <f t="shared" si="9"/>
        <v>15.942500000000003</v>
      </c>
      <c r="H68" s="142"/>
      <c r="I68" s="147" t="s">
        <v>143</v>
      </c>
      <c r="J68" s="45" t="s">
        <v>143</v>
      </c>
    </row>
    <row r="69" spans="1:10" ht="12.75">
      <c r="A69" s="21"/>
      <c r="B69" s="110"/>
      <c r="C69" s="46" t="s">
        <v>17</v>
      </c>
      <c r="D69" s="12" t="s">
        <v>18</v>
      </c>
      <c r="E69" s="45">
        <v>2000</v>
      </c>
      <c r="F69" s="27">
        <v>318.85</v>
      </c>
      <c r="G69" s="142">
        <f t="shared" si="9"/>
        <v>15.942500000000003</v>
      </c>
      <c r="H69" s="142"/>
      <c r="I69" s="154" t="s">
        <v>143</v>
      </c>
      <c r="J69" s="45" t="s">
        <v>143</v>
      </c>
    </row>
    <row r="70" spans="1:10" ht="12.75">
      <c r="A70" s="21"/>
      <c r="B70" s="29">
        <v>75022</v>
      </c>
      <c r="C70" s="46"/>
      <c r="D70" s="16" t="s">
        <v>252</v>
      </c>
      <c r="E70" s="42">
        <f>SUM(E71:E71)</f>
        <v>3500</v>
      </c>
      <c r="F70" s="23">
        <f>SUM(F71:F71)</f>
        <v>3500</v>
      </c>
      <c r="G70" s="141">
        <f t="shared" si="9"/>
        <v>100</v>
      </c>
      <c r="H70" s="142"/>
      <c r="I70" s="147" t="s">
        <v>143</v>
      </c>
      <c r="J70" s="45" t="s">
        <v>143</v>
      </c>
    </row>
    <row r="71" spans="1:10" ht="12.75">
      <c r="A71" s="21"/>
      <c r="B71" s="179"/>
      <c r="C71" s="32" t="s">
        <v>11</v>
      </c>
      <c r="D71" s="13" t="s">
        <v>12</v>
      </c>
      <c r="E71" s="45">
        <v>3500</v>
      </c>
      <c r="F71" s="27">
        <v>3500</v>
      </c>
      <c r="G71" s="142">
        <f t="shared" si="9"/>
        <v>100</v>
      </c>
      <c r="H71" s="142"/>
      <c r="I71" s="154" t="s">
        <v>143</v>
      </c>
      <c r="J71" s="45" t="s">
        <v>143</v>
      </c>
    </row>
    <row r="72" spans="1:10" ht="12.75">
      <c r="A72" s="21"/>
      <c r="B72" s="64">
        <v>75023</v>
      </c>
      <c r="C72" s="22"/>
      <c r="D72" s="16" t="s">
        <v>25</v>
      </c>
      <c r="E72" s="23">
        <f>SUM(E73:E79)</f>
        <v>817285.95</v>
      </c>
      <c r="F72" s="23">
        <f>SUM(F73:F79)</f>
        <v>824063.7999999999</v>
      </c>
      <c r="G72" s="141">
        <f t="shared" si="9"/>
        <v>100.82931194400199</v>
      </c>
      <c r="H72" s="141">
        <f>SUM(H74:H79)</f>
        <v>987100.3799999999</v>
      </c>
      <c r="I72" s="141">
        <f t="shared" si="10"/>
        <v>153.70671511485355</v>
      </c>
      <c r="J72" s="23">
        <f>SUM(J73:J79)</f>
        <v>536127.39</v>
      </c>
    </row>
    <row r="73" spans="1:10" ht="22.5" hidden="1">
      <c r="A73" s="21"/>
      <c r="B73" s="38"/>
      <c r="C73" s="32" t="s">
        <v>77</v>
      </c>
      <c r="D73" s="14" t="s">
        <v>91</v>
      </c>
      <c r="E73" s="27"/>
      <c r="F73" s="27"/>
      <c r="G73" s="142" t="e">
        <f t="shared" si="9"/>
        <v>#DIV/0!</v>
      </c>
      <c r="H73" s="142"/>
      <c r="I73" s="142" t="e">
        <f t="shared" si="10"/>
        <v>#DIV/0!</v>
      </c>
      <c r="J73" s="45"/>
    </row>
    <row r="74" spans="1:10" ht="12.75">
      <c r="A74" s="24"/>
      <c r="B74" s="31"/>
      <c r="C74" s="36" t="s">
        <v>17</v>
      </c>
      <c r="D74" s="12" t="s">
        <v>18</v>
      </c>
      <c r="E74" s="27">
        <v>37080</v>
      </c>
      <c r="F74" s="27">
        <v>31650</v>
      </c>
      <c r="G74" s="142">
        <f t="shared" si="9"/>
        <v>85.35598705501619</v>
      </c>
      <c r="H74" s="142">
        <v>32352</v>
      </c>
      <c r="I74" s="142">
        <f>(F74/J74)*100</f>
        <v>105.46835949215236</v>
      </c>
      <c r="J74" s="27">
        <v>30009</v>
      </c>
    </row>
    <row r="75" spans="1:10" ht="33.75" hidden="1">
      <c r="A75" s="24"/>
      <c r="B75" s="31"/>
      <c r="C75" s="32" t="s">
        <v>155</v>
      </c>
      <c r="D75" s="14" t="s">
        <v>164</v>
      </c>
      <c r="E75" s="27"/>
      <c r="F75" s="27"/>
      <c r="G75" s="142" t="e">
        <f t="shared" si="9"/>
        <v>#DIV/0!</v>
      </c>
      <c r="H75" s="142"/>
      <c r="I75" s="154" t="s">
        <v>143</v>
      </c>
      <c r="J75" s="45"/>
    </row>
    <row r="76" spans="1:10" ht="12.75">
      <c r="A76" s="24"/>
      <c r="B76" s="31"/>
      <c r="C76" s="32" t="s">
        <v>63</v>
      </c>
      <c r="D76" s="12" t="s">
        <v>64</v>
      </c>
      <c r="E76" s="27">
        <v>60</v>
      </c>
      <c r="F76" s="27">
        <v>0</v>
      </c>
      <c r="G76" s="142">
        <f t="shared" si="9"/>
        <v>0</v>
      </c>
      <c r="H76" s="142"/>
      <c r="I76" s="154" t="s">
        <v>143</v>
      </c>
      <c r="J76" s="45" t="s">
        <v>143</v>
      </c>
    </row>
    <row r="77" spans="1:10" ht="12.75">
      <c r="A77" s="24"/>
      <c r="B77" s="31"/>
      <c r="C77" s="32" t="s">
        <v>26</v>
      </c>
      <c r="D77" s="12" t="s">
        <v>27</v>
      </c>
      <c r="E77" s="27">
        <v>143000</v>
      </c>
      <c r="F77" s="27">
        <v>156015.84</v>
      </c>
      <c r="G77" s="142">
        <f t="shared" si="9"/>
        <v>109.10198601398601</v>
      </c>
      <c r="H77" s="142">
        <v>833783.82</v>
      </c>
      <c r="I77" s="142">
        <f aca="true" t="shared" si="11" ref="I77:I83">(F77/J77)*100</f>
        <v>97.03371915247413</v>
      </c>
      <c r="J77" s="27">
        <v>160785.18</v>
      </c>
    </row>
    <row r="78" spans="1:10" ht="12.75" hidden="1">
      <c r="A78" s="24"/>
      <c r="B78" s="31"/>
      <c r="C78" s="30" t="s">
        <v>174</v>
      </c>
      <c r="D78" s="12" t="s">
        <v>175</v>
      </c>
      <c r="E78" s="27"/>
      <c r="F78" s="27"/>
      <c r="G78" s="142" t="e">
        <f t="shared" si="9"/>
        <v>#DIV/0!</v>
      </c>
      <c r="H78" s="154"/>
      <c r="I78" s="142" t="e">
        <f t="shared" si="11"/>
        <v>#DIV/0!</v>
      </c>
      <c r="J78" s="45"/>
    </row>
    <row r="79" spans="1:10" ht="12.75">
      <c r="A79" s="24"/>
      <c r="B79" s="31"/>
      <c r="C79" s="30" t="s">
        <v>11</v>
      </c>
      <c r="D79" s="13" t="s">
        <v>12</v>
      </c>
      <c r="E79" s="27">
        <v>637145.95</v>
      </c>
      <c r="F79" s="27">
        <v>636397.96</v>
      </c>
      <c r="G79" s="142">
        <f t="shared" si="9"/>
        <v>99.88260303624311</v>
      </c>
      <c r="H79" s="142">
        <v>120964.56</v>
      </c>
      <c r="I79" s="142">
        <f t="shared" si="11"/>
        <v>184.2851893682626</v>
      </c>
      <c r="J79" s="27">
        <v>345333.21</v>
      </c>
    </row>
    <row r="80" spans="1:10" ht="12.75" customHeight="1" hidden="1">
      <c r="A80" s="24"/>
      <c r="B80" s="29">
        <v>75056</v>
      </c>
      <c r="C80" s="44"/>
      <c r="D80" s="16" t="s">
        <v>140</v>
      </c>
      <c r="E80" s="23">
        <f>SUM(E81)</f>
        <v>0</v>
      </c>
      <c r="F80" s="23">
        <f>SUM(F81)</f>
        <v>0</v>
      </c>
      <c r="G80" s="147" t="s">
        <v>143</v>
      </c>
      <c r="H80" s="141"/>
      <c r="I80" s="141" t="e">
        <f t="shared" si="11"/>
        <v>#DIV/0!</v>
      </c>
      <c r="J80" s="23">
        <f>SUM(J81)</f>
        <v>0</v>
      </c>
    </row>
    <row r="81" spans="1:10" ht="12.75" customHeight="1" hidden="1">
      <c r="A81" s="24"/>
      <c r="B81" s="31"/>
      <c r="C81" s="32" t="s">
        <v>139</v>
      </c>
      <c r="D81" s="12" t="s">
        <v>120</v>
      </c>
      <c r="E81" s="27">
        <v>0</v>
      </c>
      <c r="F81" s="27">
        <v>0</v>
      </c>
      <c r="G81" s="154" t="s">
        <v>143</v>
      </c>
      <c r="H81" s="142"/>
      <c r="I81" s="142" t="e">
        <f t="shared" si="11"/>
        <v>#DIV/0!</v>
      </c>
      <c r="J81" s="27"/>
    </row>
    <row r="82" spans="1:10" s="196" customFormat="1" ht="17.25" customHeight="1" hidden="1">
      <c r="A82" s="101"/>
      <c r="B82" s="191">
        <v>75075</v>
      </c>
      <c r="C82" s="192"/>
      <c r="D82" s="193" t="s">
        <v>239</v>
      </c>
      <c r="E82" s="194">
        <f>SUM(E84:E86)</f>
        <v>0</v>
      </c>
      <c r="F82" s="194">
        <f>SUM(F84:F86)</f>
        <v>0</v>
      </c>
      <c r="G82" s="195" t="e">
        <f>F82*100/E82</f>
        <v>#DIV/0!</v>
      </c>
      <c r="H82" s="195"/>
      <c r="I82" s="188" t="e">
        <f t="shared" si="11"/>
        <v>#DIV/0!</v>
      </c>
      <c r="J82" s="194">
        <f>SUM(J85:J86)</f>
        <v>0</v>
      </c>
    </row>
    <row r="83" spans="1:10" ht="33.75" customHeight="1" hidden="1">
      <c r="A83" s="24"/>
      <c r="B83" s="38"/>
      <c r="C83" s="32" t="s">
        <v>137</v>
      </c>
      <c r="D83" s="14" t="s">
        <v>138</v>
      </c>
      <c r="E83" s="23"/>
      <c r="F83" s="23"/>
      <c r="G83" s="142" t="e">
        <f>F83*100/E83</f>
        <v>#DIV/0!</v>
      </c>
      <c r="H83" s="141"/>
      <c r="I83" s="142" t="e">
        <f t="shared" si="11"/>
        <v>#DIV/0!</v>
      </c>
      <c r="J83" s="27"/>
    </row>
    <row r="84" spans="1:10" ht="45" customHeight="1" hidden="1">
      <c r="A84" s="24"/>
      <c r="B84" s="38"/>
      <c r="C84" s="32" t="s">
        <v>145</v>
      </c>
      <c r="D84" s="88" t="s">
        <v>210</v>
      </c>
      <c r="E84" s="27"/>
      <c r="F84" s="27"/>
      <c r="G84" s="142" t="e">
        <f>F84*100/E84</f>
        <v>#DIV/0!</v>
      </c>
      <c r="H84" s="141"/>
      <c r="I84" s="142" t="e">
        <f>(F84/J84)*100</f>
        <v>#DIV/0!</v>
      </c>
      <c r="J84" s="27"/>
    </row>
    <row r="85" spans="1:10" ht="13.5" customHeight="1" hidden="1">
      <c r="A85" s="24"/>
      <c r="B85" s="38"/>
      <c r="C85" s="32" t="s">
        <v>11</v>
      </c>
      <c r="D85" s="13" t="s">
        <v>12</v>
      </c>
      <c r="E85" s="27"/>
      <c r="F85" s="27"/>
      <c r="G85" s="142" t="e">
        <f>F85*100/E85</f>
        <v>#DIV/0!</v>
      </c>
      <c r="H85" s="142"/>
      <c r="I85" s="142" t="e">
        <f>(F85/J85)*100</f>
        <v>#DIV/0!</v>
      </c>
      <c r="J85" s="45"/>
    </row>
    <row r="86" spans="1:10" ht="33.75" hidden="1">
      <c r="A86" s="24"/>
      <c r="B86" s="31"/>
      <c r="C86" s="32" t="s">
        <v>137</v>
      </c>
      <c r="D86" s="88" t="s">
        <v>138</v>
      </c>
      <c r="E86" s="27"/>
      <c r="F86" s="27"/>
      <c r="G86" s="154" t="s">
        <v>143</v>
      </c>
      <c r="H86" s="142"/>
      <c r="I86" s="154" t="s">
        <v>143</v>
      </c>
      <c r="J86" s="45"/>
    </row>
    <row r="87" spans="1:10" ht="12.75">
      <c r="A87" s="24"/>
      <c r="B87" s="29">
        <v>75095</v>
      </c>
      <c r="C87" s="103"/>
      <c r="D87" s="16" t="s">
        <v>5</v>
      </c>
      <c r="E87" s="23">
        <f>SUM(E88:E91)</f>
        <v>1820</v>
      </c>
      <c r="F87" s="23">
        <f>SUM(F88:F91)</f>
        <v>1448.4</v>
      </c>
      <c r="G87" s="141">
        <f>F87*100/E87</f>
        <v>79.58241758241758</v>
      </c>
      <c r="H87" s="141"/>
      <c r="I87" s="141">
        <f aca="true" t="shared" si="12" ref="I87:I96">(F87/J87)*100</f>
        <v>79.66207966207966</v>
      </c>
      <c r="J87" s="23">
        <f>SUM(J88:J91)</f>
        <v>1818.18</v>
      </c>
    </row>
    <row r="88" spans="1:10" ht="12.75">
      <c r="A88" s="24"/>
      <c r="B88" s="38"/>
      <c r="C88" s="32" t="s">
        <v>11</v>
      </c>
      <c r="D88" s="13" t="s">
        <v>12</v>
      </c>
      <c r="E88" s="27">
        <v>1820</v>
      </c>
      <c r="F88" s="27">
        <v>1448.4</v>
      </c>
      <c r="G88" s="142">
        <f>F88*100/E88</f>
        <v>79.58241758241758</v>
      </c>
      <c r="H88" s="141"/>
      <c r="I88" s="142">
        <f t="shared" si="12"/>
        <v>79.66207966207966</v>
      </c>
      <c r="J88" s="27">
        <v>1818.18</v>
      </c>
    </row>
    <row r="89" spans="1:10" ht="22.5" hidden="1">
      <c r="A89" s="24"/>
      <c r="B89" s="25"/>
      <c r="C89" s="32" t="s">
        <v>132</v>
      </c>
      <c r="D89" s="14" t="s">
        <v>133</v>
      </c>
      <c r="E89" s="27"/>
      <c r="F89" s="27"/>
      <c r="G89" s="142" t="e">
        <f>F89*100/E89</f>
        <v>#DIV/0!</v>
      </c>
      <c r="H89" s="142"/>
      <c r="I89" s="142" t="e">
        <f t="shared" si="12"/>
        <v>#DIV/0!</v>
      </c>
      <c r="J89" s="45"/>
    </row>
    <row r="90" spans="1:10" ht="12.75" hidden="1">
      <c r="A90" s="24"/>
      <c r="B90" s="25"/>
      <c r="C90" s="32" t="s">
        <v>165</v>
      </c>
      <c r="D90" s="14" t="s">
        <v>120</v>
      </c>
      <c r="E90" s="27"/>
      <c r="F90" s="27"/>
      <c r="G90" s="154">
        <v>0</v>
      </c>
      <c r="H90" s="142"/>
      <c r="I90" s="178" t="e">
        <f t="shared" si="12"/>
        <v>#DIV/0!</v>
      </c>
      <c r="J90" s="27"/>
    </row>
    <row r="91" spans="1:10" ht="22.5" hidden="1">
      <c r="A91" s="24"/>
      <c r="B91" s="31"/>
      <c r="C91" s="32" t="s">
        <v>97</v>
      </c>
      <c r="D91" s="14" t="s">
        <v>133</v>
      </c>
      <c r="E91" s="27"/>
      <c r="F91" s="27"/>
      <c r="G91" s="142" t="e">
        <f>F91*100/E91</f>
        <v>#DIV/0!</v>
      </c>
      <c r="H91" s="142"/>
      <c r="I91" s="142" t="e">
        <f t="shared" si="12"/>
        <v>#DIV/0!</v>
      </c>
      <c r="J91" s="27"/>
    </row>
    <row r="92" spans="1:10" ht="33.75">
      <c r="A92" s="43">
        <v>751</v>
      </c>
      <c r="B92" s="39"/>
      <c r="C92" s="40"/>
      <c r="D92" s="69" t="s">
        <v>231</v>
      </c>
      <c r="E92" s="20">
        <f>E93+E95+E98+E101+E104+E106</f>
        <v>519973</v>
      </c>
      <c r="F92" s="20">
        <f>F93+F95+F98+F101+F104+F106</f>
        <v>512451</v>
      </c>
      <c r="G92" s="140">
        <f>F92*100/E92</f>
        <v>98.55338642583365</v>
      </c>
      <c r="H92" s="140" t="e">
        <f>H93+#REF!+#REF!</f>
        <v>#REF!</v>
      </c>
      <c r="I92" s="140">
        <f t="shared" si="12"/>
        <v>203.60081715104985</v>
      </c>
      <c r="J92" s="20">
        <f>J93+J95+J98+J101+J106</f>
        <v>251693.98</v>
      </c>
    </row>
    <row r="93" spans="1:10" ht="22.5">
      <c r="A93" s="21"/>
      <c r="B93" s="29">
        <v>75101</v>
      </c>
      <c r="C93" s="22"/>
      <c r="D93" s="15" t="s">
        <v>236</v>
      </c>
      <c r="E93" s="23">
        <f>SUM(E94)</f>
        <v>9982</v>
      </c>
      <c r="F93" s="23">
        <f>SUM(F94)</f>
        <v>8320</v>
      </c>
      <c r="G93" s="141">
        <f>F93*100/E93</f>
        <v>83.35003005409737</v>
      </c>
      <c r="H93" s="141">
        <f>H94</f>
        <v>8313</v>
      </c>
      <c r="I93" s="141">
        <f t="shared" si="12"/>
        <v>99.65265301233681</v>
      </c>
      <c r="J93" s="23">
        <f>SUM(J94)</f>
        <v>8349</v>
      </c>
    </row>
    <row r="94" spans="1:10" ht="45">
      <c r="A94" s="24"/>
      <c r="B94" s="25"/>
      <c r="C94" s="32">
        <v>2010</v>
      </c>
      <c r="D94" s="14" t="s">
        <v>176</v>
      </c>
      <c r="E94" s="27">
        <v>9982</v>
      </c>
      <c r="F94" s="27">
        <v>8320</v>
      </c>
      <c r="G94" s="142">
        <f aca="true" t="shared" si="13" ref="G94:G183">F94*100/E94</f>
        <v>83.35003005409737</v>
      </c>
      <c r="H94" s="142">
        <v>8313</v>
      </c>
      <c r="I94" s="142">
        <f t="shared" si="12"/>
        <v>99.65265301233681</v>
      </c>
      <c r="J94" s="27">
        <v>8349</v>
      </c>
    </row>
    <row r="95" spans="1:10" ht="12.75">
      <c r="A95" s="24"/>
      <c r="B95" s="29">
        <v>75107</v>
      </c>
      <c r="C95" s="103"/>
      <c r="D95" s="16" t="s">
        <v>237</v>
      </c>
      <c r="E95" s="23">
        <f>SUM(E96:E97)</f>
        <v>240651</v>
      </c>
      <c r="F95" s="23">
        <f>SUM(F96:F97)</f>
        <v>240651</v>
      </c>
      <c r="G95" s="141">
        <f t="shared" si="13"/>
        <v>100</v>
      </c>
      <c r="H95" s="141"/>
      <c r="I95" s="147" t="s">
        <v>143</v>
      </c>
      <c r="J95" s="23">
        <f>SUM(J97:J97)</f>
        <v>0</v>
      </c>
    </row>
    <row r="96" spans="1:10" ht="12.75" hidden="1">
      <c r="A96" s="24"/>
      <c r="B96" s="38"/>
      <c r="C96" s="32" t="s">
        <v>11</v>
      </c>
      <c r="D96" s="12" t="s">
        <v>12</v>
      </c>
      <c r="E96" s="27"/>
      <c r="F96" s="27"/>
      <c r="G96" s="142" t="e">
        <f t="shared" si="13"/>
        <v>#DIV/0!</v>
      </c>
      <c r="H96" s="141"/>
      <c r="I96" s="154" t="e">
        <f t="shared" si="12"/>
        <v>#DIV/0!</v>
      </c>
      <c r="J96" s="23"/>
    </row>
    <row r="97" spans="1:10" ht="45">
      <c r="A97" s="24"/>
      <c r="B97" s="112"/>
      <c r="C97" s="30">
        <v>2010</v>
      </c>
      <c r="D97" s="14" t="s">
        <v>176</v>
      </c>
      <c r="E97" s="27">
        <v>240651</v>
      </c>
      <c r="F97" s="27">
        <v>240651</v>
      </c>
      <c r="G97" s="142">
        <f t="shared" si="13"/>
        <v>100</v>
      </c>
      <c r="H97" s="142"/>
      <c r="I97" s="154" t="s">
        <v>143</v>
      </c>
      <c r="J97" s="45" t="s">
        <v>143</v>
      </c>
    </row>
    <row r="98" spans="1:10" s="87" customFormat="1" ht="12.75">
      <c r="A98" s="21"/>
      <c r="B98" s="29">
        <v>75108</v>
      </c>
      <c r="C98" s="22"/>
      <c r="D98" s="16" t="s">
        <v>95</v>
      </c>
      <c r="E98" s="23">
        <f>SUM(E99:E100)</f>
        <v>142944</v>
      </c>
      <c r="F98" s="23">
        <f>SUM(F99:F100)</f>
        <v>140864</v>
      </c>
      <c r="G98" s="141">
        <f t="shared" si="13"/>
        <v>98.54488471009626</v>
      </c>
      <c r="H98" s="141"/>
      <c r="I98" s="147" t="s">
        <v>143</v>
      </c>
      <c r="J98" s="23">
        <f>SUM(J99:J100)</f>
        <v>0</v>
      </c>
    </row>
    <row r="99" spans="1:10" ht="12.75" hidden="1">
      <c r="A99" s="24"/>
      <c r="B99" s="31"/>
      <c r="C99" s="32" t="s">
        <v>11</v>
      </c>
      <c r="D99" s="12" t="s">
        <v>12</v>
      </c>
      <c r="E99" s="27"/>
      <c r="F99" s="27"/>
      <c r="G99" s="142" t="e">
        <f t="shared" si="13"/>
        <v>#DIV/0!</v>
      </c>
      <c r="H99" s="142"/>
      <c r="I99" s="154" t="s">
        <v>143</v>
      </c>
      <c r="J99" s="167"/>
    </row>
    <row r="100" spans="1:10" ht="45">
      <c r="A100" s="24"/>
      <c r="B100" s="31"/>
      <c r="C100" s="32" t="s">
        <v>139</v>
      </c>
      <c r="D100" s="14" t="s">
        <v>176</v>
      </c>
      <c r="E100" s="27">
        <v>142944</v>
      </c>
      <c r="F100" s="27">
        <v>140864</v>
      </c>
      <c r="G100" s="142">
        <f t="shared" si="13"/>
        <v>98.54488471009626</v>
      </c>
      <c r="H100" s="142"/>
      <c r="I100" s="154" t="s">
        <v>143</v>
      </c>
      <c r="J100" s="45" t="s">
        <v>143</v>
      </c>
    </row>
    <row r="101" spans="1:10" ht="45" hidden="1">
      <c r="A101" s="24"/>
      <c r="B101" s="29">
        <v>75109</v>
      </c>
      <c r="C101" s="103"/>
      <c r="D101" s="15" t="s">
        <v>163</v>
      </c>
      <c r="E101" s="23">
        <f>SUM(E102:E103)</f>
        <v>0</v>
      </c>
      <c r="F101" s="23">
        <f>SUM(F103)</f>
        <v>0</v>
      </c>
      <c r="G101" s="141" t="e">
        <f t="shared" si="13"/>
        <v>#DIV/0!</v>
      </c>
      <c r="H101" s="141"/>
      <c r="I101" s="141">
        <f aca="true" t="shared" si="14" ref="I101:I116">(F101/J101)*100</f>
        <v>0</v>
      </c>
      <c r="J101" s="23">
        <f>SUM(J103)</f>
        <v>104390</v>
      </c>
    </row>
    <row r="102" spans="1:10" ht="12.75" hidden="1">
      <c r="A102" s="24"/>
      <c r="B102" s="110"/>
      <c r="C102" s="32" t="s">
        <v>11</v>
      </c>
      <c r="D102" s="13" t="s">
        <v>12</v>
      </c>
      <c r="E102" s="27"/>
      <c r="F102" s="27"/>
      <c r="G102" s="142" t="e">
        <f t="shared" si="13"/>
        <v>#DIV/0!</v>
      </c>
      <c r="H102" s="141"/>
      <c r="I102" s="142" t="e">
        <f t="shared" si="14"/>
        <v>#DIV/0!</v>
      </c>
      <c r="J102" s="27">
        <v>0</v>
      </c>
    </row>
    <row r="103" spans="1:10" ht="12.75" hidden="1">
      <c r="A103" s="24"/>
      <c r="B103" s="38"/>
      <c r="C103" s="32" t="s">
        <v>139</v>
      </c>
      <c r="D103" s="12" t="s">
        <v>120</v>
      </c>
      <c r="E103" s="27"/>
      <c r="F103" s="27"/>
      <c r="G103" s="142" t="e">
        <f t="shared" si="13"/>
        <v>#DIV/0!</v>
      </c>
      <c r="H103" s="142"/>
      <c r="I103" s="142">
        <f t="shared" si="14"/>
        <v>0</v>
      </c>
      <c r="J103" s="27">
        <v>104390</v>
      </c>
    </row>
    <row r="104" spans="1:10" ht="12.75">
      <c r="A104" s="24"/>
      <c r="B104" s="29">
        <v>75110</v>
      </c>
      <c r="C104" s="103"/>
      <c r="D104" s="16" t="s">
        <v>251</v>
      </c>
      <c r="E104" s="23">
        <f>SUM(E105)</f>
        <v>126396</v>
      </c>
      <c r="F104" s="23">
        <f>SUM(F105)</f>
        <v>122616</v>
      </c>
      <c r="G104" s="141">
        <f t="shared" si="13"/>
        <v>97.00939903161492</v>
      </c>
      <c r="H104" s="142"/>
      <c r="I104" s="147" t="s">
        <v>143</v>
      </c>
      <c r="J104" s="45" t="s">
        <v>143</v>
      </c>
    </row>
    <row r="105" spans="1:10" ht="45">
      <c r="A105" s="24"/>
      <c r="B105" s="164"/>
      <c r="C105" s="32" t="s">
        <v>139</v>
      </c>
      <c r="D105" s="14" t="s">
        <v>176</v>
      </c>
      <c r="E105" s="27">
        <v>126396</v>
      </c>
      <c r="F105" s="27">
        <v>122616</v>
      </c>
      <c r="G105" s="142">
        <f t="shared" si="13"/>
        <v>97.00939903161492</v>
      </c>
      <c r="H105" s="142"/>
      <c r="I105" s="154" t="s">
        <v>143</v>
      </c>
      <c r="J105" s="45" t="s">
        <v>143</v>
      </c>
    </row>
    <row r="106" spans="1:10" ht="12.75" hidden="1">
      <c r="A106" s="24"/>
      <c r="B106" s="29">
        <v>75113</v>
      </c>
      <c r="C106" s="103"/>
      <c r="D106" s="16" t="s">
        <v>223</v>
      </c>
      <c r="E106" s="23">
        <f>SUM(E107:E108)</f>
        <v>0</v>
      </c>
      <c r="F106" s="23">
        <f>SUM(F107:F108)</f>
        <v>0</v>
      </c>
      <c r="G106" s="141" t="e">
        <f>F106*100/E106</f>
        <v>#DIV/0!</v>
      </c>
      <c r="H106" s="142"/>
      <c r="I106" s="141">
        <f t="shared" si="14"/>
        <v>0</v>
      </c>
      <c r="J106" s="23">
        <f>SUM(J107:J108)</f>
        <v>138954.98</v>
      </c>
    </row>
    <row r="107" spans="1:10" ht="12.75" hidden="1">
      <c r="A107" s="24"/>
      <c r="B107" s="127"/>
      <c r="C107" s="32" t="s">
        <v>11</v>
      </c>
      <c r="D107" s="13" t="s">
        <v>12</v>
      </c>
      <c r="E107" s="27"/>
      <c r="F107" s="27"/>
      <c r="G107" s="142" t="e">
        <f t="shared" si="13"/>
        <v>#DIV/0!</v>
      </c>
      <c r="H107" s="142"/>
      <c r="I107" s="142" t="e">
        <f t="shared" si="14"/>
        <v>#DIV/0!</v>
      </c>
      <c r="J107" s="27"/>
    </row>
    <row r="108" spans="1:10" ht="12.75" hidden="1">
      <c r="A108" s="24"/>
      <c r="B108" s="179"/>
      <c r="C108" s="32" t="s">
        <v>139</v>
      </c>
      <c r="D108" s="12" t="s">
        <v>120</v>
      </c>
      <c r="E108" s="27"/>
      <c r="F108" s="27"/>
      <c r="G108" s="142" t="e">
        <f t="shared" si="13"/>
        <v>#DIV/0!</v>
      </c>
      <c r="H108" s="142"/>
      <c r="I108" s="142">
        <f t="shared" si="14"/>
        <v>0</v>
      </c>
      <c r="J108" s="27">
        <v>138954.98</v>
      </c>
    </row>
    <row r="109" spans="1:10" ht="22.5">
      <c r="A109" s="28">
        <v>754</v>
      </c>
      <c r="B109" s="18"/>
      <c r="C109" s="34"/>
      <c r="D109" s="69" t="s">
        <v>112</v>
      </c>
      <c r="E109" s="20">
        <f>E110</f>
        <v>622489</v>
      </c>
      <c r="F109" s="20">
        <f>F110</f>
        <v>503225.49</v>
      </c>
      <c r="G109" s="140">
        <f t="shared" si="13"/>
        <v>80.84086465784938</v>
      </c>
      <c r="H109" s="140">
        <f>SUM(H114)</f>
        <v>298873.6</v>
      </c>
      <c r="I109" s="140">
        <f t="shared" si="14"/>
        <v>88.86098193439324</v>
      </c>
      <c r="J109" s="20">
        <f>J110+J114</f>
        <v>566306.47</v>
      </c>
    </row>
    <row r="110" spans="1:10" ht="12.75">
      <c r="A110" s="49"/>
      <c r="B110" s="50">
        <v>75416</v>
      </c>
      <c r="C110" s="117"/>
      <c r="D110" s="168" t="s">
        <v>197</v>
      </c>
      <c r="E110" s="52">
        <f>SUM(E111:E114)</f>
        <v>622489</v>
      </c>
      <c r="F110" s="52">
        <f>SUM(F111:F114)</f>
        <v>503225.49</v>
      </c>
      <c r="G110" s="141">
        <f t="shared" si="13"/>
        <v>80.84086465784938</v>
      </c>
      <c r="H110" s="149"/>
      <c r="I110" s="142">
        <f t="shared" si="14"/>
        <v>88.86098193439324</v>
      </c>
      <c r="J110" s="23">
        <f>SUM(J111:J113)</f>
        <v>566306.47</v>
      </c>
    </row>
    <row r="111" spans="1:10" ht="22.5">
      <c r="A111" s="49"/>
      <c r="B111" s="169"/>
      <c r="C111" s="54" t="s">
        <v>28</v>
      </c>
      <c r="D111" s="14" t="s">
        <v>106</v>
      </c>
      <c r="E111" s="55">
        <v>616800</v>
      </c>
      <c r="F111" s="55">
        <v>496099.39</v>
      </c>
      <c r="G111" s="142">
        <f t="shared" si="13"/>
        <v>80.43115920881972</v>
      </c>
      <c r="H111" s="149"/>
      <c r="I111" s="142">
        <f t="shared" si="14"/>
        <v>87.92112226833869</v>
      </c>
      <c r="J111" s="159">
        <v>564255.07</v>
      </c>
    </row>
    <row r="112" spans="1:10" ht="12.75">
      <c r="A112" s="49"/>
      <c r="B112" s="60"/>
      <c r="C112" s="54" t="s">
        <v>17</v>
      </c>
      <c r="D112" s="12" t="s">
        <v>18</v>
      </c>
      <c r="E112" s="55">
        <v>5689</v>
      </c>
      <c r="F112" s="55">
        <v>7126.1</v>
      </c>
      <c r="G112" s="142">
        <f t="shared" si="13"/>
        <v>125.26103005800668</v>
      </c>
      <c r="H112" s="149"/>
      <c r="I112" s="142">
        <f t="shared" si="14"/>
        <v>347.37740079945405</v>
      </c>
      <c r="J112" s="159">
        <v>2051.4</v>
      </c>
    </row>
    <row r="113" spans="1:10" ht="33.75" hidden="1">
      <c r="A113" s="49"/>
      <c r="B113" s="171"/>
      <c r="C113" s="54" t="s">
        <v>124</v>
      </c>
      <c r="D113" s="88" t="s">
        <v>184</v>
      </c>
      <c r="E113" s="55"/>
      <c r="F113" s="55"/>
      <c r="G113" s="142" t="e">
        <f t="shared" si="13"/>
        <v>#DIV/0!</v>
      </c>
      <c r="H113" s="149"/>
      <c r="I113" s="142" t="e">
        <f t="shared" si="14"/>
        <v>#DIV/0!</v>
      </c>
      <c r="J113" s="159"/>
    </row>
    <row r="114" spans="1:10" ht="12.75" hidden="1">
      <c r="A114" s="21"/>
      <c r="B114" s="29">
        <v>75495</v>
      </c>
      <c r="C114" s="65"/>
      <c r="D114" s="16" t="s">
        <v>5</v>
      </c>
      <c r="E114" s="23">
        <f>SUM(E115:E116)</f>
        <v>0</v>
      </c>
      <c r="F114" s="23">
        <f>SUM(F115:F116)</f>
        <v>0</v>
      </c>
      <c r="G114" s="141" t="e">
        <f t="shared" si="13"/>
        <v>#DIV/0!</v>
      </c>
      <c r="H114" s="141">
        <f>SUM(H116)</f>
        <v>298873.6</v>
      </c>
      <c r="I114" s="141" t="e">
        <f t="shared" si="14"/>
        <v>#DIV/0!</v>
      </c>
      <c r="J114" s="23">
        <f>SUM(J115:J116)</f>
        <v>0</v>
      </c>
    </row>
    <row r="115" spans="1:10" ht="15" customHeight="1" hidden="1">
      <c r="A115" s="24"/>
      <c r="B115" s="31"/>
      <c r="C115" s="32" t="s">
        <v>28</v>
      </c>
      <c r="D115" s="14" t="s">
        <v>106</v>
      </c>
      <c r="E115" s="27"/>
      <c r="F115" s="27"/>
      <c r="G115" s="142" t="e">
        <f t="shared" si="13"/>
        <v>#DIV/0!</v>
      </c>
      <c r="H115" s="142">
        <v>298873.6</v>
      </c>
      <c r="I115" s="142" t="e">
        <f t="shared" si="14"/>
        <v>#DIV/0!</v>
      </c>
      <c r="J115" s="27"/>
    </row>
    <row r="116" spans="1:10" ht="33.75" hidden="1">
      <c r="A116" s="24"/>
      <c r="B116" s="31"/>
      <c r="C116" s="32" t="s">
        <v>124</v>
      </c>
      <c r="D116" s="88" t="s">
        <v>184</v>
      </c>
      <c r="E116" s="27"/>
      <c r="F116" s="27"/>
      <c r="G116" s="142" t="e">
        <f t="shared" si="13"/>
        <v>#DIV/0!</v>
      </c>
      <c r="H116" s="142">
        <v>298873.6</v>
      </c>
      <c r="I116" s="142" t="e">
        <f t="shared" si="14"/>
        <v>#DIV/0!</v>
      </c>
      <c r="J116" s="27"/>
    </row>
    <row r="117" spans="1:10" ht="52.5" customHeight="1">
      <c r="A117" s="43">
        <v>756</v>
      </c>
      <c r="B117" s="39"/>
      <c r="C117" s="40"/>
      <c r="D117" s="69" t="s">
        <v>247</v>
      </c>
      <c r="E117" s="20">
        <f>E118+E123+E132+E147+E158+E163</f>
        <v>104440528.65</v>
      </c>
      <c r="F117" s="20">
        <f>F118+F123+F132+F147+F158+F163</f>
        <v>85756107.41</v>
      </c>
      <c r="G117" s="140">
        <f t="shared" si="13"/>
        <v>82.1099897889113</v>
      </c>
      <c r="H117" s="140">
        <f>H118+H123+H132+H147+H158+H163</f>
        <v>82918615.82</v>
      </c>
      <c r="I117" s="140">
        <f aca="true" t="shared" si="15" ref="I117:I151">(F117/J117)*100</f>
        <v>94.17161338055206</v>
      </c>
      <c r="J117" s="20">
        <f>SUM(J118,J121,J123,J132,J147,J158,J163)</f>
        <v>91063648.94</v>
      </c>
    </row>
    <row r="118" spans="1:10" ht="13.5" customHeight="1">
      <c r="A118" s="21"/>
      <c r="B118" s="29">
        <v>75601</v>
      </c>
      <c r="C118" s="22"/>
      <c r="D118" s="15" t="s">
        <v>29</v>
      </c>
      <c r="E118" s="23">
        <f>SUM(E119:E120)</f>
        <v>117477.65</v>
      </c>
      <c r="F118" s="23">
        <f>SUM(F119:F120)</f>
        <v>90172.61</v>
      </c>
      <c r="G118" s="141">
        <f t="shared" si="13"/>
        <v>76.75724701677298</v>
      </c>
      <c r="H118" s="141">
        <f>SUM(H119:H120)</f>
        <v>228288.21</v>
      </c>
      <c r="I118" s="141">
        <f t="shared" si="15"/>
        <v>100.4918911732292</v>
      </c>
      <c r="J118" s="23">
        <f>SUM(J119:J120)</f>
        <v>89731.23000000001</v>
      </c>
    </row>
    <row r="119" spans="1:10" ht="22.5">
      <c r="A119" s="24"/>
      <c r="B119" s="102"/>
      <c r="C119" s="36" t="s">
        <v>30</v>
      </c>
      <c r="D119" s="14" t="s">
        <v>122</v>
      </c>
      <c r="E119" s="27">
        <v>115000</v>
      </c>
      <c r="F119" s="27">
        <v>87418.88</v>
      </c>
      <c r="G119" s="142">
        <f t="shared" si="13"/>
        <v>76.01641739130434</v>
      </c>
      <c r="H119" s="142">
        <v>136395.86</v>
      </c>
      <c r="I119" s="142">
        <f t="shared" si="15"/>
        <v>99.31462713480332</v>
      </c>
      <c r="J119" s="27">
        <v>88022.16</v>
      </c>
    </row>
    <row r="120" spans="1:10" ht="12.75" customHeight="1">
      <c r="A120" s="24"/>
      <c r="B120" s="25"/>
      <c r="C120" s="32" t="s">
        <v>20</v>
      </c>
      <c r="D120" s="14" t="s">
        <v>105</v>
      </c>
      <c r="E120" s="27">
        <v>2477.65</v>
      </c>
      <c r="F120" s="27">
        <v>2753.73</v>
      </c>
      <c r="G120" s="142">
        <f t="shared" si="13"/>
        <v>111.14281678203136</v>
      </c>
      <c r="H120" s="142">
        <v>91892.35</v>
      </c>
      <c r="I120" s="142">
        <f t="shared" si="15"/>
        <v>161.12447120363706</v>
      </c>
      <c r="J120" s="27">
        <v>1709.07</v>
      </c>
    </row>
    <row r="121" spans="1:10" ht="12.75" customHeight="1" hidden="1">
      <c r="A121" s="24"/>
      <c r="B121" s="29">
        <v>75605</v>
      </c>
      <c r="C121" s="46"/>
      <c r="D121" s="15" t="s">
        <v>153</v>
      </c>
      <c r="E121" s="23">
        <f>E122</f>
        <v>0</v>
      </c>
      <c r="F121" s="23">
        <f>F122</f>
        <v>0</v>
      </c>
      <c r="G121" s="147" t="s">
        <v>143</v>
      </c>
      <c r="H121" s="141"/>
      <c r="I121" s="141" t="e">
        <f t="shared" si="15"/>
        <v>#DIV/0!</v>
      </c>
      <c r="J121" s="23">
        <v>0</v>
      </c>
    </row>
    <row r="122" spans="1:10" ht="12.75" customHeight="1" hidden="1">
      <c r="A122" s="21"/>
      <c r="B122" s="116"/>
      <c r="C122" s="32" t="s">
        <v>48</v>
      </c>
      <c r="D122" s="14" t="s">
        <v>153</v>
      </c>
      <c r="E122" s="27">
        <v>0</v>
      </c>
      <c r="F122" s="27">
        <v>0</v>
      </c>
      <c r="G122" s="154" t="s">
        <v>143</v>
      </c>
      <c r="H122" s="142"/>
      <c r="I122" s="142" t="e">
        <f t="shared" si="15"/>
        <v>#DIV/0!</v>
      </c>
      <c r="J122" s="27">
        <v>0</v>
      </c>
    </row>
    <row r="123" spans="1:10" ht="35.25" customHeight="1">
      <c r="A123" s="21"/>
      <c r="B123" s="29">
        <v>75615</v>
      </c>
      <c r="C123" s="22"/>
      <c r="D123" s="15" t="s">
        <v>113</v>
      </c>
      <c r="E123" s="23">
        <f>SUM(E124:E130)</f>
        <v>29956119</v>
      </c>
      <c r="F123" s="23">
        <f>SUM(F124:F130)</f>
        <v>25401560.169999998</v>
      </c>
      <c r="G123" s="141">
        <f t="shared" si="13"/>
        <v>84.79589819362114</v>
      </c>
      <c r="H123" s="141">
        <f>SUM(H124:H131)</f>
        <v>21304432.6</v>
      </c>
      <c r="I123" s="141">
        <f t="shared" si="15"/>
        <v>78.70446319471579</v>
      </c>
      <c r="J123" s="23">
        <f>SUM(J124:J131)</f>
        <v>32274612.06</v>
      </c>
    </row>
    <row r="124" spans="1:10" ht="12.75">
      <c r="A124" s="24"/>
      <c r="B124" s="31"/>
      <c r="C124" s="32" t="s">
        <v>31</v>
      </c>
      <c r="D124" s="12" t="s">
        <v>32</v>
      </c>
      <c r="E124" s="27">
        <v>29300000</v>
      </c>
      <c r="F124" s="27">
        <v>24708779.84</v>
      </c>
      <c r="G124" s="142">
        <f t="shared" si="13"/>
        <v>84.3303066211604</v>
      </c>
      <c r="H124" s="142">
        <v>20056054.94</v>
      </c>
      <c r="I124" s="142">
        <f t="shared" si="15"/>
        <v>101.51583727359883</v>
      </c>
      <c r="J124" s="27">
        <v>24339827.66</v>
      </c>
    </row>
    <row r="125" spans="1:10" ht="12.75">
      <c r="A125" s="24"/>
      <c r="B125" s="31"/>
      <c r="C125" s="32" t="s">
        <v>33</v>
      </c>
      <c r="D125" s="12" t="s">
        <v>34</v>
      </c>
      <c r="E125" s="27">
        <v>1500</v>
      </c>
      <c r="F125" s="27">
        <v>1181</v>
      </c>
      <c r="G125" s="142">
        <f t="shared" si="13"/>
        <v>78.73333333333333</v>
      </c>
      <c r="H125" s="142">
        <v>692.5</v>
      </c>
      <c r="I125" s="142">
        <f t="shared" si="15"/>
        <v>96.11784813217221</v>
      </c>
      <c r="J125" s="27">
        <v>1228.7</v>
      </c>
    </row>
    <row r="126" spans="1:10" ht="12.75">
      <c r="A126" s="24"/>
      <c r="B126" s="31"/>
      <c r="C126" s="32" t="s">
        <v>35</v>
      </c>
      <c r="D126" s="12" t="s">
        <v>36</v>
      </c>
      <c r="E126" s="27">
        <v>490474</v>
      </c>
      <c r="F126" s="27">
        <v>489311.1</v>
      </c>
      <c r="G126" s="142">
        <f t="shared" si="13"/>
        <v>99.76290282461456</v>
      </c>
      <c r="H126" s="142">
        <v>627558.4</v>
      </c>
      <c r="I126" s="142">
        <f t="shared" si="15"/>
        <v>91.08300315795645</v>
      </c>
      <c r="J126" s="27">
        <v>537214.5</v>
      </c>
    </row>
    <row r="127" spans="1:10" ht="33.75" hidden="1">
      <c r="A127" s="24"/>
      <c r="B127" s="31"/>
      <c r="C127" s="32" t="s">
        <v>46</v>
      </c>
      <c r="D127" s="14" t="s">
        <v>204</v>
      </c>
      <c r="E127" s="27"/>
      <c r="F127" s="27"/>
      <c r="G127" s="142" t="e">
        <f t="shared" si="13"/>
        <v>#DIV/0!</v>
      </c>
      <c r="H127" s="142"/>
      <c r="I127" s="142">
        <f t="shared" si="15"/>
        <v>0</v>
      </c>
      <c r="J127" s="45">
        <v>7141532.56</v>
      </c>
    </row>
    <row r="128" spans="1:10" ht="12.75">
      <c r="A128" s="24"/>
      <c r="B128" s="31"/>
      <c r="C128" s="32" t="s">
        <v>37</v>
      </c>
      <c r="D128" s="12" t="s">
        <v>92</v>
      </c>
      <c r="E128" s="27">
        <v>54120</v>
      </c>
      <c r="F128" s="27">
        <v>66113</v>
      </c>
      <c r="G128" s="142">
        <f t="shared" si="13"/>
        <v>122.160014781966</v>
      </c>
      <c r="H128" s="142">
        <v>459936</v>
      </c>
      <c r="I128" s="142">
        <f t="shared" si="15"/>
        <v>132.35305893657912</v>
      </c>
      <c r="J128" s="27">
        <v>49952</v>
      </c>
    </row>
    <row r="129" spans="1:10" ht="12.75">
      <c r="A129" s="24"/>
      <c r="B129" s="31"/>
      <c r="C129" s="32" t="s">
        <v>17</v>
      </c>
      <c r="D129" s="12" t="s">
        <v>18</v>
      </c>
      <c r="E129" s="27">
        <v>1000</v>
      </c>
      <c r="F129" s="27">
        <v>656.4</v>
      </c>
      <c r="G129" s="142">
        <f t="shared" si="13"/>
        <v>65.64</v>
      </c>
      <c r="H129" s="142">
        <v>624.8</v>
      </c>
      <c r="I129" s="142">
        <f t="shared" si="15"/>
        <v>18.66257250085295</v>
      </c>
      <c r="J129" s="27">
        <v>3517.2</v>
      </c>
    </row>
    <row r="130" spans="1:10" ht="14.25" customHeight="1">
      <c r="A130" s="24"/>
      <c r="B130" s="31"/>
      <c r="C130" s="32" t="s">
        <v>20</v>
      </c>
      <c r="D130" s="14" t="s">
        <v>105</v>
      </c>
      <c r="E130" s="27">
        <v>109025</v>
      </c>
      <c r="F130" s="27">
        <v>135518.83</v>
      </c>
      <c r="G130" s="142">
        <f t="shared" si="13"/>
        <v>124.30069250171977</v>
      </c>
      <c r="H130" s="142">
        <v>124485.96</v>
      </c>
      <c r="I130" s="142">
        <f t="shared" si="15"/>
        <v>67.30863560562203</v>
      </c>
      <c r="J130" s="27">
        <v>201339.44</v>
      </c>
    </row>
    <row r="131" spans="1:10" ht="22.5" hidden="1">
      <c r="A131" s="24"/>
      <c r="B131" s="31"/>
      <c r="C131" s="32">
        <v>2680</v>
      </c>
      <c r="D131" s="14" t="s">
        <v>99</v>
      </c>
      <c r="E131" s="27"/>
      <c r="F131" s="27"/>
      <c r="G131" s="142" t="e">
        <f t="shared" si="13"/>
        <v>#DIV/0!</v>
      </c>
      <c r="H131" s="142">
        <v>35080</v>
      </c>
      <c r="I131" s="142" t="e">
        <f t="shared" si="15"/>
        <v>#DIV/0!</v>
      </c>
      <c r="J131" s="27"/>
    </row>
    <row r="132" spans="1:10" ht="45">
      <c r="A132" s="21"/>
      <c r="B132" s="29">
        <v>75616</v>
      </c>
      <c r="C132" s="44"/>
      <c r="D132" s="15" t="s">
        <v>232</v>
      </c>
      <c r="E132" s="23">
        <f>SUM(E133:E146)</f>
        <v>13723768</v>
      </c>
      <c r="F132" s="23">
        <f>SUM(F133:F146)</f>
        <v>12172488.280000001</v>
      </c>
      <c r="G132" s="141">
        <f t="shared" si="13"/>
        <v>88.69640087183053</v>
      </c>
      <c r="H132" s="141">
        <f>SUM(H133:H146)</f>
        <v>11289482.9</v>
      </c>
      <c r="I132" s="141">
        <f t="shared" si="15"/>
        <v>94.36637062462518</v>
      </c>
      <c r="J132" s="23">
        <f>SUM(J133:J146)</f>
        <v>12899180.290000001</v>
      </c>
    </row>
    <row r="133" spans="1:10" ht="12.75">
      <c r="A133" s="24"/>
      <c r="B133" s="25"/>
      <c r="C133" s="32" t="s">
        <v>31</v>
      </c>
      <c r="D133" s="12" t="s">
        <v>32</v>
      </c>
      <c r="E133" s="27">
        <v>8100000</v>
      </c>
      <c r="F133" s="27">
        <v>7011619.79</v>
      </c>
      <c r="G133" s="142">
        <f t="shared" si="13"/>
        <v>86.56320728395062</v>
      </c>
      <c r="H133" s="142">
        <v>5583298.77</v>
      </c>
      <c r="I133" s="142">
        <f t="shared" si="15"/>
        <v>108.90383218916759</v>
      </c>
      <c r="J133" s="27">
        <v>6438359.1</v>
      </c>
    </row>
    <row r="134" spans="1:10" ht="12.75">
      <c r="A134" s="24"/>
      <c r="B134" s="25"/>
      <c r="C134" s="32" t="s">
        <v>33</v>
      </c>
      <c r="D134" s="12" t="s">
        <v>34</v>
      </c>
      <c r="E134" s="27">
        <v>65200</v>
      </c>
      <c r="F134" s="27">
        <v>71066.65</v>
      </c>
      <c r="G134" s="142">
        <f t="shared" si="13"/>
        <v>108.99792944785274</v>
      </c>
      <c r="H134" s="142">
        <v>128065.04</v>
      </c>
      <c r="I134" s="142">
        <f t="shared" si="15"/>
        <v>86.89658317826854</v>
      </c>
      <c r="J134" s="27">
        <v>81783.02</v>
      </c>
    </row>
    <row r="135" spans="1:10" ht="12.75">
      <c r="A135" s="24"/>
      <c r="B135" s="25"/>
      <c r="C135" s="32" t="s">
        <v>35</v>
      </c>
      <c r="D135" s="12" t="s">
        <v>36</v>
      </c>
      <c r="E135" s="27">
        <v>709526</v>
      </c>
      <c r="F135" s="27">
        <v>686646.6</v>
      </c>
      <c r="G135" s="142">
        <f t="shared" si="13"/>
        <v>96.77539653233285</v>
      </c>
      <c r="H135" s="142">
        <v>586665.11</v>
      </c>
      <c r="I135" s="142">
        <f t="shared" si="15"/>
        <v>108.22330156229891</v>
      </c>
      <c r="J135" s="27">
        <v>634472.05</v>
      </c>
    </row>
    <row r="136" spans="1:10" ht="12.75">
      <c r="A136" s="24"/>
      <c r="B136" s="25"/>
      <c r="C136" s="37" t="s">
        <v>38</v>
      </c>
      <c r="D136" s="12" t="s">
        <v>39</v>
      </c>
      <c r="E136" s="27">
        <v>500000</v>
      </c>
      <c r="F136" s="27">
        <v>397456</v>
      </c>
      <c r="G136" s="142">
        <f t="shared" si="13"/>
        <v>79.4912</v>
      </c>
      <c r="H136" s="142">
        <v>597304.88</v>
      </c>
      <c r="I136" s="142">
        <f t="shared" si="15"/>
        <v>85.66342079513076</v>
      </c>
      <c r="J136" s="27">
        <v>463974</v>
      </c>
    </row>
    <row r="137" spans="1:10" ht="12.75">
      <c r="A137" s="24"/>
      <c r="B137" s="25"/>
      <c r="C137" s="37" t="s">
        <v>40</v>
      </c>
      <c r="D137" s="12" t="s">
        <v>94</v>
      </c>
      <c r="E137" s="27">
        <v>140000</v>
      </c>
      <c r="F137" s="27">
        <v>126234.16</v>
      </c>
      <c r="G137" s="142">
        <f t="shared" si="13"/>
        <v>90.16725714285714</v>
      </c>
      <c r="H137" s="142">
        <v>189004.14</v>
      </c>
      <c r="I137" s="142">
        <f t="shared" si="15"/>
        <v>91.24908016614116</v>
      </c>
      <c r="J137" s="27">
        <v>138340.2</v>
      </c>
    </row>
    <row r="138" spans="1:10" ht="22.5">
      <c r="A138" s="24"/>
      <c r="B138" s="25"/>
      <c r="C138" s="32" t="s">
        <v>41</v>
      </c>
      <c r="D138" s="14" t="s">
        <v>205</v>
      </c>
      <c r="E138" s="27">
        <v>1722000</v>
      </c>
      <c r="F138" s="27">
        <v>1427364.2</v>
      </c>
      <c r="G138" s="142">
        <f t="shared" si="13"/>
        <v>82.88990708478514</v>
      </c>
      <c r="H138" s="142">
        <v>803263.87</v>
      </c>
      <c r="I138" s="142">
        <f t="shared" si="15"/>
        <v>99.55431691150409</v>
      </c>
      <c r="J138" s="27">
        <v>1433754.2</v>
      </c>
    </row>
    <row r="139" spans="1:10" ht="12.75">
      <c r="A139" s="24"/>
      <c r="B139" s="25"/>
      <c r="C139" s="37" t="s">
        <v>42</v>
      </c>
      <c r="D139" s="12" t="s">
        <v>43</v>
      </c>
      <c r="E139" s="27">
        <v>137000</v>
      </c>
      <c r="F139" s="27">
        <v>107526.8</v>
      </c>
      <c r="G139" s="142">
        <f t="shared" si="13"/>
        <v>78.48671532846716</v>
      </c>
      <c r="H139" s="142">
        <v>258812.5</v>
      </c>
      <c r="I139" s="142">
        <f t="shared" si="15"/>
        <v>89.31264675809449</v>
      </c>
      <c r="J139" s="27">
        <v>120393.7</v>
      </c>
    </row>
    <row r="140" spans="1:10" ht="33.75" hidden="1">
      <c r="A140" s="24"/>
      <c r="B140" s="25"/>
      <c r="C140" s="37" t="s">
        <v>46</v>
      </c>
      <c r="D140" s="14" t="s">
        <v>204</v>
      </c>
      <c r="E140" s="27"/>
      <c r="F140" s="27"/>
      <c r="G140" s="142" t="e">
        <f t="shared" si="13"/>
        <v>#DIV/0!</v>
      </c>
      <c r="H140" s="142"/>
      <c r="I140" s="142">
        <f t="shared" si="15"/>
        <v>0</v>
      </c>
      <c r="J140" s="27">
        <v>1541079.41</v>
      </c>
    </row>
    <row r="141" spans="1:10" ht="12.75">
      <c r="A141" s="24"/>
      <c r="B141" s="25"/>
      <c r="C141" s="32" t="s">
        <v>37</v>
      </c>
      <c r="D141" s="12" t="s">
        <v>92</v>
      </c>
      <c r="E141" s="27">
        <v>2232849</v>
      </c>
      <c r="F141" s="27">
        <v>2211661.35</v>
      </c>
      <c r="G141" s="142">
        <f t="shared" si="13"/>
        <v>99.05109346847905</v>
      </c>
      <c r="H141" s="142">
        <v>2808159.24</v>
      </c>
      <c r="I141" s="142">
        <f t="shared" si="15"/>
        <v>113.54800227750972</v>
      </c>
      <c r="J141" s="27">
        <v>1947776.54</v>
      </c>
    </row>
    <row r="142" spans="1:10" ht="12.75">
      <c r="A142" s="24"/>
      <c r="B142" s="25"/>
      <c r="C142" s="32" t="s">
        <v>141</v>
      </c>
      <c r="D142" s="12" t="s">
        <v>142</v>
      </c>
      <c r="E142" s="27">
        <v>300</v>
      </c>
      <c r="F142" s="27">
        <v>230.57</v>
      </c>
      <c r="G142" s="142">
        <f t="shared" si="13"/>
        <v>76.85666666666667</v>
      </c>
      <c r="H142" s="142"/>
      <c r="I142" s="142">
        <f t="shared" si="15"/>
        <v>87.45969730303835</v>
      </c>
      <c r="J142" s="27">
        <v>263.63</v>
      </c>
    </row>
    <row r="143" spans="1:10" ht="12.75" hidden="1">
      <c r="A143" s="24"/>
      <c r="B143" s="25"/>
      <c r="C143" s="32" t="s">
        <v>28</v>
      </c>
      <c r="D143" s="14" t="s">
        <v>162</v>
      </c>
      <c r="E143" s="27">
        <v>0</v>
      </c>
      <c r="F143" s="27">
        <v>0</v>
      </c>
      <c r="G143" s="154" t="s">
        <v>143</v>
      </c>
      <c r="H143" s="142"/>
      <c r="I143" s="154" t="e">
        <f t="shared" si="15"/>
        <v>#DIV/0!</v>
      </c>
      <c r="J143" s="27">
        <v>0</v>
      </c>
    </row>
    <row r="144" spans="1:10" ht="12.75">
      <c r="A144" s="24"/>
      <c r="B144" s="25"/>
      <c r="C144" s="32" t="s">
        <v>17</v>
      </c>
      <c r="D144" s="12" t="s">
        <v>18</v>
      </c>
      <c r="E144" s="27">
        <v>32363</v>
      </c>
      <c r="F144" s="27">
        <v>37088.17</v>
      </c>
      <c r="G144" s="142">
        <f t="shared" si="13"/>
        <v>114.60053147112443</v>
      </c>
      <c r="H144" s="142"/>
      <c r="I144" s="142">
        <f t="shared" si="15"/>
        <v>100.58839929896541</v>
      </c>
      <c r="J144" s="27">
        <v>36871.22</v>
      </c>
    </row>
    <row r="145" spans="1:10" ht="12.75" customHeight="1">
      <c r="A145" s="24"/>
      <c r="B145" s="25"/>
      <c r="C145" s="32" t="s">
        <v>20</v>
      </c>
      <c r="D145" s="14" t="s">
        <v>105</v>
      </c>
      <c r="E145" s="27">
        <v>84530</v>
      </c>
      <c r="F145" s="27">
        <v>95593.99</v>
      </c>
      <c r="G145" s="142">
        <f t="shared" si="13"/>
        <v>113.0888323672069</v>
      </c>
      <c r="H145" s="142">
        <v>91892.35</v>
      </c>
      <c r="I145" s="142">
        <f t="shared" si="15"/>
        <v>153.90280845204933</v>
      </c>
      <c r="J145" s="27">
        <v>62113.22</v>
      </c>
    </row>
    <row r="146" spans="1:10" ht="22.5" hidden="1">
      <c r="A146" s="24"/>
      <c r="B146" s="25"/>
      <c r="C146" s="32">
        <v>2680</v>
      </c>
      <c r="D146" s="14" t="s">
        <v>99</v>
      </c>
      <c r="E146" s="27"/>
      <c r="F146" s="27"/>
      <c r="G146" s="142" t="e">
        <f t="shared" si="13"/>
        <v>#DIV/0!</v>
      </c>
      <c r="H146" s="142">
        <v>243017</v>
      </c>
      <c r="I146" s="142" t="e">
        <f t="shared" si="15"/>
        <v>#DIV/0!</v>
      </c>
      <c r="J146" s="27"/>
    </row>
    <row r="147" spans="1:10" ht="24.75" customHeight="1">
      <c r="A147" s="21"/>
      <c r="B147" s="29">
        <v>75618</v>
      </c>
      <c r="C147" s="22"/>
      <c r="D147" s="15" t="s">
        <v>114</v>
      </c>
      <c r="E147" s="23">
        <f>SUM(E148:E157)</f>
        <v>5187764</v>
      </c>
      <c r="F147" s="23">
        <f>SUM(F148:F157)</f>
        <v>3487884.67</v>
      </c>
      <c r="G147" s="141">
        <f t="shared" si="13"/>
        <v>67.23290939988789</v>
      </c>
      <c r="H147" s="141">
        <f>SUM(H148:H157)</f>
        <v>3517985.71</v>
      </c>
      <c r="I147" s="141">
        <f t="shared" si="15"/>
        <v>87.55089876918667</v>
      </c>
      <c r="J147" s="23">
        <f>SUM(J148:J157)</f>
        <v>3983836.5100000002</v>
      </c>
    </row>
    <row r="148" spans="1:10" ht="12.75">
      <c r="A148" s="24"/>
      <c r="B148" s="31"/>
      <c r="C148" s="36" t="s">
        <v>44</v>
      </c>
      <c r="D148" s="12" t="s">
        <v>107</v>
      </c>
      <c r="E148" s="27">
        <v>1006000</v>
      </c>
      <c r="F148" s="27">
        <v>691317.64</v>
      </c>
      <c r="G148" s="142">
        <f t="shared" si="13"/>
        <v>68.71944731610338</v>
      </c>
      <c r="H148" s="142">
        <v>1519063.49</v>
      </c>
      <c r="I148" s="142">
        <f t="shared" si="15"/>
        <v>81.81709945817704</v>
      </c>
      <c r="J148" s="27">
        <v>844954.96</v>
      </c>
    </row>
    <row r="149" spans="1:10" ht="12.75">
      <c r="A149" s="24"/>
      <c r="B149" s="31"/>
      <c r="C149" s="36" t="s">
        <v>213</v>
      </c>
      <c r="D149" s="12" t="s">
        <v>214</v>
      </c>
      <c r="E149" s="27">
        <v>19324</v>
      </c>
      <c r="F149" s="27">
        <v>19323.55</v>
      </c>
      <c r="G149" s="142">
        <f t="shared" si="13"/>
        <v>99.99767128958808</v>
      </c>
      <c r="H149" s="142"/>
      <c r="I149" s="142">
        <f t="shared" si="15"/>
        <v>93.99294987817697</v>
      </c>
      <c r="J149" s="55">
        <v>20558.51</v>
      </c>
    </row>
    <row r="150" spans="1:10" ht="24" customHeight="1">
      <c r="A150" s="24"/>
      <c r="B150" s="31"/>
      <c r="C150" s="37" t="s">
        <v>45</v>
      </c>
      <c r="D150" s="14" t="s">
        <v>240</v>
      </c>
      <c r="E150" s="27">
        <v>1600000</v>
      </c>
      <c r="F150" s="27">
        <v>1595214</v>
      </c>
      <c r="G150" s="142">
        <f t="shared" si="13"/>
        <v>99.700875</v>
      </c>
      <c r="H150" s="142">
        <v>1265153.46</v>
      </c>
      <c r="I150" s="142">
        <f t="shared" si="15"/>
        <v>98.05885254790095</v>
      </c>
      <c r="J150" s="27">
        <v>1626792.44</v>
      </c>
    </row>
    <row r="151" spans="1:10" ht="24" customHeight="1">
      <c r="A151" s="24"/>
      <c r="B151" s="31"/>
      <c r="C151" s="37" t="s">
        <v>46</v>
      </c>
      <c r="D151" s="14" t="s">
        <v>204</v>
      </c>
      <c r="E151" s="27">
        <v>2519500</v>
      </c>
      <c r="F151" s="27">
        <v>1143058.22</v>
      </c>
      <c r="G151" s="142">
        <f t="shared" si="13"/>
        <v>45.36845485215321</v>
      </c>
      <c r="H151" s="142"/>
      <c r="I151" s="142">
        <f t="shared" si="15"/>
        <v>135.04577860068673</v>
      </c>
      <c r="J151" s="27">
        <v>846422.77</v>
      </c>
    </row>
    <row r="152" spans="1:10" ht="22.5" customHeight="1" hidden="1">
      <c r="A152" s="24"/>
      <c r="B152" s="31"/>
      <c r="C152" s="32" t="s">
        <v>77</v>
      </c>
      <c r="D152" s="14" t="s">
        <v>91</v>
      </c>
      <c r="E152" s="45"/>
      <c r="F152" s="45"/>
      <c r="G152" s="154" t="s">
        <v>143</v>
      </c>
      <c r="H152" s="142">
        <v>0</v>
      </c>
      <c r="I152" s="154" t="s">
        <v>143</v>
      </c>
      <c r="J152" s="27">
        <v>0</v>
      </c>
    </row>
    <row r="153" spans="1:10" ht="22.5" customHeight="1">
      <c r="A153" s="24"/>
      <c r="B153" s="31"/>
      <c r="C153" s="32" t="s">
        <v>28</v>
      </c>
      <c r="D153" s="14" t="s">
        <v>106</v>
      </c>
      <c r="E153" s="45">
        <v>5000</v>
      </c>
      <c r="F153" s="45">
        <v>494.31</v>
      </c>
      <c r="G153" s="142">
        <f t="shared" si="13"/>
        <v>9.8862</v>
      </c>
      <c r="H153" s="142"/>
      <c r="I153" s="154" t="s">
        <v>143</v>
      </c>
      <c r="J153" s="45" t="s">
        <v>143</v>
      </c>
    </row>
    <row r="154" spans="1:10" ht="22.5" customHeight="1">
      <c r="A154" s="24"/>
      <c r="B154" s="31"/>
      <c r="C154" s="32" t="s">
        <v>77</v>
      </c>
      <c r="D154" s="14" t="s">
        <v>91</v>
      </c>
      <c r="E154" s="45">
        <v>2000</v>
      </c>
      <c r="F154" s="45">
        <v>1339.36</v>
      </c>
      <c r="G154" s="142">
        <f t="shared" si="13"/>
        <v>66.968</v>
      </c>
      <c r="H154" s="142"/>
      <c r="I154" s="154" t="s">
        <v>143</v>
      </c>
      <c r="J154" s="45" t="s">
        <v>143</v>
      </c>
    </row>
    <row r="155" spans="1:10" ht="12.75" customHeight="1">
      <c r="A155" s="24"/>
      <c r="B155" s="31"/>
      <c r="C155" s="32" t="s">
        <v>8</v>
      </c>
      <c r="D155" s="12" t="s">
        <v>9</v>
      </c>
      <c r="E155" s="45">
        <v>7000</v>
      </c>
      <c r="F155" s="45">
        <v>8467.5</v>
      </c>
      <c r="G155" s="142">
        <f t="shared" si="13"/>
        <v>120.96428571428571</v>
      </c>
      <c r="H155" s="142"/>
      <c r="I155" s="142">
        <f aca="true" t="shared" si="16" ref="I155:I160">(F155/J155)*100</f>
        <v>137.828599332628</v>
      </c>
      <c r="J155" s="45">
        <v>6143.5</v>
      </c>
    </row>
    <row r="156" spans="1:10" ht="12.75">
      <c r="A156" s="24"/>
      <c r="B156" s="31"/>
      <c r="C156" s="32" t="s">
        <v>17</v>
      </c>
      <c r="D156" s="12" t="s">
        <v>18</v>
      </c>
      <c r="E156" s="27">
        <v>1220</v>
      </c>
      <c r="F156" s="27">
        <v>1146.73</v>
      </c>
      <c r="G156" s="142">
        <f t="shared" si="13"/>
        <v>93.99426229508197</v>
      </c>
      <c r="H156" s="142">
        <v>732611.15</v>
      </c>
      <c r="I156" s="142">
        <f t="shared" si="16"/>
        <v>0.18251704071202923</v>
      </c>
      <c r="J156" s="27">
        <v>628286.54</v>
      </c>
    </row>
    <row r="157" spans="1:10" ht="13.5" customHeight="1">
      <c r="A157" s="24"/>
      <c r="B157" s="31"/>
      <c r="C157" s="30" t="s">
        <v>20</v>
      </c>
      <c r="D157" s="14" t="s">
        <v>105</v>
      </c>
      <c r="E157" s="27">
        <v>27720</v>
      </c>
      <c r="F157" s="27">
        <v>27523.36</v>
      </c>
      <c r="G157" s="142">
        <f t="shared" si="13"/>
        <v>99.2906204906205</v>
      </c>
      <c r="H157" s="142">
        <v>1157.61</v>
      </c>
      <c r="I157" s="142">
        <f t="shared" si="16"/>
        <v>257.7627018324953</v>
      </c>
      <c r="J157" s="27">
        <v>10677.79</v>
      </c>
    </row>
    <row r="158" spans="1:10" ht="12.75">
      <c r="A158" s="21"/>
      <c r="B158" s="29">
        <v>75619</v>
      </c>
      <c r="C158" s="22"/>
      <c r="D158" s="16" t="s">
        <v>47</v>
      </c>
      <c r="E158" s="23">
        <f>SUM(E159:E161)</f>
        <v>519500</v>
      </c>
      <c r="F158" s="23">
        <f>SUM(F159:F161)</f>
        <v>518218.4</v>
      </c>
      <c r="G158" s="141">
        <f t="shared" si="13"/>
        <v>99.75330125120308</v>
      </c>
      <c r="H158" s="141">
        <f>SUM(H161)</f>
        <v>450000</v>
      </c>
      <c r="I158" s="141">
        <f t="shared" si="16"/>
        <v>101.81979824520144</v>
      </c>
      <c r="J158" s="23">
        <f>SUM(J160:J161)</f>
        <v>508956.42</v>
      </c>
    </row>
    <row r="159" spans="1:10" ht="22.5">
      <c r="A159" s="21"/>
      <c r="B159" s="38"/>
      <c r="C159" s="32" t="s">
        <v>28</v>
      </c>
      <c r="D159" s="14" t="s">
        <v>106</v>
      </c>
      <c r="E159" s="27">
        <v>8500</v>
      </c>
      <c r="F159" s="27">
        <v>8046.16</v>
      </c>
      <c r="G159" s="142">
        <f t="shared" si="13"/>
        <v>94.66070588235294</v>
      </c>
      <c r="H159" s="141"/>
      <c r="I159" s="154" t="s">
        <v>143</v>
      </c>
      <c r="J159" s="42" t="s">
        <v>143</v>
      </c>
    </row>
    <row r="160" spans="1:10" ht="22.5">
      <c r="A160" s="21"/>
      <c r="B160" s="38"/>
      <c r="C160" s="32" t="s">
        <v>77</v>
      </c>
      <c r="D160" s="14" t="s">
        <v>91</v>
      </c>
      <c r="E160" s="27">
        <v>11000</v>
      </c>
      <c r="F160" s="27">
        <v>10172.24</v>
      </c>
      <c r="G160" s="142">
        <f t="shared" si="13"/>
        <v>92.4749090909091</v>
      </c>
      <c r="H160" s="142"/>
      <c r="I160" s="142">
        <f t="shared" si="16"/>
        <v>113.57484352006718</v>
      </c>
      <c r="J160" s="45">
        <v>8956.42</v>
      </c>
    </row>
    <row r="161" spans="1:10" ht="22.5">
      <c r="A161" s="24"/>
      <c r="B161" s="31"/>
      <c r="C161" s="37" t="s">
        <v>48</v>
      </c>
      <c r="D161" s="14" t="s">
        <v>242</v>
      </c>
      <c r="E161" s="27">
        <v>500000</v>
      </c>
      <c r="F161" s="27">
        <v>500000</v>
      </c>
      <c r="G161" s="142">
        <f t="shared" si="13"/>
        <v>100</v>
      </c>
      <c r="H161" s="142">
        <v>450000</v>
      </c>
      <c r="I161" s="142">
        <f aca="true" t="shared" si="17" ref="I161:I168">(F161/J161)*100</f>
        <v>100</v>
      </c>
      <c r="J161" s="27">
        <v>500000</v>
      </c>
    </row>
    <row r="162" spans="1:10" ht="12.75" hidden="1">
      <c r="A162" s="24"/>
      <c r="B162" s="31"/>
      <c r="C162" s="32" t="s">
        <v>11</v>
      </c>
      <c r="D162" s="13" t="s">
        <v>12</v>
      </c>
      <c r="E162" s="27"/>
      <c r="F162" s="27"/>
      <c r="G162" s="142" t="e">
        <f t="shared" si="13"/>
        <v>#DIV/0!</v>
      </c>
      <c r="H162" s="142"/>
      <c r="I162" s="142" t="e">
        <f t="shared" si="17"/>
        <v>#DIV/0!</v>
      </c>
      <c r="J162" s="27">
        <v>0</v>
      </c>
    </row>
    <row r="163" spans="1:10" ht="22.5">
      <c r="A163" s="21"/>
      <c r="B163" s="29">
        <v>75621</v>
      </c>
      <c r="C163" s="22"/>
      <c r="D163" s="15" t="s">
        <v>108</v>
      </c>
      <c r="E163" s="23">
        <f>SUM(E164:E165)</f>
        <v>54935900</v>
      </c>
      <c r="F163" s="23">
        <f>SUM(F164:F165)</f>
        <v>44085783.28</v>
      </c>
      <c r="G163" s="141">
        <f t="shared" si="13"/>
        <v>80.24949674074695</v>
      </c>
      <c r="H163" s="141">
        <f>SUM(H164:H165)</f>
        <v>46128426.4</v>
      </c>
      <c r="I163" s="141">
        <f t="shared" si="17"/>
        <v>106.72628970827009</v>
      </c>
      <c r="J163" s="23">
        <f>SUM(J164:J165)</f>
        <v>41307332.43</v>
      </c>
    </row>
    <row r="164" spans="1:10" ht="12.75">
      <c r="A164" s="24"/>
      <c r="B164" s="31"/>
      <c r="C164" s="36" t="s">
        <v>49</v>
      </c>
      <c r="D164" s="12" t="s">
        <v>50</v>
      </c>
      <c r="E164" s="27">
        <v>52674266</v>
      </c>
      <c r="F164" s="27">
        <v>42622091</v>
      </c>
      <c r="G164" s="142">
        <f t="shared" si="13"/>
        <v>80.9163453744187</v>
      </c>
      <c r="H164" s="142">
        <v>43532535</v>
      </c>
      <c r="I164" s="142">
        <f t="shared" si="17"/>
        <v>108.04523613342157</v>
      </c>
      <c r="J164" s="27">
        <v>39448376</v>
      </c>
    </row>
    <row r="165" spans="1:10" ht="12.75">
      <c r="A165" s="24"/>
      <c r="B165" s="31"/>
      <c r="C165" s="30" t="s">
        <v>51</v>
      </c>
      <c r="D165" s="12" t="s">
        <v>52</v>
      </c>
      <c r="E165" s="27">
        <v>2261634</v>
      </c>
      <c r="F165" s="27">
        <v>1463692.28</v>
      </c>
      <c r="G165" s="142">
        <f t="shared" si="13"/>
        <v>64.71835319065772</v>
      </c>
      <c r="H165" s="142">
        <v>2595891.4</v>
      </c>
      <c r="I165" s="142">
        <f t="shared" si="17"/>
        <v>78.73730962053801</v>
      </c>
      <c r="J165" s="27">
        <v>1858956.43</v>
      </c>
    </row>
    <row r="166" spans="1:10" ht="12.75">
      <c r="A166" s="28">
        <v>758</v>
      </c>
      <c r="B166" s="18"/>
      <c r="C166" s="34"/>
      <c r="D166" s="68" t="s">
        <v>53</v>
      </c>
      <c r="E166" s="20">
        <f>E167+E169+E171+E173+E175+E183</f>
        <v>52107391</v>
      </c>
      <c r="F166" s="20">
        <f>F167+F169+F171+F173+F175+F183</f>
        <v>47425891.02</v>
      </c>
      <c r="G166" s="140">
        <f t="shared" si="13"/>
        <v>91.01566996513029</v>
      </c>
      <c r="H166" s="140" t="e">
        <f>SUM(H167+#REF!+H173+H175+H183)</f>
        <v>#REF!</v>
      </c>
      <c r="I166" s="140">
        <f t="shared" si="17"/>
        <v>108.98646887136255</v>
      </c>
      <c r="J166" s="20">
        <f>J167+J169+J173+J175+J183</f>
        <v>43515393.71</v>
      </c>
    </row>
    <row r="167" spans="1:10" ht="22.5">
      <c r="A167" s="21"/>
      <c r="B167" s="29">
        <v>75801</v>
      </c>
      <c r="C167" s="22"/>
      <c r="D167" s="15" t="s">
        <v>115</v>
      </c>
      <c r="E167" s="23">
        <f>SUM(E168)</f>
        <v>40255749</v>
      </c>
      <c r="F167" s="23">
        <f>SUM(F168)</f>
        <v>37167380</v>
      </c>
      <c r="G167" s="141">
        <f t="shared" si="13"/>
        <v>92.3281293312913</v>
      </c>
      <c r="H167" s="141">
        <f>H168</f>
        <v>29785357</v>
      </c>
      <c r="I167" s="141">
        <f t="shared" si="17"/>
        <v>105.929766093895</v>
      </c>
      <c r="J167" s="23">
        <f>SUM(J168)</f>
        <v>35086814</v>
      </c>
    </row>
    <row r="168" spans="1:10" ht="12.75">
      <c r="A168" s="24"/>
      <c r="B168" s="31"/>
      <c r="C168" s="32">
        <v>2920</v>
      </c>
      <c r="D168" s="12" t="s">
        <v>109</v>
      </c>
      <c r="E168" s="27">
        <v>40255749</v>
      </c>
      <c r="F168" s="27">
        <v>37167380</v>
      </c>
      <c r="G168" s="142">
        <f t="shared" si="13"/>
        <v>92.3281293312913</v>
      </c>
      <c r="H168" s="142">
        <v>29785357</v>
      </c>
      <c r="I168" s="142">
        <f t="shared" si="17"/>
        <v>105.929766093895</v>
      </c>
      <c r="J168" s="27">
        <v>35086814</v>
      </c>
    </row>
    <row r="169" spans="1:10" ht="45" customHeight="1" hidden="1">
      <c r="A169" s="24"/>
      <c r="B169" s="29">
        <v>75802</v>
      </c>
      <c r="C169" s="46"/>
      <c r="D169" s="15" t="s">
        <v>218</v>
      </c>
      <c r="E169" s="23">
        <f>SUM(E170)</f>
        <v>0</v>
      </c>
      <c r="F169" s="23">
        <f>SUM(F170)</f>
        <v>0</v>
      </c>
      <c r="G169" s="141" t="e">
        <f t="shared" si="13"/>
        <v>#DIV/0!</v>
      </c>
      <c r="H169" s="142"/>
      <c r="I169" s="141" t="e">
        <f aca="true" t="shared" si="18" ref="I169:I179">(F169/J169)*100</f>
        <v>#DIV/0!</v>
      </c>
      <c r="J169" s="23">
        <f>SUM(J170)</f>
        <v>0</v>
      </c>
    </row>
    <row r="170" spans="1:10" ht="12.75" customHeight="1" hidden="1">
      <c r="A170" s="24"/>
      <c r="B170" s="116"/>
      <c r="C170" s="32" t="s">
        <v>195</v>
      </c>
      <c r="D170" s="14" t="s">
        <v>219</v>
      </c>
      <c r="E170" s="27"/>
      <c r="F170" s="27"/>
      <c r="G170" s="142" t="e">
        <f t="shared" si="13"/>
        <v>#DIV/0!</v>
      </c>
      <c r="H170" s="142"/>
      <c r="I170" s="142" t="e">
        <f t="shared" si="18"/>
        <v>#DIV/0!</v>
      </c>
      <c r="J170" s="27"/>
    </row>
    <row r="171" spans="1:10" ht="12.75" customHeight="1" hidden="1">
      <c r="A171" s="24"/>
      <c r="B171" s="29">
        <v>75805</v>
      </c>
      <c r="C171" s="46"/>
      <c r="D171" s="15" t="s">
        <v>224</v>
      </c>
      <c r="E171" s="23">
        <f>SUM(E172)</f>
        <v>0</v>
      </c>
      <c r="F171" s="23">
        <f>SUM(F172)</f>
        <v>0</v>
      </c>
      <c r="G171" s="141" t="e">
        <f t="shared" si="13"/>
        <v>#DIV/0!</v>
      </c>
      <c r="H171" s="142"/>
      <c r="I171" s="141" t="e">
        <f t="shared" si="18"/>
        <v>#DIV/0!</v>
      </c>
      <c r="J171" s="27"/>
    </row>
    <row r="172" spans="1:10" ht="12.75" customHeight="1" hidden="1">
      <c r="A172" s="24"/>
      <c r="B172" s="164"/>
      <c r="C172" s="32" t="s">
        <v>84</v>
      </c>
      <c r="D172" s="12" t="s">
        <v>109</v>
      </c>
      <c r="E172" s="27"/>
      <c r="F172" s="27"/>
      <c r="G172" s="142"/>
      <c r="H172" s="142"/>
      <c r="I172" s="142"/>
      <c r="J172" s="27"/>
    </row>
    <row r="173" spans="1:10" ht="12.75">
      <c r="A173" s="21"/>
      <c r="B173" s="29">
        <v>75807</v>
      </c>
      <c r="C173" s="22"/>
      <c r="D173" s="16" t="s">
        <v>88</v>
      </c>
      <c r="E173" s="107">
        <f>SUM(E174)</f>
        <v>5469793</v>
      </c>
      <c r="F173" s="23">
        <f>SUM(F174)</f>
        <v>4558160</v>
      </c>
      <c r="G173" s="141">
        <f t="shared" si="13"/>
        <v>83.33331809814375</v>
      </c>
      <c r="H173" s="141">
        <f>H174</f>
        <v>112138</v>
      </c>
      <c r="I173" s="141">
        <f t="shared" si="18"/>
        <v>301.6910786500493</v>
      </c>
      <c r="J173" s="23">
        <f>SUM(J174)</f>
        <v>1510870</v>
      </c>
    </row>
    <row r="174" spans="1:10" ht="12.75">
      <c r="A174" s="24"/>
      <c r="B174" s="31"/>
      <c r="C174" s="32" t="s">
        <v>84</v>
      </c>
      <c r="D174" s="12" t="s">
        <v>109</v>
      </c>
      <c r="E174" s="27">
        <v>5469793</v>
      </c>
      <c r="F174" s="27">
        <v>4558160</v>
      </c>
      <c r="G174" s="142">
        <f t="shared" si="13"/>
        <v>83.33331809814375</v>
      </c>
      <c r="H174" s="142">
        <v>112138</v>
      </c>
      <c r="I174" s="142">
        <f t="shared" si="18"/>
        <v>301.6910786500493</v>
      </c>
      <c r="J174" s="27">
        <v>1510870</v>
      </c>
    </row>
    <row r="175" spans="1:10" ht="12.75">
      <c r="A175" s="21"/>
      <c r="B175" s="29">
        <v>75814</v>
      </c>
      <c r="C175" s="22"/>
      <c r="D175" s="16" t="s">
        <v>54</v>
      </c>
      <c r="E175" s="23">
        <f>SUM(E176:E182)</f>
        <v>2292794</v>
      </c>
      <c r="F175" s="23">
        <f>SUM(F176:F182)</f>
        <v>2292801.02</v>
      </c>
      <c r="G175" s="141">
        <f t="shared" si="13"/>
        <v>100.00030617665608</v>
      </c>
      <c r="H175" s="141">
        <f>SUM(H180:H180)</f>
        <v>582383</v>
      </c>
      <c r="I175" s="141">
        <f t="shared" si="18"/>
        <v>58.54149810216018</v>
      </c>
      <c r="J175" s="23">
        <f>SUM(J176:J182)</f>
        <v>3916539.71</v>
      </c>
    </row>
    <row r="176" spans="1:10" ht="12.75" hidden="1">
      <c r="A176" s="21"/>
      <c r="B176" s="38"/>
      <c r="C176" s="32" t="s">
        <v>11</v>
      </c>
      <c r="D176" s="12" t="s">
        <v>178</v>
      </c>
      <c r="E176" s="23"/>
      <c r="F176" s="23"/>
      <c r="G176" s="142" t="e">
        <f t="shared" si="13"/>
        <v>#DIV/0!</v>
      </c>
      <c r="H176" s="141"/>
      <c r="I176" s="154" t="e">
        <f t="shared" si="18"/>
        <v>#DIV/0!</v>
      </c>
      <c r="J176" s="27">
        <v>0</v>
      </c>
    </row>
    <row r="177" spans="1:10" ht="12.75" hidden="1">
      <c r="A177" s="21"/>
      <c r="B177" s="38"/>
      <c r="C177" s="32" t="s">
        <v>11</v>
      </c>
      <c r="D177" s="12" t="s">
        <v>12</v>
      </c>
      <c r="E177" s="23"/>
      <c r="F177" s="23"/>
      <c r="G177" s="142" t="e">
        <f t="shared" si="13"/>
        <v>#DIV/0!</v>
      </c>
      <c r="H177" s="141"/>
      <c r="I177" s="154" t="e">
        <f t="shared" si="18"/>
        <v>#DIV/0!</v>
      </c>
      <c r="J177" s="27">
        <v>0</v>
      </c>
    </row>
    <row r="178" spans="1:10" ht="12.75" hidden="1">
      <c r="A178" s="21"/>
      <c r="B178" s="38"/>
      <c r="C178" s="32" t="s">
        <v>58</v>
      </c>
      <c r="D178" s="12" t="s">
        <v>120</v>
      </c>
      <c r="E178" s="23"/>
      <c r="F178" s="23"/>
      <c r="G178" s="142" t="e">
        <f t="shared" si="13"/>
        <v>#DIV/0!</v>
      </c>
      <c r="H178" s="141"/>
      <c r="I178" s="154" t="e">
        <f t="shared" si="18"/>
        <v>#DIV/0!</v>
      </c>
      <c r="J178" s="27">
        <v>0</v>
      </c>
    </row>
    <row r="179" spans="1:10" ht="12.75">
      <c r="A179" s="21"/>
      <c r="B179" s="38"/>
      <c r="C179" s="32" t="s">
        <v>134</v>
      </c>
      <c r="D179" s="12" t="s">
        <v>135</v>
      </c>
      <c r="E179" s="27">
        <v>1629420</v>
      </c>
      <c r="F179" s="27">
        <v>1629420</v>
      </c>
      <c r="G179" s="142">
        <f t="shared" si="13"/>
        <v>100</v>
      </c>
      <c r="H179" s="141"/>
      <c r="I179" s="142">
        <f t="shared" si="18"/>
        <v>114.25149675406745</v>
      </c>
      <c r="J179" s="27">
        <v>1426169.5</v>
      </c>
    </row>
    <row r="180" spans="1:10" ht="12.75" hidden="1">
      <c r="A180" s="24"/>
      <c r="B180" s="31"/>
      <c r="C180" s="32" t="s">
        <v>84</v>
      </c>
      <c r="D180" s="12" t="s">
        <v>109</v>
      </c>
      <c r="E180" s="27"/>
      <c r="F180" s="27">
        <v>0</v>
      </c>
      <c r="G180" s="142" t="e">
        <f t="shared" si="13"/>
        <v>#DIV/0!</v>
      </c>
      <c r="H180" s="142">
        <v>582383</v>
      </c>
      <c r="I180" s="154" t="s">
        <v>143</v>
      </c>
      <c r="J180" s="27"/>
    </row>
    <row r="181" spans="1:10" ht="33.75">
      <c r="A181" s="24"/>
      <c r="B181" s="31"/>
      <c r="C181" s="32" t="s">
        <v>154</v>
      </c>
      <c r="D181" s="14" t="s">
        <v>206</v>
      </c>
      <c r="E181" s="27">
        <v>21295</v>
      </c>
      <c r="F181" s="27">
        <v>21295.9</v>
      </c>
      <c r="G181" s="142">
        <f t="shared" si="13"/>
        <v>100.00422634421226</v>
      </c>
      <c r="H181" s="142"/>
      <c r="I181" s="142">
        <f>(F181/J181)*100</f>
        <v>19.32684262017167</v>
      </c>
      <c r="J181" s="27">
        <v>110188.2</v>
      </c>
    </row>
    <row r="182" spans="1:10" ht="33.75">
      <c r="A182" s="24"/>
      <c r="B182" s="31"/>
      <c r="C182" s="32" t="s">
        <v>151</v>
      </c>
      <c r="D182" s="14" t="s">
        <v>206</v>
      </c>
      <c r="E182" s="27">
        <v>642079</v>
      </c>
      <c r="F182" s="27">
        <v>642085.12</v>
      </c>
      <c r="G182" s="142">
        <f t="shared" si="13"/>
        <v>100.00095315373964</v>
      </c>
      <c r="H182" s="142"/>
      <c r="I182" s="142">
        <f>(F182/J182)*100</f>
        <v>26.976303379420973</v>
      </c>
      <c r="J182" s="45">
        <v>2380182.01</v>
      </c>
    </row>
    <row r="183" spans="1:10" ht="12.75">
      <c r="A183" s="21"/>
      <c r="B183" s="29">
        <v>75831</v>
      </c>
      <c r="C183" s="22"/>
      <c r="D183" s="16" t="s">
        <v>55</v>
      </c>
      <c r="E183" s="107">
        <f>SUM(E184)</f>
        <v>4089055</v>
      </c>
      <c r="F183" s="23">
        <f>SUM(F184)</f>
        <v>3407550</v>
      </c>
      <c r="G183" s="141">
        <f t="shared" si="13"/>
        <v>83.33343523136764</v>
      </c>
      <c r="H183" s="141">
        <f>H184</f>
        <v>3172327</v>
      </c>
      <c r="I183" s="141">
        <f aca="true" t="shared" si="19" ref="I183:I192">(F183/J183)*100</f>
        <v>113.54071911954338</v>
      </c>
      <c r="J183" s="23">
        <f>SUM(J184)</f>
        <v>3001170</v>
      </c>
    </row>
    <row r="184" spans="1:10" ht="12.75">
      <c r="A184" s="24"/>
      <c r="B184" s="31"/>
      <c r="C184" s="32">
        <v>2920</v>
      </c>
      <c r="D184" s="12" t="s">
        <v>109</v>
      </c>
      <c r="E184" s="55">
        <v>4089055</v>
      </c>
      <c r="F184" s="27">
        <v>3407550</v>
      </c>
      <c r="G184" s="142">
        <f aca="true" t="shared" si="20" ref="G184:G284">F184*100/E184</f>
        <v>83.33343523136764</v>
      </c>
      <c r="H184" s="142">
        <v>3172327</v>
      </c>
      <c r="I184" s="142">
        <f t="shared" si="19"/>
        <v>113.54071911954338</v>
      </c>
      <c r="J184" s="27">
        <v>3001170</v>
      </c>
    </row>
    <row r="185" spans="1:10" ht="12.75">
      <c r="A185" s="28">
        <v>801</v>
      </c>
      <c r="B185" s="160"/>
      <c r="C185" s="161"/>
      <c r="D185" s="68" t="s">
        <v>56</v>
      </c>
      <c r="E185" s="20">
        <f>E186+E199+E203+E213+E222+E225+E227</f>
        <v>5069287.959999999</v>
      </c>
      <c r="F185" s="20">
        <f>SUM(F186,F199,F203,F213,F222,F225,F227)</f>
        <v>3842067.52</v>
      </c>
      <c r="G185" s="140">
        <f t="shared" si="20"/>
        <v>75.79106869281107</v>
      </c>
      <c r="H185" s="140" t="e">
        <f>H186+H203+H213+#REF!+#REF!</f>
        <v>#REF!</v>
      </c>
      <c r="I185" s="140">
        <f t="shared" si="19"/>
        <v>110.52193255254959</v>
      </c>
      <c r="J185" s="20">
        <f>SUM(J186,J203,J213,J222,J227,J199)</f>
        <v>3476294.19</v>
      </c>
    </row>
    <row r="186" spans="1:10" ht="12.75">
      <c r="A186" s="21"/>
      <c r="B186" s="29">
        <v>80101</v>
      </c>
      <c r="C186" s="22"/>
      <c r="D186" s="16" t="s">
        <v>57</v>
      </c>
      <c r="E186" s="23">
        <f>SUM(E187:E198)</f>
        <v>900460.94</v>
      </c>
      <c r="F186" s="23">
        <f>SUM(F187:F198)</f>
        <v>374338.27</v>
      </c>
      <c r="G186" s="141">
        <f t="shared" si="20"/>
        <v>41.571849857252</v>
      </c>
      <c r="H186" s="141">
        <f>SUM(H189:H191)</f>
        <v>44573.149999999994</v>
      </c>
      <c r="I186" s="141">
        <f t="shared" si="19"/>
        <v>156.95124179009434</v>
      </c>
      <c r="J186" s="23">
        <f>SUM(J187:J198)</f>
        <v>238506.09</v>
      </c>
    </row>
    <row r="187" spans="1:10" ht="22.5">
      <c r="A187" s="21"/>
      <c r="B187" s="38"/>
      <c r="C187" s="32" t="s">
        <v>77</v>
      </c>
      <c r="D187" s="14" t="s">
        <v>91</v>
      </c>
      <c r="E187" s="27">
        <v>9961.21</v>
      </c>
      <c r="F187" s="27">
        <v>9960.87</v>
      </c>
      <c r="G187" s="142">
        <f>F187*100/E187</f>
        <v>99.99658676004222</v>
      </c>
      <c r="H187" s="142"/>
      <c r="I187" s="154" t="s">
        <v>143</v>
      </c>
      <c r="J187" s="45" t="s">
        <v>143</v>
      </c>
    </row>
    <row r="188" spans="1:10" ht="12.75">
      <c r="A188" s="21"/>
      <c r="B188" s="38"/>
      <c r="C188" s="32" t="s">
        <v>155</v>
      </c>
      <c r="D188" s="12" t="s">
        <v>156</v>
      </c>
      <c r="E188" s="27">
        <v>320</v>
      </c>
      <c r="F188" s="27">
        <v>320</v>
      </c>
      <c r="G188" s="142">
        <f t="shared" si="20"/>
        <v>100</v>
      </c>
      <c r="H188" s="142"/>
      <c r="I188" s="154" t="s">
        <v>143</v>
      </c>
      <c r="J188" s="45" t="s">
        <v>143</v>
      </c>
    </row>
    <row r="189" spans="1:10" ht="12.75" hidden="1">
      <c r="A189" s="24"/>
      <c r="B189" s="31"/>
      <c r="C189" s="32" t="s">
        <v>26</v>
      </c>
      <c r="D189" s="12" t="s">
        <v>27</v>
      </c>
      <c r="E189" s="27"/>
      <c r="F189" s="27"/>
      <c r="G189" s="142" t="e">
        <f t="shared" si="20"/>
        <v>#DIV/0!</v>
      </c>
      <c r="H189" s="142">
        <v>41456.77</v>
      </c>
      <c r="I189" s="142" t="e">
        <f t="shared" si="19"/>
        <v>#DIV/0!</v>
      </c>
      <c r="J189" s="27"/>
    </row>
    <row r="190" spans="1:10" ht="12.75">
      <c r="A190" s="24"/>
      <c r="B190" s="31"/>
      <c r="C190" s="30" t="s">
        <v>93</v>
      </c>
      <c r="D190" s="12" t="s">
        <v>27</v>
      </c>
      <c r="E190" s="35">
        <v>500</v>
      </c>
      <c r="F190" s="27">
        <v>253.84</v>
      </c>
      <c r="G190" s="142">
        <f t="shared" si="20"/>
        <v>50.768</v>
      </c>
      <c r="H190" s="142"/>
      <c r="I190" s="142">
        <f t="shared" si="19"/>
        <v>388.6099203919168</v>
      </c>
      <c r="J190" s="45">
        <v>65.32</v>
      </c>
    </row>
    <row r="191" spans="1:11" ht="12.75">
      <c r="A191" s="24"/>
      <c r="B191" s="31"/>
      <c r="C191" s="32" t="s">
        <v>11</v>
      </c>
      <c r="D191" s="13" t="s">
        <v>12</v>
      </c>
      <c r="E191" s="27">
        <v>6550</v>
      </c>
      <c r="F191" s="27">
        <v>5583.72</v>
      </c>
      <c r="G191" s="142">
        <f t="shared" si="20"/>
        <v>85.24763358778625</v>
      </c>
      <c r="H191" s="142">
        <v>3116.38</v>
      </c>
      <c r="I191" s="142">
        <f t="shared" si="19"/>
        <v>106.27438590347273</v>
      </c>
      <c r="J191" s="27">
        <v>5254.06</v>
      </c>
      <c r="K191" s="170"/>
    </row>
    <row r="192" spans="1:10" ht="28.5" customHeight="1">
      <c r="A192" s="24"/>
      <c r="B192" s="31"/>
      <c r="C192" s="32" t="s">
        <v>139</v>
      </c>
      <c r="D192" s="14" t="s">
        <v>176</v>
      </c>
      <c r="E192" s="27">
        <v>241566.89</v>
      </c>
      <c r="F192" s="27">
        <v>241566.89</v>
      </c>
      <c r="G192" s="142">
        <f t="shared" si="20"/>
        <v>100</v>
      </c>
      <c r="H192" s="154"/>
      <c r="I192" s="142">
        <f t="shared" si="19"/>
        <v>333.6892943437991</v>
      </c>
      <c r="J192" s="45">
        <v>72392.76</v>
      </c>
    </row>
    <row r="193" spans="1:10" ht="28.5" customHeight="1">
      <c r="A193" s="24"/>
      <c r="B193" s="31"/>
      <c r="C193" s="32" t="s">
        <v>58</v>
      </c>
      <c r="D193" s="14" t="s">
        <v>208</v>
      </c>
      <c r="E193" s="27">
        <v>16490</v>
      </c>
      <c r="F193" s="27">
        <v>16490</v>
      </c>
      <c r="G193" s="142">
        <f t="shared" si="20"/>
        <v>100</v>
      </c>
      <c r="H193" s="154"/>
      <c r="I193" s="154" t="s">
        <v>143</v>
      </c>
      <c r="J193" s="45" t="s">
        <v>143</v>
      </c>
    </row>
    <row r="194" spans="1:10" ht="33.75">
      <c r="A194" s="24"/>
      <c r="B194" s="31"/>
      <c r="C194" s="32" t="s">
        <v>185</v>
      </c>
      <c r="D194" s="14" t="s">
        <v>228</v>
      </c>
      <c r="E194" s="27">
        <v>82122</v>
      </c>
      <c r="F194" s="27">
        <v>82121.11</v>
      </c>
      <c r="G194" s="142">
        <f t="shared" si="20"/>
        <v>99.99891624656</v>
      </c>
      <c r="H194" s="154"/>
      <c r="I194" s="142">
        <f aca="true" t="shared" si="21" ref="I194:I211">(F194/J194)*100</f>
        <v>192.53306743560066</v>
      </c>
      <c r="J194" s="45">
        <v>42652.99</v>
      </c>
    </row>
    <row r="195" spans="1:10" ht="33.75">
      <c r="A195" s="24"/>
      <c r="B195" s="31"/>
      <c r="C195" s="32" t="s">
        <v>89</v>
      </c>
      <c r="D195" s="14" t="s">
        <v>248</v>
      </c>
      <c r="E195" s="27">
        <v>18041.84</v>
      </c>
      <c r="F195" s="27">
        <v>18041.84</v>
      </c>
      <c r="G195" s="142">
        <f t="shared" si="20"/>
        <v>100</v>
      </c>
      <c r="H195" s="142"/>
      <c r="I195" s="142">
        <f t="shared" si="21"/>
        <v>33.23175718388476</v>
      </c>
      <c r="J195" s="27">
        <v>54290.96</v>
      </c>
    </row>
    <row r="196" spans="1:10" ht="45">
      <c r="A196" s="24"/>
      <c r="B196" s="31"/>
      <c r="C196" s="32" t="s">
        <v>233</v>
      </c>
      <c r="D196" s="133" t="s">
        <v>234</v>
      </c>
      <c r="E196" s="27">
        <v>308058</v>
      </c>
      <c r="F196" s="27">
        <v>0</v>
      </c>
      <c r="G196" s="145">
        <f t="shared" si="20"/>
        <v>0</v>
      </c>
      <c r="H196" s="142"/>
      <c r="I196" s="156" t="s">
        <v>143</v>
      </c>
      <c r="J196" s="45" t="s">
        <v>143</v>
      </c>
    </row>
    <row r="197" spans="1:10" ht="33.75" customHeight="1">
      <c r="A197" s="24"/>
      <c r="B197" s="102"/>
      <c r="C197" s="46" t="s">
        <v>124</v>
      </c>
      <c r="D197" s="88" t="s">
        <v>184</v>
      </c>
      <c r="E197" s="27">
        <v>216851</v>
      </c>
      <c r="F197" s="27">
        <v>0</v>
      </c>
      <c r="G197" s="145">
        <f t="shared" si="20"/>
        <v>0</v>
      </c>
      <c r="H197" s="145"/>
      <c r="I197" s="156" t="s">
        <v>143</v>
      </c>
      <c r="J197" s="45" t="s">
        <v>143</v>
      </c>
    </row>
    <row r="198" spans="1:10" ht="33.75" hidden="1">
      <c r="A198" s="24"/>
      <c r="B198" s="31"/>
      <c r="C198" s="32" t="s">
        <v>86</v>
      </c>
      <c r="D198" s="14" t="s">
        <v>203</v>
      </c>
      <c r="E198" s="27"/>
      <c r="F198" s="27"/>
      <c r="G198" s="142" t="e">
        <f t="shared" si="20"/>
        <v>#DIV/0!</v>
      </c>
      <c r="H198" s="142"/>
      <c r="I198" s="142">
        <f t="shared" si="21"/>
        <v>0</v>
      </c>
      <c r="J198" s="45">
        <v>63850</v>
      </c>
    </row>
    <row r="199" spans="1:10" ht="12.75">
      <c r="A199" s="24"/>
      <c r="B199" s="29">
        <v>80103</v>
      </c>
      <c r="C199" s="46"/>
      <c r="D199" s="15" t="s">
        <v>215</v>
      </c>
      <c r="E199" s="23">
        <f>SUM(E200:E202)</f>
        <v>345010</v>
      </c>
      <c r="F199" s="23">
        <f>SUM(F200:F202)</f>
        <v>275328.44</v>
      </c>
      <c r="G199" s="141">
        <f t="shared" si="20"/>
        <v>79.80303179617982</v>
      </c>
      <c r="H199" s="142"/>
      <c r="I199" s="141">
        <f t="shared" si="21"/>
        <v>86.55432428269187</v>
      </c>
      <c r="J199" s="42">
        <f>SUM(J200:J201)</f>
        <v>318099</v>
      </c>
    </row>
    <row r="200" spans="1:10" ht="12.75" hidden="1">
      <c r="A200" s="24"/>
      <c r="B200" s="127"/>
      <c r="C200" s="32" t="s">
        <v>11</v>
      </c>
      <c r="D200" s="13" t="s">
        <v>12</v>
      </c>
      <c r="E200" s="27"/>
      <c r="F200" s="27"/>
      <c r="G200" s="142" t="e">
        <f t="shared" si="20"/>
        <v>#DIV/0!</v>
      </c>
      <c r="H200" s="142"/>
      <c r="I200" s="142" t="e">
        <f t="shared" si="21"/>
        <v>#DIV/0!</v>
      </c>
      <c r="J200" s="45"/>
    </row>
    <row r="201" spans="1:10" ht="33.75">
      <c r="A201" s="24"/>
      <c r="B201" s="208"/>
      <c r="C201" s="54" t="s">
        <v>58</v>
      </c>
      <c r="D201" s="14" t="s">
        <v>208</v>
      </c>
      <c r="E201" s="27">
        <v>318250</v>
      </c>
      <c r="F201" s="27">
        <v>265210</v>
      </c>
      <c r="G201" s="142">
        <f t="shared" si="20"/>
        <v>83.3338570306363</v>
      </c>
      <c r="H201" s="142"/>
      <c r="I201" s="142">
        <f t="shared" si="21"/>
        <v>83.37341519464067</v>
      </c>
      <c r="J201" s="45">
        <v>318099</v>
      </c>
    </row>
    <row r="202" spans="1:10" ht="33.75">
      <c r="A202" s="24"/>
      <c r="B202" s="207"/>
      <c r="C202" s="54" t="s">
        <v>150</v>
      </c>
      <c r="D202" s="180" t="s">
        <v>183</v>
      </c>
      <c r="E202" s="27">
        <v>26760</v>
      </c>
      <c r="F202" s="27">
        <v>10118.44</v>
      </c>
      <c r="G202" s="142">
        <f t="shared" si="20"/>
        <v>37.8118086696562</v>
      </c>
      <c r="H202" s="142"/>
      <c r="I202" s="154" t="s">
        <v>143</v>
      </c>
      <c r="J202" s="45" t="s">
        <v>143</v>
      </c>
    </row>
    <row r="203" spans="1:10" ht="12.75">
      <c r="A203" s="21"/>
      <c r="B203" s="29">
        <v>80104</v>
      </c>
      <c r="C203" s="22"/>
      <c r="D203" s="16" t="s">
        <v>59</v>
      </c>
      <c r="E203" s="23">
        <f>SUM(E204:E212)</f>
        <v>3522066</v>
      </c>
      <c r="F203" s="23">
        <f>SUM(F204:F212)</f>
        <v>2971250.7300000004</v>
      </c>
      <c r="G203" s="141">
        <f t="shared" si="20"/>
        <v>84.36101793663153</v>
      </c>
      <c r="H203" s="141">
        <f>SUM(H205:H209)</f>
        <v>399519.5</v>
      </c>
      <c r="I203" s="141">
        <f t="shared" si="21"/>
        <v>103.75274557545151</v>
      </c>
      <c r="J203" s="23">
        <f>SUM(J204:J212)</f>
        <v>2863780.3400000003</v>
      </c>
    </row>
    <row r="204" spans="1:10" ht="22.5" hidden="1">
      <c r="A204" s="21"/>
      <c r="B204" s="38"/>
      <c r="C204" s="32" t="s">
        <v>77</v>
      </c>
      <c r="D204" s="14" t="s">
        <v>91</v>
      </c>
      <c r="E204" s="27"/>
      <c r="F204" s="27"/>
      <c r="G204" s="141"/>
      <c r="H204" s="141"/>
      <c r="I204" s="141"/>
      <c r="J204" s="23">
        <v>5373.36</v>
      </c>
    </row>
    <row r="205" spans="1:10" ht="45">
      <c r="A205" s="24"/>
      <c r="B205" s="25"/>
      <c r="C205" s="47" t="s">
        <v>10</v>
      </c>
      <c r="D205" s="88" t="s">
        <v>227</v>
      </c>
      <c r="E205" s="27">
        <v>97200</v>
      </c>
      <c r="F205" s="27">
        <v>81000</v>
      </c>
      <c r="G205" s="142">
        <f t="shared" si="20"/>
        <v>83.33333333333333</v>
      </c>
      <c r="H205" s="142">
        <v>16983.64</v>
      </c>
      <c r="I205" s="142">
        <f t="shared" si="21"/>
        <v>100</v>
      </c>
      <c r="J205" s="27">
        <v>81000</v>
      </c>
    </row>
    <row r="206" spans="1:10" ht="12.75" hidden="1">
      <c r="A206" s="24"/>
      <c r="B206" s="25"/>
      <c r="C206" s="37" t="s">
        <v>26</v>
      </c>
      <c r="D206" s="12" t="s">
        <v>27</v>
      </c>
      <c r="E206" s="27"/>
      <c r="F206" s="27"/>
      <c r="G206" s="142" t="e">
        <f t="shared" si="20"/>
        <v>#DIV/0!</v>
      </c>
      <c r="H206" s="142">
        <v>8724.46</v>
      </c>
      <c r="I206" s="142" t="e">
        <f t="shared" si="21"/>
        <v>#DIV/0!</v>
      </c>
      <c r="J206" s="27"/>
    </row>
    <row r="207" spans="1:10" ht="12.75">
      <c r="A207" s="24"/>
      <c r="B207" s="25"/>
      <c r="C207" s="32" t="s">
        <v>11</v>
      </c>
      <c r="D207" s="12" t="s">
        <v>12</v>
      </c>
      <c r="E207" s="27">
        <v>2900</v>
      </c>
      <c r="F207" s="27">
        <v>1823.74</v>
      </c>
      <c r="G207" s="142">
        <f t="shared" si="20"/>
        <v>62.88758620689655</v>
      </c>
      <c r="H207" s="142">
        <v>266902.53</v>
      </c>
      <c r="I207" s="142">
        <f t="shared" si="21"/>
        <v>101.05390309854161</v>
      </c>
      <c r="J207" s="27">
        <v>1804.72</v>
      </c>
    </row>
    <row r="208" spans="1:10" ht="33.75">
      <c r="A208" s="24"/>
      <c r="B208" s="25"/>
      <c r="C208" s="30" t="s">
        <v>58</v>
      </c>
      <c r="D208" s="14" t="s">
        <v>208</v>
      </c>
      <c r="E208" s="27">
        <v>2646567</v>
      </c>
      <c r="F208" s="27">
        <v>2205470</v>
      </c>
      <c r="G208" s="142">
        <f t="shared" si="20"/>
        <v>83.33323887133785</v>
      </c>
      <c r="H208" s="142"/>
      <c r="I208" s="142">
        <f t="shared" si="21"/>
        <v>101.4784163906321</v>
      </c>
      <c r="J208" s="27">
        <v>2173339</v>
      </c>
    </row>
    <row r="209" spans="1:10" s="189" customFormat="1" ht="33.75">
      <c r="A209" s="101"/>
      <c r="B209" s="186"/>
      <c r="C209" s="187">
        <v>2310</v>
      </c>
      <c r="D209" s="180" t="s">
        <v>183</v>
      </c>
      <c r="E209" s="35">
        <v>693000</v>
      </c>
      <c r="F209" s="35">
        <v>600562.99</v>
      </c>
      <c r="G209" s="188">
        <f t="shared" si="20"/>
        <v>86.66132611832612</v>
      </c>
      <c r="H209" s="188">
        <v>106908.87</v>
      </c>
      <c r="I209" s="188">
        <f t="shared" si="21"/>
        <v>113.35630383883282</v>
      </c>
      <c r="J209" s="35">
        <v>529801.14</v>
      </c>
    </row>
    <row r="210" spans="1:10" ht="22.5" hidden="1">
      <c r="A210" s="24"/>
      <c r="B210" s="31"/>
      <c r="C210" s="30" t="s">
        <v>74</v>
      </c>
      <c r="D210" s="14" t="s">
        <v>191</v>
      </c>
      <c r="E210" s="27"/>
      <c r="F210" s="27"/>
      <c r="G210" s="142" t="e">
        <f t="shared" si="20"/>
        <v>#DIV/0!</v>
      </c>
      <c r="H210" s="142"/>
      <c r="I210" s="142" t="e">
        <f t="shared" si="21"/>
        <v>#DIV/0!</v>
      </c>
      <c r="J210" s="27"/>
    </row>
    <row r="211" spans="1:10" ht="33.75">
      <c r="A211" s="24"/>
      <c r="B211" s="31"/>
      <c r="C211" s="32" t="s">
        <v>185</v>
      </c>
      <c r="D211" s="14" t="s">
        <v>228</v>
      </c>
      <c r="E211" s="27">
        <v>82399</v>
      </c>
      <c r="F211" s="27">
        <v>82394</v>
      </c>
      <c r="G211" s="142">
        <f t="shared" si="20"/>
        <v>99.99393196519375</v>
      </c>
      <c r="H211" s="142"/>
      <c r="I211" s="142">
        <f t="shared" si="21"/>
        <v>113.70630613622677</v>
      </c>
      <c r="J211" s="45">
        <v>72462.12</v>
      </c>
    </row>
    <row r="212" spans="1:10" ht="22.5" hidden="1">
      <c r="A212" s="24"/>
      <c r="B212" s="31"/>
      <c r="C212" s="32" t="s">
        <v>74</v>
      </c>
      <c r="D212" s="14" t="s">
        <v>110</v>
      </c>
      <c r="E212" s="27"/>
      <c r="F212" s="27"/>
      <c r="G212" s="142" t="e">
        <f t="shared" si="20"/>
        <v>#DIV/0!</v>
      </c>
      <c r="H212" s="142"/>
      <c r="I212" s="154" t="s">
        <v>143</v>
      </c>
      <c r="J212" s="27" t="s">
        <v>143</v>
      </c>
    </row>
    <row r="213" spans="1:12" ht="12.75">
      <c r="A213" s="21"/>
      <c r="B213" s="29">
        <v>80110</v>
      </c>
      <c r="C213" s="22"/>
      <c r="D213" s="16" t="s">
        <v>60</v>
      </c>
      <c r="E213" s="23">
        <f>SUM(E215:E221)</f>
        <v>291929.43</v>
      </c>
      <c r="F213" s="23">
        <f>SUM(F214:F220)</f>
        <v>212364.55</v>
      </c>
      <c r="G213" s="141">
        <f t="shared" si="20"/>
        <v>72.74516652877375</v>
      </c>
      <c r="H213" s="141">
        <f>SUM(H216:H218)</f>
        <v>25472.75</v>
      </c>
      <c r="I213" s="141">
        <f aca="true" t="shared" si="22" ref="I213:I228">(F213/J213)*100</f>
        <v>384.69218401065433</v>
      </c>
      <c r="J213" s="23">
        <f>SUM(J215:J220)</f>
        <v>55203.76</v>
      </c>
      <c r="K213" s="170"/>
      <c r="L213" s="170"/>
    </row>
    <row r="214" spans="1:12" ht="22.5">
      <c r="A214" s="21"/>
      <c r="B214" s="38"/>
      <c r="C214" s="32" t="s">
        <v>77</v>
      </c>
      <c r="D214" s="14" t="s">
        <v>91</v>
      </c>
      <c r="E214" s="27">
        <v>0</v>
      </c>
      <c r="F214" s="27">
        <v>1656.81</v>
      </c>
      <c r="G214" s="154" t="s">
        <v>143</v>
      </c>
      <c r="H214" s="141"/>
      <c r="I214" s="154" t="s">
        <v>143</v>
      </c>
      <c r="J214" s="45" t="s">
        <v>143</v>
      </c>
      <c r="K214" s="170"/>
      <c r="L214" s="170"/>
    </row>
    <row r="215" spans="1:12" ht="12.75" hidden="1">
      <c r="A215" s="21"/>
      <c r="B215" s="38"/>
      <c r="C215" s="32" t="s">
        <v>155</v>
      </c>
      <c r="D215" s="12" t="s">
        <v>156</v>
      </c>
      <c r="E215" s="27"/>
      <c r="F215" s="27"/>
      <c r="G215" s="142" t="e">
        <f t="shared" si="20"/>
        <v>#DIV/0!</v>
      </c>
      <c r="H215" s="141"/>
      <c r="I215" s="154" t="e">
        <f t="shared" si="22"/>
        <v>#DIV/0!</v>
      </c>
      <c r="J215" s="45"/>
      <c r="K215" s="170"/>
      <c r="L215" s="170"/>
    </row>
    <row r="216" spans="1:10" ht="12.75" hidden="1">
      <c r="A216" s="24"/>
      <c r="B216" s="31"/>
      <c r="C216" s="36" t="s">
        <v>26</v>
      </c>
      <c r="D216" s="12" t="s">
        <v>27</v>
      </c>
      <c r="E216" s="27"/>
      <c r="F216" s="27"/>
      <c r="G216" s="142" t="e">
        <f t="shared" si="20"/>
        <v>#DIV/0!</v>
      </c>
      <c r="H216" s="142">
        <v>21581.88</v>
      </c>
      <c r="I216" s="154" t="e">
        <f t="shared" si="22"/>
        <v>#DIV/0!</v>
      </c>
      <c r="J216" s="45"/>
    </row>
    <row r="217" spans="1:10" ht="12.75">
      <c r="A217" s="24"/>
      <c r="B217" s="31"/>
      <c r="C217" s="26" t="s">
        <v>93</v>
      </c>
      <c r="D217" s="12" t="s">
        <v>27</v>
      </c>
      <c r="E217" s="27">
        <v>1200</v>
      </c>
      <c r="F217" s="27">
        <v>1044.94</v>
      </c>
      <c r="G217" s="142">
        <f t="shared" si="20"/>
        <v>87.07833333333333</v>
      </c>
      <c r="H217" s="142"/>
      <c r="I217" s="154" t="s">
        <v>143</v>
      </c>
      <c r="J217" s="45" t="s">
        <v>143</v>
      </c>
    </row>
    <row r="218" spans="1:10" ht="12.75">
      <c r="A218" s="24"/>
      <c r="B218" s="31"/>
      <c r="C218" s="30" t="s">
        <v>11</v>
      </c>
      <c r="D218" s="12" t="s">
        <v>12</v>
      </c>
      <c r="E218" s="27">
        <v>3700</v>
      </c>
      <c r="F218" s="27">
        <v>2576.38</v>
      </c>
      <c r="G218" s="142">
        <f t="shared" si="20"/>
        <v>69.6318918918919</v>
      </c>
      <c r="H218" s="142">
        <v>3890.87</v>
      </c>
      <c r="I218" s="142">
        <f t="shared" si="22"/>
        <v>106.31086389594957</v>
      </c>
      <c r="J218" s="27">
        <v>2423.44</v>
      </c>
    </row>
    <row r="219" spans="1:10" ht="45">
      <c r="A219" s="24"/>
      <c r="B219" s="31"/>
      <c r="C219" s="30" t="s">
        <v>139</v>
      </c>
      <c r="D219" s="14" t="s">
        <v>176</v>
      </c>
      <c r="E219" s="27">
        <v>173720.43</v>
      </c>
      <c r="F219" s="27">
        <v>173720.43</v>
      </c>
      <c r="G219" s="142">
        <f t="shared" si="20"/>
        <v>100</v>
      </c>
      <c r="H219" s="142"/>
      <c r="I219" s="154" t="s">
        <v>143</v>
      </c>
      <c r="J219" s="45" t="s">
        <v>143</v>
      </c>
    </row>
    <row r="220" spans="1:10" ht="33.75">
      <c r="A220" s="24"/>
      <c r="B220" s="31"/>
      <c r="C220" s="32" t="s">
        <v>185</v>
      </c>
      <c r="D220" s="14" t="s">
        <v>228</v>
      </c>
      <c r="E220" s="27">
        <v>33366</v>
      </c>
      <c r="F220" s="27">
        <v>33365.99</v>
      </c>
      <c r="G220" s="142">
        <f t="shared" si="20"/>
        <v>99.99997002937121</v>
      </c>
      <c r="H220" s="142"/>
      <c r="I220" s="142">
        <f t="shared" si="22"/>
        <v>63.21672547646546</v>
      </c>
      <c r="J220" s="45">
        <v>52780.32</v>
      </c>
    </row>
    <row r="221" spans="1:10" ht="33.75">
      <c r="A221" s="24"/>
      <c r="B221" s="31"/>
      <c r="C221" s="32" t="s">
        <v>89</v>
      </c>
      <c r="D221" s="14" t="s">
        <v>249</v>
      </c>
      <c r="E221" s="27">
        <v>79943</v>
      </c>
      <c r="F221" s="27">
        <v>0</v>
      </c>
      <c r="G221" s="142">
        <f t="shared" si="20"/>
        <v>0</v>
      </c>
      <c r="H221" s="142"/>
      <c r="I221" s="154" t="s">
        <v>143</v>
      </c>
      <c r="J221" s="45" t="s">
        <v>143</v>
      </c>
    </row>
    <row r="222" spans="1:10" ht="12.75">
      <c r="A222" s="24"/>
      <c r="B222" s="29">
        <v>80114</v>
      </c>
      <c r="C222" s="103"/>
      <c r="D222" s="16" t="s">
        <v>198</v>
      </c>
      <c r="E222" s="23">
        <f>SUM(E223:E224)</f>
        <v>150</v>
      </c>
      <c r="F222" s="23">
        <f>SUM(F223:F224)</f>
        <v>131</v>
      </c>
      <c r="G222" s="141">
        <f t="shared" si="20"/>
        <v>87.33333333333333</v>
      </c>
      <c r="H222" s="154"/>
      <c r="I222" s="141">
        <f t="shared" si="22"/>
        <v>90.3448275862069</v>
      </c>
      <c r="J222" s="23">
        <f>SUM(J223:J224)</f>
        <v>145</v>
      </c>
    </row>
    <row r="223" spans="1:10" ht="12.75" hidden="1">
      <c r="A223" s="24"/>
      <c r="B223" s="38"/>
      <c r="C223" s="32" t="s">
        <v>26</v>
      </c>
      <c r="D223" s="12" t="s">
        <v>27</v>
      </c>
      <c r="E223" s="27"/>
      <c r="F223" s="27"/>
      <c r="G223" s="142" t="e">
        <f t="shared" si="20"/>
        <v>#DIV/0!</v>
      </c>
      <c r="H223" s="154"/>
      <c r="I223" s="142" t="e">
        <f t="shared" si="22"/>
        <v>#DIV/0!</v>
      </c>
      <c r="J223" s="45"/>
    </row>
    <row r="224" spans="1:10" ht="12.75">
      <c r="A224" s="24"/>
      <c r="B224" s="31"/>
      <c r="C224" s="32" t="s">
        <v>11</v>
      </c>
      <c r="D224" s="12" t="s">
        <v>12</v>
      </c>
      <c r="E224" s="27">
        <v>150</v>
      </c>
      <c r="F224" s="27">
        <v>131</v>
      </c>
      <c r="G224" s="142">
        <f t="shared" si="20"/>
        <v>87.33333333333333</v>
      </c>
      <c r="H224" s="154"/>
      <c r="I224" s="142">
        <f t="shared" si="22"/>
        <v>90.3448275862069</v>
      </c>
      <c r="J224" s="45">
        <v>145</v>
      </c>
    </row>
    <row r="225" spans="1:10" ht="56.25">
      <c r="A225" s="24"/>
      <c r="B225" s="29">
        <v>80150</v>
      </c>
      <c r="C225" s="46"/>
      <c r="D225" s="15" t="s">
        <v>246</v>
      </c>
      <c r="E225" s="23">
        <f>SUM(E226:E226)</f>
        <v>7144.59</v>
      </c>
      <c r="F225" s="23">
        <f>SUM(F226:F226)</f>
        <v>7894.53</v>
      </c>
      <c r="G225" s="141">
        <f t="shared" si="20"/>
        <v>110.49661352155967</v>
      </c>
      <c r="H225" s="154"/>
      <c r="I225" s="154" t="s">
        <v>143</v>
      </c>
      <c r="J225" s="45" t="s">
        <v>143</v>
      </c>
    </row>
    <row r="226" spans="1:10" ht="45">
      <c r="A226" s="24"/>
      <c r="B226" s="116"/>
      <c r="C226" s="32" t="s">
        <v>139</v>
      </c>
      <c r="D226" s="14" t="s">
        <v>176</v>
      </c>
      <c r="E226" s="27">
        <v>7144.59</v>
      </c>
      <c r="F226" s="27">
        <v>7894.53</v>
      </c>
      <c r="G226" s="142">
        <f t="shared" si="20"/>
        <v>110.49661352155967</v>
      </c>
      <c r="H226" s="154"/>
      <c r="I226" s="154" t="s">
        <v>143</v>
      </c>
      <c r="J226" s="45" t="s">
        <v>143</v>
      </c>
    </row>
    <row r="227" spans="1:10" ht="12.75">
      <c r="A227" s="24"/>
      <c r="B227" s="29">
        <v>80195</v>
      </c>
      <c r="C227" s="22"/>
      <c r="D227" s="16" t="s">
        <v>5</v>
      </c>
      <c r="E227" s="23">
        <f>SUM(E228:E231)</f>
        <v>2527</v>
      </c>
      <c r="F227" s="23">
        <f>SUM(F228:F231)</f>
        <v>760</v>
      </c>
      <c r="G227" s="141">
        <f t="shared" si="20"/>
        <v>30.075187969924812</v>
      </c>
      <c r="H227" s="147"/>
      <c r="I227" s="141">
        <f t="shared" si="22"/>
        <v>135.71428571428572</v>
      </c>
      <c r="J227" s="42">
        <f>SUM(J228:J231)</f>
        <v>560</v>
      </c>
    </row>
    <row r="228" spans="1:10" ht="22.5">
      <c r="A228" s="24"/>
      <c r="B228" s="31"/>
      <c r="C228" s="32" t="s">
        <v>28</v>
      </c>
      <c r="D228" s="14" t="s">
        <v>106</v>
      </c>
      <c r="E228" s="27">
        <v>2500</v>
      </c>
      <c r="F228" s="27">
        <v>684</v>
      </c>
      <c r="G228" s="142">
        <f t="shared" si="20"/>
        <v>27.36</v>
      </c>
      <c r="H228" s="154"/>
      <c r="I228" s="142">
        <f t="shared" si="22"/>
        <v>122.14285714285715</v>
      </c>
      <c r="J228" s="45">
        <v>560</v>
      </c>
    </row>
    <row r="229" spans="1:10" ht="12.75">
      <c r="A229" s="24"/>
      <c r="B229" s="31"/>
      <c r="C229" s="32" t="s">
        <v>17</v>
      </c>
      <c r="D229" s="12" t="s">
        <v>18</v>
      </c>
      <c r="E229" s="27">
        <v>27</v>
      </c>
      <c r="F229" s="27">
        <v>76</v>
      </c>
      <c r="G229" s="142">
        <f t="shared" si="20"/>
        <v>281.48148148148147</v>
      </c>
      <c r="H229" s="154"/>
      <c r="I229" s="154" t="s">
        <v>143</v>
      </c>
      <c r="J229" s="45" t="s">
        <v>143</v>
      </c>
    </row>
    <row r="230" spans="1:10" ht="45" hidden="1">
      <c r="A230" s="24"/>
      <c r="B230" s="31"/>
      <c r="C230" s="32" t="s">
        <v>193</v>
      </c>
      <c r="D230" s="14" t="s">
        <v>194</v>
      </c>
      <c r="E230" s="27"/>
      <c r="F230" s="27"/>
      <c r="G230" s="142" t="e">
        <f t="shared" si="20"/>
        <v>#DIV/0!</v>
      </c>
      <c r="H230" s="154"/>
      <c r="I230" s="142" t="e">
        <f aca="true" t="shared" si="23" ref="I230:I240">(F230/J230)*100</f>
        <v>#DIV/0!</v>
      </c>
      <c r="J230" s="45"/>
    </row>
    <row r="231" spans="1:10" ht="12.75" hidden="1">
      <c r="A231" s="24"/>
      <c r="B231" s="31"/>
      <c r="C231" s="32" t="s">
        <v>58</v>
      </c>
      <c r="D231" s="14" t="s">
        <v>120</v>
      </c>
      <c r="E231" s="27"/>
      <c r="F231" s="27"/>
      <c r="G231" s="142" t="e">
        <f t="shared" si="20"/>
        <v>#DIV/0!</v>
      </c>
      <c r="H231" s="142"/>
      <c r="I231" s="142" t="e">
        <f t="shared" si="23"/>
        <v>#DIV/0!</v>
      </c>
      <c r="J231" s="27"/>
    </row>
    <row r="232" spans="1:10" ht="12.75">
      <c r="A232" s="28">
        <v>851</v>
      </c>
      <c r="B232" s="18"/>
      <c r="C232" s="34"/>
      <c r="D232" s="68" t="s">
        <v>61</v>
      </c>
      <c r="E232" s="20">
        <f>E233+E236+E238+E240+E245</f>
        <v>69580</v>
      </c>
      <c r="F232" s="20">
        <f>SUM(F233,F236,F238,F240,F245)</f>
        <v>73827.03</v>
      </c>
      <c r="G232" s="140">
        <f t="shared" si="20"/>
        <v>106.1038085656798</v>
      </c>
      <c r="H232" s="140" t="e">
        <f>H233+H240+#REF!+H245</f>
        <v>#REF!</v>
      </c>
      <c r="I232" s="140">
        <f t="shared" si="23"/>
        <v>160.0424325694141</v>
      </c>
      <c r="J232" s="20">
        <f>SUM(J233,J236,J238,J240,J245,)</f>
        <v>46129.66</v>
      </c>
    </row>
    <row r="233" spans="1:10" ht="12.75">
      <c r="A233" s="48"/>
      <c r="B233" s="29">
        <v>85141</v>
      </c>
      <c r="C233" s="22"/>
      <c r="D233" s="70" t="s">
        <v>62</v>
      </c>
      <c r="E233" s="23">
        <f>SUM(E234:E235)</f>
        <v>41300</v>
      </c>
      <c r="F233" s="23">
        <f>SUM(F234:F235)</f>
        <v>41300</v>
      </c>
      <c r="G233" s="147">
        <f>F233*100/E233</f>
        <v>100</v>
      </c>
      <c r="H233" s="141">
        <f>H235+H234</f>
        <v>49700</v>
      </c>
      <c r="I233" s="141">
        <f t="shared" si="23"/>
        <v>221.4477211796247</v>
      </c>
      <c r="J233" s="23">
        <f>J235+J234</f>
        <v>18650</v>
      </c>
    </row>
    <row r="234" spans="1:10" ht="12.75">
      <c r="A234" s="24"/>
      <c r="B234" s="31"/>
      <c r="C234" s="36" t="s">
        <v>11</v>
      </c>
      <c r="D234" s="13" t="s">
        <v>12</v>
      </c>
      <c r="E234" s="27">
        <v>41300</v>
      </c>
      <c r="F234" s="27">
        <v>41300</v>
      </c>
      <c r="G234" s="142">
        <f t="shared" si="20"/>
        <v>100</v>
      </c>
      <c r="H234" s="142">
        <v>39700</v>
      </c>
      <c r="I234" s="142">
        <f t="shared" si="23"/>
        <v>221.4477211796247</v>
      </c>
      <c r="J234" s="27">
        <v>18650</v>
      </c>
    </row>
    <row r="235" spans="1:10" ht="33.75" hidden="1">
      <c r="A235" s="48"/>
      <c r="B235" s="38"/>
      <c r="C235" s="32">
        <v>2320</v>
      </c>
      <c r="D235" s="14" t="s">
        <v>207</v>
      </c>
      <c r="E235" s="27"/>
      <c r="F235" s="27"/>
      <c r="G235" s="142" t="e">
        <f t="shared" si="20"/>
        <v>#DIV/0!</v>
      </c>
      <c r="H235" s="142">
        <v>10000</v>
      </c>
      <c r="I235" s="142" t="e">
        <f t="shared" si="23"/>
        <v>#DIV/0!</v>
      </c>
      <c r="J235" s="27"/>
    </row>
    <row r="236" spans="1:10" s="122" customFormat="1" ht="12.75">
      <c r="A236" s="120"/>
      <c r="B236" s="134">
        <v>85154</v>
      </c>
      <c r="C236" s="121"/>
      <c r="D236" s="15" t="s">
        <v>190</v>
      </c>
      <c r="E236" s="107">
        <f>SUM(E237:E237)</f>
        <v>5560</v>
      </c>
      <c r="F236" s="107">
        <f>SUM(F237:F237)</f>
        <v>5585.66</v>
      </c>
      <c r="G236" s="148">
        <f t="shared" si="20"/>
        <v>100.4615107913669</v>
      </c>
      <c r="H236" s="148"/>
      <c r="I236" s="147">
        <f t="shared" si="23"/>
        <v>172.77552661696927</v>
      </c>
      <c r="J236" s="23">
        <f>J238+J237</f>
        <v>3232.9</v>
      </c>
    </row>
    <row r="237" spans="1:10" ht="12.75">
      <c r="A237" s="48"/>
      <c r="B237" s="116"/>
      <c r="C237" s="32" t="s">
        <v>11</v>
      </c>
      <c r="D237" s="13" t="s">
        <v>12</v>
      </c>
      <c r="E237" s="27">
        <v>5560</v>
      </c>
      <c r="F237" s="27">
        <v>5585.66</v>
      </c>
      <c r="G237" s="142">
        <f t="shared" si="20"/>
        <v>100.4615107913669</v>
      </c>
      <c r="H237" s="142"/>
      <c r="I237" s="154">
        <f t="shared" si="23"/>
        <v>172.77552661696927</v>
      </c>
      <c r="J237" s="27">
        <v>3232.9</v>
      </c>
    </row>
    <row r="238" spans="1:10" ht="12.75" hidden="1">
      <c r="A238" s="48"/>
      <c r="B238" s="29">
        <v>85154</v>
      </c>
      <c r="C238" s="46"/>
      <c r="D238" s="72" t="s">
        <v>190</v>
      </c>
      <c r="E238" s="23">
        <f>SUM(E239)</f>
        <v>0</v>
      </c>
      <c r="F238" s="23">
        <f>F239</f>
        <v>0</v>
      </c>
      <c r="G238" s="154" t="e">
        <f>F238*100/E238</f>
        <v>#DIV/0!</v>
      </c>
      <c r="H238" s="142"/>
      <c r="I238" s="154" t="e">
        <f t="shared" si="23"/>
        <v>#DIV/0!</v>
      </c>
      <c r="J238" s="45">
        <f>SUM(J239:J239)</f>
        <v>0</v>
      </c>
    </row>
    <row r="239" spans="1:10" ht="12.75" hidden="1">
      <c r="A239" s="48"/>
      <c r="B239" s="164"/>
      <c r="C239" s="32" t="s">
        <v>11</v>
      </c>
      <c r="D239" s="13" t="s">
        <v>12</v>
      </c>
      <c r="E239" s="27"/>
      <c r="F239" s="27"/>
      <c r="G239" s="154" t="e">
        <f>F239*100/E239</f>
        <v>#DIV/0!</v>
      </c>
      <c r="H239" s="142"/>
      <c r="I239" s="154" t="e">
        <f t="shared" si="23"/>
        <v>#DIV/0!</v>
      </c>
      <c r="J239" s="45"/>
    </row>
    <row r="240" spans="1:10" ht="12.75">
      <c r="A240" s="21"/>
      <c r="B240" s="29">
        <v>85158</v>
      </c>
      <c r="C240" s="22"/>
      <c r="D240" s="16" t="s">
        <v>238</v>
      </c>
      <c r="E240" s="23">
        <f>SUM(E241:E244)</f>
        <v>14220</v>
      </c>
      <c r="F240" s="23">
        <f>SUM(F241:F244)</f>
        <v>18513.37</v>
      </c>
      <c r="G240" s="141">
        <f t="shared" si="20"/>
        <v>130.1924753867792</v>
      </c>
      <c r="H240" s="141">
        <f>SUM(H242:H244)</f>
        <v>346335.3</v>
      </c>
      <c r="I240" s="141">
        <f t="shared" si="23"/>
        <v>89.84804806553684</v>
      </c>
      <c r="J240" s="23">
        <f>SUM(J241:J244)</f>
        <v>20605.2</v>
      </c>
    </row>
    <row r="241" spans="1:10" ht="12.75" hidden="1">
      <c r="A241" s="21"/>
      <c r="B241" s="38"/>
      <c r="C241" s="32" t="s">
        <v>17</v>
      </c>
      <c r="D241" s="14" t="s">
        <v>18</v>
      </c>
      <c r="E241" s="27"/>
      <c r="F241" s="27"/>
      <c r="G241" s="150" t="e">
        <f t="shared" si="20"/>
        <v>#DIV/0!</v>
      </c>
      <c r="H241" s="141"/>
      <c r="I241" s="142">
        <f aca="true" t="shared" si="24" ref="I241:I248">(F241/J241)*100</f>
        <v>0</v>
      </c>
      <c r="J241" s="45">
        <v>8.8</v>
      </c>
    </row>
    <row r="242" spans="1:10" ht="12.75">
      <c r="A242" s="24"/>
      <c r="B242" s="31"/>
      <c r="C242" s="36" t="s">
        <v>63</v>
      </c>
      <c r="D242" s="12" t="s">
        <v>64</v>
      </c>
      <c r="E242" s="27">
        <v>14170</v>
      </c>
      <c r="F242" s="27">
        <v>18461.62</v>
      </c>
      <c r="G242" s="142">
        <f t="shared" si="20"/>
        <v>130.28666196189133</v>
      </c>
      <c r="H242" s="142">
        <v>336918.95</v>
      </c>
      <c r="I242" s="142">
        <f t="shared" si="24"/>
        <v>90.06151549595343</v>
      </c>
      <c r="J242" s="27">
        <v>20498.9</v>
      </c>
    </row>
    <row r="243" spans="1:10" ht="12.75" hidden="1">
      <c r="A243" s="24"/>
      <c r="B243" s="31"/>
      <c r="C243" s="37" t="s">
        <v>26</v>
      </c>
      <c r="D243" s="12" t="s">
        <v>27</v>
      </c>
      <c r="E243" s="27"/>
      <c r="F243" s="27"/>
      <c r="G243" s="142" t="e">
        <f t="shared" si="20"/>
        <v>#DIV/0!</v>
      </c>
      <c r="H243" s="142">
        <v>7976.35</v>
      </c>
      <c r="I243" s="142" t="e">
        <f t="shared" si="24"/>
        <v>#DIV/0!</v>
      </c>
      <c r="J243" s="27"/>
    </row>
    <row r="244" spans="1:10" ht="12.75">
      <c r="A244" s="24"/>
      <c r="B244" s="31"/>
      <c r="C244" s="30" t="s">
        <v>11</v>
      </c>
      <c r="D244" s="12" t="s">
        <v>12</v>
      </c>
      <c r="E244" s="27">
        <v>50</v>
      </c>
      <c r="F244" s="27">
        <v>51.75</v>
      </c>
      <c r="G244" s="142">
        <f t="shared" si="20"/>
        <v>103.5</v>
      </c>
      <c r="H244" s="142">
        <v>1440</v>
      </c>
      <c r="I244" s="142">
        <f t="shared" si="24"/>
        <v>53.07692307692308</v>
      </c>
      <c r="J244" s="27">
        <v>97.5</v>
      </c>
    </row>
    <row r="245" spans="1:10" ht="12.75">
      <c r="A245" s="21"/>
      <c r="B245" s="29">
        <v>85195</v>
      </c>
      <c r="C245" s="22"/>
      <c r="D245" s="71" t="s">
        <v>5</v>
      </c>
      <c r="E245" s="23">
        <f>SUM(E246:E248)</f>
        <v>8500</v>
      </c>
      <c r="F245" s="23">
        <f>SUM(F246:F248)</f>
        <v>8428</v>
      </c>
      <c r="G245" s="141">
        <f t="shared" si="20"/>
        <v>99.15294117647059</v>
      </c>
      <c r="H245" s="141" t="e">
        <f>H248+#REF!</f>
        <v>#REF!</v>
      </c>
      <c r="I245" s="141">
        <f t="shared" si="24"/>
        <v>231.43927327848505</v>
      </c>
      <c r="J245" s="52">
        <f>SUM(J246:J248)</f>
        <v>3641.56</v>
      </c>
    </row>
    <row r="246" spans="1:10" ht="12.75" hidden="1">
      <c r="A246" s="21"/>
      <c r="B246" s="38"/>
      <c r="C246" s="32" t="s">
        <v>26</v>
      </c>
      <c r="D246" s="12" t="s">
        <v>27</v>
      </c>
      <c r="E246" s="27"/>
      <c r="F246" s="27"/>
      <c r="G246" s="142" t="e">
        <f t="shared" si="20"/>
        <v>#DIV/0!</v>
      </c>
      <c r="H246" s="147"/>
      <c r="I246" s="142">
        <f t="shared" si="24"/>
        <v>0</v>
      </c>
      <c r="J246" s="45">
        <v>1</v>
      </c>
    </row>
    <row r="247" spans="1:10" ht="12.75" hidden="1">
      <c r="A247" s="21"/>
      <c r="B247" s="38"/>
      <c r="C247" s="32" t="s">
        <v>11</v>
      </c>
      <c r="D247" s="12" t="s">
        <v>12</v>
      </c>
      <c r="E247" s="27"/>
      <c r="F247" s="27"/>
      <c r="G247" s="142" t="e">
        <f t="shared" si="20"/>
        <v>#DIV/0!</v>
      </c>
      <c r="H247" s="154"/>
      <c r="I247" s="142">
        <f t="shared" si="24"/>
        <v>0</v>
      </c>
      <c r="J247" s="45">
        <v>340.56</v>
      </c>
    </row>
    <row r="248" spans="1:10" ht="45">
      <c r="A248" s="24"/>
      <c r="B248" s="31"/>
      <c r="C248" s="32">
        <v>2010</v>
      </c>
      <c r="D248" s="14" t="s">
        <v>176</v>
      </c>
      <c r="E248" s="27">
        <v>8500</v>
      </c>
      <c r="F248" s="27">
        <v>8428</v>
      </c>
      <c r="G248" s="142">
        <f t="shared" si="20"/>
        <v>99.15294117647059</v>
      </c>
      <c r="H248" s="142">
        <v>1817</v>
      </c>
      <c r="I248" s="142">
        <f t="shared" si="24"/>
        <v>255.39393939393938</v>
      </c>
      <c r="J248" s="55">
        <v>3300</v>
      </c>
    </row>
    <row r="249" spans="1:10" ht="12.75">
      <c r="A249" s="28">
        <v>852</v>
      </c>
      <c r="B249" s="18"/>
      <c r="C249" s="34"/>
      <c r="D249" s="68" t="s">
        <v>65</v>
      </c>
      <c r="E249" s="20">
        <f>SUM(E250,E252,E259,E261,E269,E274,E281,E285,E291,E298,E300,E306,E312)</f>
        <v>33045178.169999998</v>
      </c>
      <c r="F249" s="20">
        <f>SUM(F250,F252,F259,F261,F269,F274,F281,F285,F291,F296,F298,F300,F306,F308,F312)</f>
        <v>30482311.43</v>
      </c>
      <c r="G249" s="140">
        <f t="shared" si="20"/>
        <v>92.2443549046236</v>
      </c>
      <c r="H249" s="20" t="e">
        <f>SUM(H250,H252,H261,H269,H274,H281,H285,H291,H300,H306,H308,H312)</f>
        <v>#REF!</v>
      </c>
      <c r="I249" s="20">
        <f aca="true" t="shared" si="25" ref="I249:I258">(F249/J249)*100</f>
        <v>106.09566125912852</v>
      </c>
      <c r="J249" s="20">
        <f>SUM(J250,J252,J261,J259,J269,J274,J281,J285,J291,J296,J298,J300,J306,J308,J310,J312)</f>
        <v>28730968.89</v>
      </c>
    </row>
    <row r="250" spans="1:10" ht="12.75">
      <c r="A250" s="49"/>
      <c r="B250" s="50">
        <v>85202</v>
      </c>
      <c r="C250" s="51"/>
      <c r="D250" s="72" t="s">
        <v>66</v>
      </c>
      <c r="E250" s="52">
        <f>SUM(E251:E251)</f>
        <v>3000</v>
      </c>
      <c r="F250" s="52">
        <f>SUM(F251)</f>
        <v>2386.67</v>
      </c>
      <c r="G250" s="149">
        <f t="shared" si="20"/>
        <v>79.55566666666667</v>
      </c>
      <c r="H250" s="149">
        <f>H251</f>
        <v>3600</v>
      </c>
      <c r="I250" s="149">
        <f t="shared" si="25"/>
        <v>13.382095678112455</v>
      </c>
      <c r="J250" s="52">
        <f>SUM(J251)</f>
        <v>17834.8</v>
      </c>
    </row>
    <row r="251" spans="1:10" ht="12.75">
      <c r="A251" s="49"/>
      <c r="B251" s="53"/>
      <c r="C251" s="54" t="s">
        <v>63</v>
      </c>
      <c r="D251" s="12" t="s">
        <v>64</v>
      </c>
      <c r="E251" s="55">
        <v>3000</v>
      </c>
      <c r="F251" s="55">
        <v>2386.67</v>
      </c>
      <c r="G251" s="145">
        <f t="shared" si="20"/>
        <v>79.55566666666667</v>
      </c>
      <c r="H251" s="145">
        <v>3600</v>
      </c>
      <c r="I251" s="145">
        <f t="shared" si="25"/>
        <v>13.382095678112455</v>
      </c>
      <c r="J251" s="55">
        <v>17834.8</v>
      </c>
    </row>
    <row r="252" spans="1:10" ht="12.75">
      <c r="A252" s="49"/>
      <c r="B252" s="50">
        <v>85203</v>
      </c>
      <c r="C252" s="51"/>
      <c r="D252" s="72" t="s">
        <v>67</v>
      </c>
      <c r="E252" s="23">
        <f>SUM(E253:E258)</f>
        <v>788311</v>
      </c>
      <c r="F252" s="23">
        <f>SUM(F253:F258)</f>
        <v>665944.5700000001</v>
      </c>
      <c r="G252" s="141">
        <f t="shared" si="20"/>
        <v>84.47739153709641</v>
      </c>
      <c r="H252" s="141" t="e">
        <f>#REF!+H255</f>
        <v>#REF!</v>
      </c>
      <c r="I252" s="141">
        <f t="shared" si="25"/>
        <v>103.05110989867255</v>
      </c>
      <c r="J252" s="23">
        <f>SUM(J253:J258)</f>
        <v>646227.46</v>
      </c>
    </row>
    <row r="253" spans="1:10" ht="12.75">
      <c r="A253" s="49"/>
      <c r="B253" s="53"/>
      <c r="C253" s="54" t="s">
        <v>63</v>
      </c>
      <c r="D253" s="12" t="s">
        <v>64</v>
      </c>
      <c r="E253" s="27">
        <v>109000</v>
      </c>
      <c r="F253" s="27">
        <v>92428.56</v>
      </c>
      <c r="G253" s="142">
        <f t="shared" si="20"/>
        <v>84.79684403669725</v>
      </c>
      <c r="H253" s="142"/>
      <c r="I253" s="142">
        <f t="shared" si="25"/>
        <v>97.99833454309035</v>
      </c>
      <c r="J253" s="45">
        <v>94316.46</v>
      </c>
    </row>
    <row r="254" spans="1:10" ht="12.75" hidden="1">
      <c r="A254" s="56"/>
      <c r="B254" s="57"/>
      <c r="C254" s="54" t="s">
        <v>26</v>
      </c>
      <c r="D254" s="12" t="s">
        <v>27</v>
      </c>
      <c r="E254" s="55"/>
      <c r="F254" s="55"/>
      <c r="G254" s="142" t="e">
        <f t="shared" si="20"/>
        <v>#DIV/0!</v>
      </c>
      <c r="H254" s="142"/>
      <c r="I254" s="142" t="e">
        <f t="shared" si="25"/>
        <v>#DIV/0!</v>
      </c>
      <c r="J254" s="27"/>
    </row>
    <row r="255" spans="1:10" ht="12.75">
      <c r="A255" s="56"/>
      <c r="B255" s="57"/>
      <c r="C255" s="58" t="s">
        <v>11</v>
      </c>
      <c r="D255" s="13" t="s">
        <v>12</v>
      </c>
      <c r="E255" s="55">
        <v>150</v>
      </c>
      <c r="F255" s="55">
        <v>162</v>
      </c>
      <c r="G255" s="142">
        <f t="shared" si="20"/>
        <v>108</v>
      </c>
      <c r="H255" s="142">
        <v>283</v>
      </c>
      <c r="I255" s="142">
        <f t="shared" si="25"/>
        <v>172.3404255319149</v>
      </c>
      <c r="J255" s="45">
        <v>94</v>
      </c>
    </row>
    <row r="256" spans="1:10" s="122" customFormat="1" ht="45">
      <c r="A256" s="123"/>
      <c r="B256" s="124"/>
      <c r="C256" s="106">
        <v>2010</v>
      </c>
      <c r="D256" s="14" t="s">
        <v>176</v>
      </c>
      <c r="E256" s="125">
        <v>676961</v>
      </c>
      <c r="F256" s="125">
        <v>572961</v>
      </c>
      <c r="G256" s="142">
        <f t="shared" si="20"/>
        <v>84.63722430095677</v>
      </c>
      <c r="H256" s="142"/>
      <c r="I256" s="142">
        <f t="shared" si="25"/>
        <v>103.83170507613937</v>
      </c>
      <c r="J256" s="45">
        <v>551817</v>
      </c>
    </row>
    <row r="257" spans="1:10" s="122" customFormat="1" ht="33.75">
      <c r="A257" s="123"/>
      <c r="B257" s="124"/>
      <c r="C257" s="106" t="s">
        <v>83</v>
      </c>
      <c r="D257" s="14" t="s">
        <v>211</v>
      </c>
      <c r="E257" s="125">
        <v>2200</v>
      </c>
      <c r="F257" s="125">
        <v>393.01</v>
      </c>
      <c r="G257" s="150">
        <f t="shared" si="20"/>
        <v>17.86409090909091</v>
      </c>
      <c r="H257" s="142"/>
      <c r="I257" s="150" t="s">
        <v>143</v>
      </c>
      <c r="J257" s="45" t="s">
        <v>143</v>
      </c>
    </row>
    <row r="258" spans="1:10" ht="45" hidden="1">
      <c r="A258" s="56"/>
      <c r="B258" s="61"/>
      <c r="C258" s="32" t="s">
        <v>160</v>
      </c>
      <c r="D258" s="14" t="s">
        <v>226</v>
      </c>
      <c r="E258" s="55"/>
      <c r="F258" s="55"/>
      <c r="G258" s="142" t="e">
        <f t="shared" si="20"/>
        <v>#DIV/0!</v>
      </c>
      <c r="H258" s="142"/>
      <c r="I258" s="142" t="e">
        <f t="shared" si="25"/>
        <v>#DIV/0!</v>
      </c>
      <c r="J258" s="45"/>
    </row>
    <row r="259" spans="1:10" ht="13.5" customHeight="1">
      <c r="A259" s="56"/>
      <c r="B259" s="50">
        <v>85206</v>
      </c>
      <c r="C259" s="46"/>
      <c r="D259" s="15" t="s">
        <v>212</v>
      </c>
      <c r="E259" s="52">
        <f>SUM(E260:E260)</f>
        <v>88966</v>
      </c>
      <c r="F259" s="52">
        <f>SUM(F260:F260)</f>
        <v>80070</v>
      </c>
      <c r="G259" s="147">
        <f t="shared" si="20"/>
        <v>90.00067441494504</v>
      </c>
      <c r="H259" s="142"/>
      <c r="I259" s="147">
        <f aca="true" t="shared" si="26" ref="I259:I270">(F259/J259)*100</f>
        <v>150.3661971830986</v>
      </c>
      <c r="J259" s="42">
        <f>SUM(J260)</f>
        <v>53250</v>
      </c>
    </row>
    <row r="260" spans="1:10" ht="33.75">
      <c r="A260" s="56"/>
      <c r="B260" s="118"/>
      <c r="C260" s="32" t="s">
        <v>58</v>
      </c>
      <c r="D260" s="14" t="s">
        <v>208</v>
      </c>
      <c r="E260" s="55">
        <v>88966</v>
      </c>
      <c r="F260" s="55">
        <v>80070</v>
      </c>
      <c r="G260" s="142">
        <f t="shared" si="20"/>
        <v>90.00067441494504</v>
      </c>
      <c r="H260" s="142"/>
      <c r="I260" s="142">
        <f>(F260/J260)*100</f>
        <v>150.3661971830986</v>
      </c>
      <c r="J260" s="45">
        <v>53250</v>
      </c>
    </row>
    <row r="261" spans="1:10" ht="35.25" customHeight="1">
      <c r="A261" s="21"/>
      <c r="B261" s="29">
        <v>85212</v>
      </c>
      <c r="C261" s="22"/>
      <c r="D261" s="73" t="s">
        <v>116</v>
      </c>
      <c r="E261" s="42">
        <f>SUM(E263:E268)</f>
        <v>21940347</v>
      </c>
      <c r="F261" s="42">
        <f>SUM(F263:F268)</f>
        <v>21403793.090000004</v>
      </c>
      <c r="G261" s="147">
        <f t="shared" si="20"/>
        <v>97.55448758399311</v>
      </c>
      <c r="H261" s="147">
        <f>SUM(H264:H268)</f>
        <v>18292745.57</v>
      </c>
      <c r="I261" s="147">
        <f t="shared" si="26"/>
        <v>110.51416346745062</v>
      </c>
      <c r="J261" s="42">
        <f>SUM(J262:J268)</f>
        <v>19367466.05</v>
      </c>
    </row>
    <row r="262" spans="1:10" ht="12.75" hidden="1">
      <c r="A262" s="21"/>
      <c r="B262" s="38"/>
      <c r="C262" s="54" t="s">
        <v>77</v>
      </c>
      <c r="D262" s="12" t="s">
        <v>170</v>
      </c>
      <c r="E262" s="109" t="s">
        <v>173</v>
      </c>
      <c r="F262" s="109" t="s">
        <v>173</v>
      </c>
      <c r="G262" s="150" t="s">
        <v>143</v>
      </c>
      <c r="H262" s="109"/>
      <c r="I262" s="150" t="e">
        <f t="shared" si="26"/>
        <v>#VALUE!</v>
      </c>
      <c r="J262" s="45" t="s">
        <v>143</v>
      </c>
    </row>
    <row r="263" spans="1:10" s="108" customFormat="1" ht="12.75" customHeight="1" hidden="1">
      <c r="A263" s="104"/>
      <c r="B263" s="105"/>
      <c r="C263" s="106" t="s">
        <v>17</v>
      </c>
      <c r="D263" s="14" t="s">
        <v>18</v>
      </c>
      <c r="E263" s="109"/>
      <c r="F263" s="109"/>
      <c r="G263" s="150" t="e">
        <f t="shared" si="20"/>
        <v>#DIV/0!</v>
      </c>
      <c r="H263" s="150"/>
      <c r="I263" s="150" t="e">
        <f t="shared" si="26"/>
        <v>#DIV/0!</v>
      </c>
      <c r="J263" s="109"/>
    </row>
    <row r="264" spans="1:10" ht="24" customHeight="1" hidden="1">
      <c r="A264" s="21"/>
      <c r="B264" s="38"/>
      <c r="C264" s="54" t="s">
        <v>85</v>
      </c>
      <c r="D264" s="14" t="s">
        <v>111</v>
      </c>
      <c r="E264" s="27"/>
      <c r="F264" s="27"/>
      <c r="G264" s="150" t="e">
        <f t="shared" si="20"/>
        <v>#DIV/0!</v>
      </c>
      <c r="H264" s="150">
        <v>2069.21</v>
      </c>
      <c r="I264" s="150" t="e">
        <f t="shared" si="26"/>
        <v>#DIV/0!</v>
      </c>
      <c r="J264" s="109"/>
    </row>
    <row r="265" spans="1:10" ht="24" customHeight="1">
      <c r="A265" s="21"/>
      <c r="B265" s="38"/>
      <c r="C265" s="54" t="s">
        <v>26</v>
      </c>
      <c r="D265" s="12" t="s">
        <v>27</v>
      </c>
      <c r="E265" s="27">
        <v>5000</v>
      </c>
      <c r="F265" s="27">
        <v>7987.89</v>
      </c>
      <c r="G265" s="142">
        <f t="shared" si="20"/>
        <v>159.7578</v>
      </c>
      <c r="H265" s="150"/>
      <c r="I265" s="142">
        <f t="shared" si="26"/>
        <v>203.33646437108146</v>
      </c>
      <c r="J265" s="109">
        <v>3928.41</v>
      </c>
    </row>
    <row r="266" spans="1:10" ht="45">
      <c r="A266" s="24"/>
      <c r="B266" s="25"/>
      <c r="C266" s="190">
        <v>2010</v>
      </c>
      <c r="D266" s="180" t="s">
        <v>176</v>
      </c>
      <c r="E266" s="35">
        <v>21601700</v>
      </c>
      <c r="F266" s="35">
        <v>21096101</v>
      </c>
      <c r="G266" s="181">
        <f t="shared" si="20"/>
        <v>97.65944809899221</v>
      </c>
      <c r="H266" s="181">
        <v>18183643.39</v>
      </c>
      <c r="I266" s="181">
        <f t="shared" si="26"/>
        <v>110.72830120683088</v>
      </c>
      <c r="J266" s="182">
        <v>19052131</v>
      </c>
    </row>
    <row r="267" spans="1:10" ht="33.75">
      <c r="A267" s="24"/>
      <c r="B267" s="25"/>
      <c r="C267" s="32">
        <v>2360</v>
      </c>
      <c r="D267" s="14" t="s">
        <v>211</v>
      </c>
      <c r="E267" s="27">
        <v>291647</v>
      </c>
      <c r="F267" s="27">
        <v>256238.53</v>
      </c>
      <c r="G267" s="150">
        <f t="shared" si="20"/>
        <v>87.85913450164068</v>
      </c>
      <c r="H267" s="150">
        <v>85963.98</v>
      </c>
      <c r="I267" s="150">
        <f t="shared" si="26"/>
        <v>91.34386438880342</v>
      </c>
      <c r="J267" s="109">
        <v>280520.79</v>
      </c>
    </row>
    <row r="268" spans="1:10" ht="56.25">
      <c r="A268" s="24"/>
      <c r="B268" s="25"/>
      <c r="C268" s="54" t="s">
        <v>74</v>
      </c>
      <c r="D268" s="14" t="s">
        <v>250</v>
      </c>
      <c r="E268" s="27">
        <v>42000</v>
      </c>
      <c r="F268" s="27">
        <v>43465.67</v>
      </c>
      <c r="G268" s="150">
        <f t="shared" si="20"/>
        <v>103.48969047619048</v>
      </c>
      <c r="H268" s="150">
        <v>21068.99</v>
      </c>
      <c r="I268" s="150">
        <f t="shared" si="26"/>
        <v>140.7300430456018</v>
      </c>
      <c r="J268" s="109">
        <v>30885.85</v>
      </c>
    </row>
    <row r="269" spans="1:10" ht="57.75" customHeight="1">
      <c r="A269" s="21"/>
      <c r="B269" s="29">
        <v>85213</v>
      </c>
      <c r="C269" s="22"/>
      <c r="D269" s="15" t="s">
        <v>199</v>
      </c>
      <c r="E269" s="23">
        <f>SUM(E270:E273)</f>
        <v>307268</v>
      </c>
      <c r="F269" s="23">
        <f>SUM(F270:F273)</f>
        <v>273428.67000000004</v>
      </c>
      <c r="G269" s="141">
        <f t="shared" si="20"/>
        <v>88.98703086556363</v>
      </c>
      <c r="H269" s="141" t="e">
        <f>#REF!+#REF!+H273</f>
        <v>#REF!</v>
      </c>
      <c r="I269" s="141">
        <f t="shared" si="26"/>
        <v>139.88622722508336</v>
      </c>
      <c r="J269" s="23">
        <f>SUM(J270:J273)</f>
        <v>195465.03999999998</v>
      </c>
    </row>
    <row r="270" spans="1:10" ht="12.75">
      <c r="A270" s="21"/>
      <c r="B270" s="38"/>
      <c r="C270" s="32" t="s">
        <v>11</v>
      </c>
      <c r="D270" s="12" t="s">
        <v>12</v>
      </c>
      <c r="E270" s="27">
        <v>1000</v>
      </c>
      <c r="F270" s="27">
        <v>449.67</v>
      </c>
      <c r="G270" s="142">
        <f t="shared" si="20"/>
        <v>44.967</v>
      </c>
      <c r="H270" s="141"/>
      <c r="I270" s="150">
        <f t="shared" si="26"/>
        <v>165.90540141676505</v>
      </c>
      <c r="J270" s="45">
        <v>271.04</v>
      </c>
    </row>
    <row r="271" spans="1:10" ht="45">
      <c r="A271" s="24"/>
      <c r="B271" s="31"/>
      <c r="C271" s="32">
        <v>2010</v>
      </c>
      <c r="D271" s="14" t="s">
        <v>176</v>
      </c>
      <c r="E271" s="27">
        <v>138826</v>
      </c>
      <c r="F271" s="27">
        <v>137351</v>
      </c>
      <c r="G271" s="142">
        <f t="shared" si="20"/>
        <v>98.9375189085618</v>
      </c>
      <c r="H271" s="142"/>
      <c r="I271" s="142">
        <f aca="true" t="shared" si="27" ref="I271:I287">(F271/J271)*100</f>
        <v>204.44308828126162</v>
      </c>
      <c r="J271" s="27">
        <v>67183</v>
      </c>
    </row>
    <row r="272" spans="1:10" ht="33.75">
      <c r="A272" s="24"/>
      <c r="B272" s="31"/>
      <c r="C272" s="32" t="s">
        <v>58</v>
      </c>
      <c r="D272" s="14" t="s">
        <v>208</v>
      </c>
      <c r="E272" s="27">
        <v>167442</v>
      </c>
      <c r="F272" s="27">
        <v>135628</v>
      </c>
      <c r="G272" s="142">
        <f t="shared" si="20"/>
        <v>80.99998805556551</v>
      </c>
      <c r="H272" s="142">
        <v>0</v>
      </c>
      <c r="I272" s="142">
        <f t="shared" si="27"/>
        <v>105.95026989868057</v>
      </c>
      <c r="J272" s="27">
        <v>128011</v>
      </c>
    </row>
    <row r="273" spans="1:10" ht="22.5" hidden="1">
      <c r="A273" s="24"/>
      <c r="B273" s="31"/>
      <c r="C273" s="32" t="s">
        <v>74</v>
      </c>
      <c r="D273" s="14" t="s">
        <v>126</v>
      </c>
      <c r="E273" s="27"/>
      <c r="F273" s="27"/>
      <c r="G273" s="142" t="e">
        <f t="shared" si="20"/>
        <v>#DIV/0!</v>
      </c>
      <c r="H273" s="142">
        <v>0</v>
      </c>
      <c r="I273" s="142" t="e">
        <f t="shared" si="27"/>
        <v>#DIV/0!</v>
      </c>
      <c r="J273" s="27"/>
    </row>
    <row r="274" spans="1:10" ht="22.5">
      <c r="A274" s="21"/>
      <c r="B274" s="29">
        <v>85214</v>
      </c>
      <c r="C274" s="22"/>
      <c r="D274" s="15" t="s">
        <v>117</v>
      </c>
      <c r="E274" s="23">
        <f>SUM(E275:E280)</f>
        <v>3265707</v>
      </c>
      <c r="F274" s="23">
        <f>SUM(F275:F280)</f>
        <v>2575183.79</v>
      </c>
      <c r="G274" s="141">
        <f t="shared" si="20"/>
        <v>78.85532259936363</v>
      </c>
      <c r="H274" s="141">
        <f>SUM(H275:H280)</f>
        <v>1759123.1</v>
      </c>
      <c r="I274" s="141">
        <f t="shared" si="27"/>
        <v>91.38698667095092</v>
      </c>
      <c r="J274" s="23">
        <f>SUM(J275:J280)</f>
        <v>2817888.94</v>
      </c>
    </row>
    <row r="275" spans="1:10" ht="24.75" customHeight="1" hidden="1">
      <c r="A275" s="24"/>
      <c r="B275" s="25"/>
      <c r="C275" s="59" t="s">
        <v>85</v>
      </c>
      <c r="D275" s="14" t="s">
        <v>111</v>
      </c>
      <c r="E275" s="27"/>
      <c r="F275" s="27"/>
      <c r="G275" s="142" t="e">
        <f t="shared" si="20"/>
        <v>#DIV/0!</v>
      </c>
      <c r="H275" s="142">
        <v>515.27</v>
      </c>
      <c r="I275" s="142" t="e">
        <f t="shared" si="27"/>
        <v>#DIV/0!</v>
      </c>
      <c r="J275" s="27"/>
    </row>
    <row r="276" spans="1:10" ht="12.75" hidden="1">
      <c r="A276" s="24"/>
      <c r="B276" s="25"/>
      <c r="C276" s="59" t="s">
        <v>26</v>
      </c>
      <c r="D276" s="14" t="s">
        <v>27</v>
      </c>
      <c r="E276" s="27"/>
      <c r="F276" s="27"/>
      <c r="G276" s="142" t="e">
        <f t="shared" si="20"/>
        <v>#DIV/0!</v>
      </c>
      <c r="H276" s="142"/>
      <c r="I276" s="142">
        <f t="shared" si="27"/>
        <v>0</v>
      </c>
      <c r="J276" s="45">
        <v>18.39</v>
      </c>
    </row>
    <row r="277" spans="1:10" ht="12.75">
      <c r="A277" s="24"/>
      <c r="B277" s="31"/>
      <c r="C277" s="32" t="s">
        <v>11</v>
      </c>
      <c r="D277" s="13" t="s">
        <v>12</v>
      </c>
      <c r="E277" s="27">
        <v>6100</v>
      </c>
      <c r="F277" s="27">
        <v>2802.79</v>
      </c>
      <c r="G277" s="142">
        <f t="shared" si="20"/>
        <v>45.947377049180325</v>
      </c>
      <c r="H277" s="142">
        <v>105</v>
      </c>
      <c r="I277" s="142">
        <f t="shared" si="27"/>
        <v>56.13944777718801</v>
      </c>
      <c r="J277" s="27">
        <v>4992.55</v>
      </c>
    </row>
    <row r="278" spans="1:10" ht="12.75" hidden="1">
      <c r="A278" s="24"/>
      <c r="B278" s="31"/>
      <c r="C278" s="32" t="s">
        <v>139</v>
      </c>
      <c r="D278" s="13" t="s">
        <v>120</v>
      </c>
      <c r="E278" s="27"/>
      <c r="F278" s="27"/>
      <c r="G278" s="142" t="e">
        <f t="shared" si="20"/>
        <v>#DIV/0!</v>
      </c>
      <c r="H278" s="142"/>
      <c r="I278" s="142" t="e">
        <f t="shared" si="27"/>
        <v>#DIV/0!</v>
      </c>
      <c r="J278" s="27">
        <v>0</v>
      </c>
    </row>
    <row r="279" spans="1:10" ht="33.75">
      <c r="A279" s="24"/>
      <c r="B279" s="31"/>
      <c r="C279" s="32">
        <v>2030</v>
      </c>
      <c r="D279" s="14" t="s">
        <v>209</v>
      </c>
      <c r="E279" s="27">
        <v>3259607</v>
      </c>
      <c r="F279" s="27">
        <v>2572381</v>
      </c>
      <c r="G279" s="142">
        <f t="shared" si="20"/>
        <v>78.91690624053759</v>
      </c>
      <c r="H279" s="142">
        <v>1741646.33</v>
      </c>
      <c r="I279" s="142">
        <f t="shared" si="27"/>
        <v>91.45014465611378</v>
      </c>
      <c r="J279" s="27">
        <v>2812878</v>
      </c>
    </row>
    <row r="280" spans="1:10" ht="24.75" customHeight="1" hidden="1">
      <c r="A280" s="24"/>
      <c r="B280" s="31"/>
      <c r="C280" s="32" t="s">
        <v>74</v>
      </c>
      <c r="D280" s="14" t="s">
        <v>110</v>
      </c>
      <c r="E280" s="27"/>
      <c r="F280" s="27"/>
      <c r="G280" s="142" t="e">
        <f t="shared" si="20"/>
        <v>#DIV/0!</v>
      </c>
      <c r="H280" s="142">
        <v>16856.5</v>
      </c>
      <c r="I280" s="142" t="e">
        <f t="shared" si="27"/>
        <v>#DIV/0!</v>
      </c>
      <c r="J280" s="27"/>
    </row>
    <row r="281" spans="1:10" ht="12.75">
      <c r="A281" s="21"/>
      <c r="B281" s="29">
        <v>85215</v>
      </c>
      <c r="C281" s="22"/>
      <c r="D281" s="16" t="s">
        <v>68</v>
      </c>
      <c r="E281" s="23">
        <f>SUM(E282:E284)</f>
        <v>127273.77</v>
      </c>
      <c r="F281" s="23">
        <f>SUM(F282:F284)</f>
        <v>89636.24</v>
      </c>
      <c r="G281" s="141">
        <f t="shared" si="20"/>
        <v>70.427897280013</v>
      </c>
      <c r="H281" s="141">
        <f>H283+H282</f>
        <v>7857.5599999999995</v>
      </c>
      <c r="I281" s="141">
        <f t="shared" si="27"/>
        <v>165.85246171902077</v>
      </c>
      <c r="J281" s="23">
        <f>SUM(J282:J284)</f>
        <v>54045.77</v>
      </c>
    </row>
    <row r="282" spans="1:10" ht="12.75">
      <c r="A282" s="21"/>
      <c r="B282" s="38"/>
      <c r="C282" s="59" t="s">
        <v>26</v>
      </c>
      <c r="D282" s="12" t="s">
        <v>27</v>
      </c>
      <c r="E282" s="27">
        <v>62</v>
      </c>
      <c r="F282" s="27">
        <v>61.01</v>
      </c>
      <c r="G282" s="142">
        <f t="shared" si="20"/>
        <v>98.40322580645162</v>
      </c>
      <c r="H282" s="142">
        <v>21.58</v>
      </c>
      <c r="I282" s="154" t="s">
        <v>143</v>
      </c>
      <c r="J282" s="27">
        <v>0</v>
      </c>
    </row>
    <row r="283" spans="1:10" ht="12.75">
      <c r="A283" s="24"/>
      <c r="B283" s="31"/>
      <c r="C283" s="30" t="s">
        <v>11</v>
      </c>
      <c r="D283" s="13" t="s">
        <v>12</v>
      </c>
      <c r="E283" s="27">
        <v>1490</v>
      </c>
      <c r="F283" s="27">
        <v>1487.49</v>
      </c>
      <c r="G283" s="142">
        <f t="shared" si="20"/>
        <v>99.83154362416107</v>
      </c>
      <c r="H283" s="142">
        <v>7835.98</v>
      </c>
      <c r="I283" s="142">
        <f t="shared" si="27"/>
        <v>286.6345505347336</v>
      </c>
      <c r="J283" s="27">
        <v>518.95</v>
      </c>
    </row>
    <row r="284" spans="1:10" ht="45">
      <c r="A284" s="24"/>
      <c r="B284" s="31"/>
      <c r="C284" s="32" t="s">
        <v>139</v>
      </c>
      <c r="D284" s="14" t="s">
        <v>176</v>
      </c>
      <c r="E284" s="27">
        <v>125721.77</v>
      </c>
      <c r="F284" s="27">
        <v>88087.74</v>
      </c>
      <c r="G284" s="142">
        <f t="shared" si="20"/>
        <v>70.06562188871506</v>
      </c>
      <c r="H284" s="142"/>
      <c r="I284" s="142">
        <f t="shared" si="27"/>
        <v>164.56748224534917</v>
      </c>
      <c r="J284" s="27">
        <v>53526.82</v>
      </c>
    </row>
    <row r="285" spans="1:10" s="87" customFormat="1" ht="12.75">
      <c r="A285" s="21"/>
      <c r="B285" s="29">
        <v>85216</v>
      </c>
      <c r="C285" s="22"/>
      <c r="D285" s="74" t="s">
        <v>128</v>
      </c>
      <c r="E285" s="23">
        <f>SUM(E286:E290)</f>
        <v>2046272</v>
      </c>
      <c r="F285" s="23">
        <f>SUM(F286:F290)</f>
        <v>1694833.6</v>
      </c>
      <c r="G285" s="141">
        <f aca="true" t="shared" si="28" ref="G285:G382">F285*100/E285</f>
        <v>82.82543083226473</v>
      </c>
      <c r="H285" s="141"/>
      <c r="I285" s="141">
        <f t="shared" si="27"/>
        <v>107.04384156739192</v>
      </c>
      <c r="J285" s="23">
        <f>SUM(J286:J290)</f>
        <v>1583307.9</v>
      </c>
    </row>
    <row r="286" spans="1:10" s="1" customFormat="1" ht="22.5" hidden="1">
      <c r="A286" s="24"/>
      <c r="B286" s="31"/>
      <c r="C286" s="32" t="s">
        <v>85</v>
      </c>
      <c r="D286" s="14" t="s">
        <v>111</v>
      </c>
      <c r="E286" s="27"/>
      <c r="F286" s="27"/>
      <c r="G286" s="142" t="e">
        <f t="shared" si="28"/>
        <v>#DIV/0!</v>
      </c>
      <c r="H286" s="142"/>
      <c r="I286" s="142" t="e">
        <f t="shared" si="27"/>
        <v>#DIV/0!</v>
      </c>
      <c r="J286" s="45"/>
    </row>
    <row r="287" spans="1:10" s="1" customFormat="1" ht="12.75" hidden="1">
      <c r="A287" s="24"/>
      <c r="B287" s="31"/>
      <c r="C287" s="32" t="s">
        <v>26</v>
      </c>
      <c r="D287" s="14" t="s">
        <v>27</v>
      </c>
      <c r="E287" s="27"/>
      <c r="F287" s="27"/>
      <c r="G287" s="142" t="e">
        <f t="shared" si="28"/>
        <v>#DIV/0!</v>
      </c>
      <c r="H287" s="142"/>
      <c r="I287" s="142" t="e">
        <f t="shared" si="27"/>
        <v>#DIV/0!</v>
      </c>
      <c r="J287" s="45">
        <v>0</v>
      </c>
    </row>
    <row r="288" spans="1:10" s="1" customFormat="1" ht="12.75">
      <c r="A288" s="24"/>
      <c r="B288" s="31"/>
      <c r="C288" s="32" t="s">
        <v>11</v>
      </c>
      <c r="D288" s="14" t="s">
        <v>12</v>
      </c>
      <c r="E288" s="27">
        <v>12000</v>
      </c>
      <c r="F288" s="27">
        <v>6791.6</v>
      </c>
      <c r="G288" s="142">
        <f t="shared" si="28"/>
        <v>56.596666666666664</v>
      </c>
      <c r="H288" s="142"/>
      <c r="I288" s="142">
        <f aca="true" t="shared" si="29" ref="I288:I297">(F288/J288)*100</f>
        <v>71.0500162152549</v>
      </c>
      <c r="J288" s="45">
        <v>9558.9</v>
      </c>
    </row>
    <row r="289" spans="1:10" s="1" customFormat="1" ht="33.75">
      <c r="A289" s="24"/>
      <c r="B289" s="31"/>
      <c r="C289" s="32" t="s">
        <v>58</v>
      </c>
      <c r="D289" s="14" t="s">
        <v>208</v>
      </c>
      <c r="E289" s="27">
        <v>2034272</v>
      </c>
      <c r="F289" s="27">
        <v>1688042</v>
      </c>
      <c r="G289" s="142">
        <f t="shared" si="28"/>
        <v>82.98015211338503</v>
      </c>
      <c r="H289" s="142"/>
      <c r="I289" s="142">
        <f t="shared" si="29"/>
        <v>107.26246688639675</v>
      </c>
      <c r="J289" s="27">
        <v>1573749</v>
      </c>
    </row>
    <row r="290" spans="1:10" s="1" customFormat="1" ht="22.5" hidden="1">
      <c r="A290" s="24"/>
      <c r="B290" s="31"/>
      <c r="C290" s="32" t="s">
        <v>74</v>
      </c>
      <c r="D290" s="14" t="s">
        <v>136</v>
      </c>
      <c r="E290" s="27"/>
      <c r="F290" s="27"/>
      <c r="G290" s="142" t="e">
        <f t="shared" si="28"/>
        <v>#DIV/0!</v>
      </c>
      <c r="H290" s="142"/>
      <c r="I290" s="142" t="e">
        <f t="shared" si="29"/>
        <v>#DIV/0!</v>
      </c>
      <c r="J290" s="45"/>
    </row>
    <row r="291" spans="1:10" ht="12.75">
      <c r="A291" s="21"/>
      <c r="B291" s="29">
        <v>85219</v>
      </c>
      <c r="C291" s="22"/>
      <c r="D291" s="16" t="s">
        <v>118</v>
      </c>
      <c r="E291" s="23">
        <f>SUM(E292:E297)</f>
        <v>1857604</v>
      </c>
      <c r="F291" s="23">
        <f>SUM(F292:F295)</f>
        <v>1577463.11</v>
      </c>
      <c r="G291" s="141">
        <f t="shared" si="28"/>
        <v>84.91923520836518</v>
      </c>
      <c r="H291" s="141">
        <f>SUM(H292:H295)</f>
        <v>1738683.6900000002</v>
      </c>
      <c r="I291" s="141">
        <f t="shared" si="29"/>
        <v>104.81904729490863</v>
      </c>
      <c r="J291" s="23">
        <f>SUM(J292:J295)</f>
        <v>1504939.37</v>
      </c>
    </row>
    <row r="292" spans="1:10" ht="12.75" hidden="1">
      <c r="A292" s="21"/>
      <c r="B292" s="38"/>
      <c r="C292" s="36" t="s">
        <v>26</v>
      </c>
      <c r="D292" s="12" t="s">
        <v>27</v>
      </c>
      <c r="E292" s="27"/>
      <c r="F292" s="27"/>
      <c r="G292" s="142" t="e">
        <f t="shared" si="28"/>
        <v>#DIV/0!</v>
      </c>
      <c r="H292" s="142">
        <v>52907.26</v>
      </c>
      <c r="I292" s="142" t="e">
        <f t="shared" si="29"/>
        <v>#DIV/0!</v>
      </c>
      <c r="J292" s="27">
        <v>0</v>
      </c>
    </row>
    <row r="293" spans="1:10" ht="12.75">
      <c r="A293" s="24"/>
      <c r="B293" s="31"/>
      <c r="C293" s="32" t="s">
        <v>11</v>
      </c>
      <c r="D293" s="13" t="s">
        <v>12</v>
      </c>
      <c r="E293" s="27">
        <v>3800</v>
      </c>
      <c r="F293" s="27">
        <v>5199.11</v>
      </c>
      <c r="G293" s="142">
        <f t="shared" si="28"/>
        <v>136.8186842105263</v>
      </c>
      <c r="H293" s="142">
        <v>2368.08</v>
      </c>
      <c r="I293" s="142">
        <f t="shared" si="29"/>
        <v>143.9251793144113</v>
      </c>
      <c r="J293" s="27">
        <v>3612.37</v>
      </c>
    </row>
    <row r="294" spans="1:10" ht="45">
      <c r="A294" s="24"/>
      <c r="B294" s="31"/>
      <c r="C294" s="32" t="s">
        <v>139</v>
      </c>
      <c r="D294" s="14" t="s">
        <v>176</v>
      </c>
      <c r="E294" s="27">
        <v>17158</v>
      </c>
      <c r="F294" s="27">
        <v>13610</v>
      </c>
      <c r="G294" s="142">
        <f t="shared" si="28"/>
        <v>79.3215992539923</v>
      </c>
      <c r="H294" s="142"/>
      <c r="I294" s="142">
        <f t="shared" si="29"/>
        <v>72.82358606667023</v>
      </c>
      <c r="J294" s="27">
        <v>18689</v>
      </c>
    </row>
    <row r="295" spans="1:10" ht="33.75">
      <c r="A295" s="24"/>
      <c r="B295" s="102"/>
      <c r="C295" s="32">
        <v>2030</v>
      </c>
      <c r="D295" s="14" t="s">
        <v>208</v>
      </c>
      <c r="E295" s="27">
        <v>1836646</v>
      </c>
      <c r="F295" s="27">
        <v>1558654</v>
      </c>
      <c r="G295" s="142">
        <f t="shared" si="28"/>
        <v>84.86414910657797</v>
      </c>
      <c r="H295" s="142">
        <v>1683408.35</v>
      </c>
      <c r="I295" s="142">
        <f t="shared" si="29"/>
        <v>105.127077546913</v>
      </c>
      <c r="J295" s="27">
        <v>1482638</v>
      </c>
    </row>
    <row r="296" spans="1:10" ht="33.75" customHeight="1" hidden="1">
      <c r="A296" s="24"/>
      <c r="B296" s="199">
        <v>85220</v>
      </c>
      <c r="C296" s="46"/>
      <c r="D296" s="15" t="s">
        <v>177</v>
      </c>
      <c r="E296" s="23">
        <f>SUM(E297)</f>
        <v>0</v>
      </c>
      <c r="F296" s="23">
        <f>SUM(F297)</f>
        <v>0</v>
      </c>
      <c r="G296" s="141" t="e">
        <f t="shared" si="28"/>
        <v>#DIV/0!</v>
      </c>
      <c r="H296" s="142"/>
      <c r="I296" s="141" t="e">
        <f t="shared" si="29"/>
        <v>#DIV/0!</v>
      </c>
      <c r="J296" s="23"/>
    </row>
    <row r="297" spans="1:10" ht="12.75" hidden="1">
      <c r="A297" s="24"/>
      <c r="B297" s="102"/>
      <c r="C297" s="36" t="s">
        <v>11</v>
      </c>
      <c r="D297" s="12" t="s">
        <v>178</v>
      </c>
      <c r="E297" s="27"/>
      <c r="F297" s="27"/>
      <c r="G297" s="142" t="e">
        <f t="shared" si="28"/>
        <v>#DIV/0!</v>
      </c>
      <c r="H297" s="142"/>
      <c r="I297" s="142" t="e">
        <f t="shared" si="29"/>
        <v>#DIV/0!</v>
      </c>
      <c r="J297" s="27"/>
    </row>
    <row r="298" spans="1:10" ht="22.5">
      <c r="A298" s="24"/>
      <c r="B298" s="29">
        <v>85220</v>
      </c>
      <c r="C298" s="172"/>
      <c r="D298" s="14" t="s">
        <v>177</v>
      </c>
      <c r="E298" s="23">
        <f>SUM(E299:E299)</f>
        <v>46000</v>
      </c>
      <c r="F298" s="23">
        <f>SUM(F299:F299)</f>
        <v>44433.43</v>
      </c>
      <c r="G298" s="141">
        <f t="shared" si="28"/>
        <v>96.59441304347826</v>
      </c>
      <c r="H298" s="142"/>
      <c r="I298" s="141">
        <f aca="true" t="shared" si="30" ref="I298:I307">(F298/J298)*100</f>
        <v>86.22842539410605</v>
      </c>
      <c r="J298" s="23">
        <f>SUM(J299:J299)</f>
        <v>51529.91</v>
      </c>
    </row>
    <row r="299" spans="1:10" ht="12.75">
      <c r="A299" s="24"/>
      <c r="B299" s="110"/>
      <c r="C299" s="32" t="s">
        <v>11</v>
      </c>
      <c r="D299" s="13" t="s">
        <v>12</v>
      </c>
      <c r="E299" s="27">
        <v>46000</v>
      </c>
      <c r="F299" s="27">
        <v>44433.43</v>
      </c>
      <c r="G299" s="142">
        <f t="shared" si="28"/>
        <v>96.59441304347826</v>
      </c>
      <c r="H299" s="142"/>
      <c r="I299" s="142">
        <f t="shared" si="30"/>
        <v>86.22842539410605</v>
      </c>
      <c r="J299" s="27">
        <v>51529.91</v>
      </c>
    </row>
    <row r="300" spans="1:10" ht="13.5" customHeight="1">
      <c r="A300" s="21"/>
      <c r="B300" s="29">
        <v>85228</v>
      </c>
      <c r="C300" s="22"/>
      <c r="D300" s="15" t="s">
        <v>69</v>
      </c>
      <c r="E300" s="23">
        <f>SUM(E301:E305)</f>
        <v>553870</v>
      </c>
      <c r="F300" s="23">
        <f>SUM(F301:F305)</f>
        <v>476152.11</v>
      </c>
      <c r="G300" s="141">
        <f t="shared" si="28"/>
        <v>85.96820734107281</v>
      </c>
      <c r="H300" s="141">
        <f>SUM(H301:H303)</f>
        <v>272692.44</v>
      </c>
      <c r="I300" s="141">
        <f t="shared" si="30"/>
        <v>131.37982892195402</v>
      </c>
      <c r="J300" s="23">
        <f>SUM(J301:J304)</f>
        <v>362424.06</v>
      </c>
    </row>
    <row r="301" spans="1:10" ht="12.75">
      <c r="A301" s="24"/>
      <c r="B301" s="31"/>
      <c r="C301" s="36" t="s">
        <v>63</v>
      </c>
      <c r="D301" s="12" t="s">
        <v>64</v>
      </c>
      <c r="E301" s="27">
        <v>325000</v>
      </c>
      <c r="F301" s="27">
        <v>332639.99</v>
      </c>
      <c r="G301" s="142">
        <f t="shared" si="28"/>
        <v>102.35076615384615</v>
      </c>
      <c r="H301" s="142">
        <v>255279.55</v>
      </c>
      <c r="I301" s="142">
        <f t="shared" si="30"/>
        <v>116.8042867286884</v>
      </c>
      <c r="J301" s="27">
        <v>284784.06</v>
      </c>
    </row>
    <row r="302" spans="1:10" ht="12.75">
      <c r="A302" s="24"/>
      <c r="B302" s="31"/>
      <c r="C302" s="32" t="s">
        <v>26</v>
      </c>
      <c r="D302" s="12" t="s">
        <v>27</v>
      </c>
      <c r="E302" s="27">
        <v>10</v>
      </c>
      <c r="F302" s="27">
        <v>0</v>
      </c>
      <c r="G302" s="142">
        <f t="shared" si="28"/>
        <v>0</v>
      </c>
      <c r="H302" s="142">
        <v>147.93</v>
      </c>
      <c r="I302" s="154" t="s">
        <v>143</v>
      </c>
      <c r="J302" s="27">
        <v>0</v>
      </c>
    </row>
    <row r="303" spans="1:10" ht="12.75">
      <c r="A303" s="24"/>
      <c r="B303" s="31"/>
      <c r="C303" s="30" t="s">
        <v>11</v>
      </c>
      <c r="D303" s="13" t="s">
        <v>12</v>
      </c>
      <c r="E303" s="27">
        <v>3000</v>
      </c>
      <c r="F303" s="27">
        <v>1431.79</v>
      </c>
      <c r="G303" s="142">
        <f t="shared" si="28"/>
        <v>47.726333333333336</v>
      </c>
      <c r="H303" s="142">
        <v>17264.96</v>
      </c>
      <c r="I303" s="154" t="s">
        <v>143</v>
      </c>
      <c r="J303" s="27">
        <v>0</v>
      </c>
    </row>
    <row r="304" spans="1:10" ht="45">
      <c r="A304" s="24"/>
      <c r="B304" s="31"/>
      <c r="C304" s="32" t="s">
        <v>139</v>
      </c>
      <c r="D304" s="14" t="s">
        <v>176</v>
      </c>
      <c r="E304" s="82">
        <v>224660</v>
      </c>
      <c r="F304" s="82">
        <v>139180</v>
      </c>
      <c r="G304" s="152">
        <f t="shared" si="28"/>
        <v>61.951393216415916</v>
      </c>
      <c r="H304" s="152"/>
      <c r="I304" s="142">
        <f t="shared" si="30"/>
        <v>179.26326635754765</v>
      </c>
      <c r="J304" s="162">
        <v>77640</v>
      </c>
    </row>
    <row r="305" spans="1:10" ht="33.75">
      <c r="A305" s="24"/>
      <c r="B305" s="31"/>
      <c r="C305" s="32" t="s">
        <v>83</v>
      </c>
      <c r="D305" s="14" t="s">
        <v>211</v>
      </c>
      <c r="E305" s="82">
        <v>1200</v>
      </c>
      <c r="F305" s="82">
        <v>2900.33</v>
      </c>
      <c r="G305" s="150">
        <f t="shared" si="28"/>
        <v>241.69416666666666</v>
      </c>
      <c r="H305" s="152"/>
      <c r="I305" s="154" t="s">
        <v>143</v>
      </c>
      <c r="J305" s="162" t="s">
        <v>143</v>
      </c>
    </row>
    <row r="306" spans="1:10" ht="12.75" hidden="1">
      <c r="A306" s="24"/>
      <c r="B306" s="29">
        <v>85231</v>
      </c>
      <c r="C306" s="44"/>
      <c r="D306" s="89" t="s">
        <v>149</v>
      </c>
      <c r="E306" s="90">
        <f>SUM(E307)</f>
        <v>0</v>
      </c>
      <c r="F306" s="90">
        <f>SUM(F307)</f>
        <v>0</v>
      </c>
      <c r="G306" s="151" t="e">
        <f t="shared" si="28"/>
        <v>#DIV/0!</v>
      </c>
      <c r="H306" s="151"/>
      <c r="I306" s="141" t="e">
        <f t="shared" si="30"/>
        <v>#DIV/0!</v>
      </c>
      <c r="J306" s="90">
        <f>SUM(J307)</f>
        <v>0</v>
      </c>
    </row>
    <row r="307" spans="1:10" ht="45" hidden="1">
      <c r="A307" s="24"/>
      <c r="B307" s="31"/>
      <c r="C307" s="32" t="s">
        <v>139</v>
      </c>
      <c r="D307" s="14" t="s">
        <v>176</v>
      </c>
      <c r="E307" s="82"/>
      <c r="F307" s="82"/>
      <c r="G307" s="152" t="e">
        <f t="shared" si="28"/>
        <v>#DIV/0!</v>
      </c>
      <c r="H307" s="152"/>
      <c r="I307" s="142" t="e">
        <f t="shared" si="30"/>
        <v>#DIV/0!</v>
      </c>
      <c r="J307" s="45"/>
    </row>
    <row r="308" spans="1:10" ht="22.5" hidden="1">
      <c r="A308" s="24"/>
      <c r="B308" s="29">
        <v>85278</v>
      </c>
      <c r="C308" s="103"/>
      <c r="D308" s="132" t="s">
        <v>167</v>
      </c>
      <c r="E308" s="90">
        <f>SUM(E309)</f>
        <v>0</v>
      </c>
      <c r="F308" s="90">
        <f>SUM(F309)</f>
        <v>0</v>
      </c>
      <c r="G308" s="151" t="e">
        <f t="shared" si="28"/>
        <v>#DIV/0!</v>
      </c>
      <c r="H308" s="151"/>
      <c r="I308" s="157" t="s">
        <v>143</v>
      </c>
      <c r="J308" s="90">
        <f>SUM(J309)</f>
        <v>0</v>
      </c>
    </row>
    <row r="309" spans="1:10" ht="12.75" hidden="1">
      <c r="A309" s="24"/>
      <c r="B309" s="116"/>
      <c r="C309" s="32" t="s">
        <v>139</v>
      </c>
      <c r="D309" s="131" t="s">
        <v>120</v>
      </c>
      <c r="E309" s="82"/>
      <c r="F309" s="82"/>
      <c r="G309" s="152" t="e">
        <f t="shared" si="28"/>
        <v>#DIV/0!</v>
      </c>
      <c r="H309" s="152"/>
      <c r="I309" s="158" t="s">
        <v>143</v>
      </c>
      <c r="J309" s="154" t="s">
        <v>143</v>
      </c>
    </row>
    <row r="310" spans="1:10" ht="22.5" hidden="1">
      <c r="A310" s="24"/>
      <c r="B310" s="29">
        <v>85278</v>
      </c>
      <c r="C310" s="46"/>
      <c r="D310" s="132" t="s">
        <v>192</v>
      </c>
      <c r="E310" s="90">
        <f>SUM(E311)</f>
        <v>0</v>
      </c>
      <c r="F310" s="90">
        <f>SUM(F311)</f>
        <v>0</v>
      </c>
      <c r="G310" s="151" t="e">
        <f t="shared" si="28"/>
        <v>#DIV/0!</v>
      </c>
      <c r="H310" s="152"/>
      <c r="I310" s="141" t="e">
        <f aca="true" t="shared" si="31" ref="I310:I343">(F310/J310)*100</f>
        <v>#DIV/0!</v>
      </c>
      <c r="J310" s="90">
        <f>SUM(J311)</f>
        <v>0</v>
      </c>
    </row>
    <row r="311" spans="1:10" ht="12.75" hidden="1">
      <c r="A311" s="24"/>
      <c r="B311" s="29"/>
      <c r="C311" s="32" t="s">
        <v>139</v>
      </c>
      <c r="D311" s="131" t="s">
        <v>120</v>
      </c>
      <c r="E311" s="82"/>
      <c r="F311" s="82"/>
      <c r="G311" s="152" t="e">
        <f t="shared" si="28"/>
        <v>#DIV/0!</v>
      </c>
      <c r="H311" s="152"/>
      <c r="I311" s="142" t="e">
        <f t="shared" si="31"/>
        <v>#DIV/0!</v>
      </c>
      <c r="J311" s="162"/>
    </row>
    <row r="312" spans="1:10" ht="12.75">
      <c r="A312" s="21"/>
      <c r="B312" s="29">
        <v>85295</v>
      </c>
      <c r="C312" s="22"/>
      <c r="D312" s="16" t="s">
        <v>5</v>
      </c>
      <c r="E312" s="23">
        <f>SUM(E313:E319)</f>
        <v>2020559.4</v>
      </c>
      <c r="F312" s="23">
        <f>SUM(F313:F319)</f>
        <v>1598986.15</v>
      </c>
      <c r="G312" s="141">
        <f t="shared" si="28"/>
        <v>79.1358150619081</v>
      </c>
      <c r="H312" s="141" t="e">
        <f>SUM(#REF!)</f>
        <v>#REF!</v>
      </c>
      <c r="I312" s="141">
        <f t="shared" si="31"/>
        <v>77.00058584999455</v>
      </c>
      <c r="J312" s="90">
        <f>SUM(J314:J319)</f>
        <v>2076589.59</v>
      </c>
    </row>
    <row r="313" spans="1:10" ht="12.75">
      <c r="A313" s="21"/>
      <c r="B313" s="38"/>
      <c r="C313" s="32" t="s">
        <v>17</v>
      </c>
      <c r="D313" s="14" t="s">
        <v>18</v>
      </c>
      <c r="E313" s="82">
        <v>11</v>
      </c>
      <c r="F313" s="82">
        <v>0</v>
      </c>
      <c r="G313" s="150">
        <f t="shared" si="28"/>
        <v>0</v>
      </c>
      <c r="H313" s="151"/>
      <c r="I313" s="154" t="s">
        <v>143</v>
      </c>
      <c r="J313" s="162" t="s">
        <v>143</v>
      </c>
    </row>
    <row r="314" spans="1:10" ht="12.75">
      <c r="A314" s="21"/>
      <c r="B314" s="38"/>
      <c r="C314" s="30" t="s">
        <v>26</v>
      </c>
      <c r="D314" s="97" t="s">
        <v>27</v>
      </c>
      <c r="E314" s="82">
        <v>150</v>
      </c>
      <c r="F314" s="82">
        <v>0</v>
      </c>
      <c r="G314" s="152">
        <f t="shared" si="28"/>
        <v>0</v>
      </c>
      <c r="H314" s="151"/>
      <c r="I314" s="142">
        <f t="shared" si="31"/>
        <v>0</v>
      </c>
      <c r="J314" s="82">
        <v>85.8</v>
      </c>
    </row>
    <row r="315" spans="1:10" s="1" customFormat="1" ht="14.25" customHeight="1">
      <c r="A315" s="24"/>
      <c r="B315" s="25"/>
      <c r="C315" s="30" t="s">
        <v>11</v>
      </c>
      <c r="D315" s="97" t="s">
        <v>12</v>
      </c>
      <c r="E315" s="82">
        <v>5874</v>
      </c>
      <c r="F315" s="82">
        <v>6649.79</v>
      </c>
      <c r="G315" s="152">
        <f t="shared" si="28"/>
        <v>113.20718420156622</v>
      </c>
      <c r="H315" s="152"/>
      <c r="I315" s="142">
        <f t="shared" si="31"/>
        <v>209.38614859014123</v>
      </c>
      <c r="J315" s="82">
        <v>3175.85</v>
      </c>
    </row>
    <row r="316" spans="1:12" s="1" customFormat="1" ht="45">
      <c r="A316" s="24"/>
      <c r="B316" s="25"/>
      <c r="C316" s="32" t="s">
        <v>139</v>
      </c>
      <c r="D316" s="14" t="s">
        <v>176</v>
      </c>
      <c r="E316" s="27">
        <v>8944.4</v>
      </c>
      <c r="F316" s="27">
        <v>3186.9</v>
      </c>
      <c r="G316" s="142">
        <f t="shared" si="28"/>
        <v>35.63011493224811</v>
      </c>
      <c r="H316" s="142"/>
      <c r="I316" s="142">
        <f t="shared" si="31"/>
        <v>0.7070138820885691</v>
      </c>
      <c r="J316" s="45">
        <v>450754.94</v>
      </c>
      <c r="L316" s="197"/>
    </row>
    <row r="317" spans="1:10" ht="33.75">
      <c r="A317" s="24"/>
      <c r="B317" s="31"/>
      <c r="C317" s="32">
        <v>2030</v>
      </c>
      <c r="D317" s="14" t="s">
        <v>208</v>
      </c>
      <c r="E317" s="27">
        <v>2005080</v>
      </c>
      <c r="F317" s="27">
        <v>1589149</v>
      </c>
      <c r="G317" s="142">
        <f t="shared" si="28"/>
        <v>79.256139405909</v>
      </c>
      <c r="H317" s="142"/>
      <c r="I317" s="142">
        <f t="shared" si="31"/>
        <v>97.97025164712069</v>
      </c>
      <c r="J317" s="45">
        <v>1622073</v>
      </c>
    </row>
    <row r="318" spans="1:10" ht="33.75">
      <c r="A318" s="24"/>
      <c r="B318" s="31"/>
      <c r="C318" s="32" t="s">
        <v>83</v>
      </c>
      <c r="D318" s="14" t="s">
        <v>211</v>
      </c>
      <c r="E318" s="83">
        <v>0</v>
      </c>
      <c r="F318" s="83">
        <v>0.46</v>
      </c>
      <c r="G318" s="154" t="s">
        <v>143</v>
      </c>
      <c r="H318" s="144"/>
      <c r="I318" s="154" t="s">
        <v>143</v>
      </c>
      <c r="J318" s="165" t="s">
        <v>143</v>
      </c>
    </row>
    <row r="319" spans="1:10" ht="56.25">
      <c r="A319" s="24"/>
      <c r="B319" s="31"/>
      <c r="C319" s="32" t="s">
        <v>74</v>
      </c>
      <c r="D319" s="14" t="s">
        <v>250</v>
      </c>
      <c r="E319" s="174">
        <v>500</v>
      </c>
      <c r="F319" s="83">
        <v>0</v>
      </c>
      <c r="G319" s="152">
        <f t="shared" si="28"/>
        <v>0</v>
      </c>
      <c r="H319" s="144"/>
      <c r="I319" s="142">
        <f t="shared" si="31"/>
        <v>0</v>
      </c>
      <c r="J319" s="165">
        <v>500</v>
      </c>
    </row>
    <row r="320" spans="1:10" ht="22.5">
      <c r="A320" s="28">
        <v>853</v>
      </c>
      <c r="B320" s="39"/>
      <c r="C320" s="98"/>
      <c r="D320" s="99" t="s">
        <v>104</v>
      </c>
      <c r="E320" s="100">
        <f>E321+E326</f>
        <v>676343</v>
      </c>
      <c r="F320" s="100">
        <f>F321+F326</f>
        <v>631000.6</v>
      </c>
      <c r="G320" s="140">
        <f t="shared" si="28"/>
        <v>93.29594599190055</v>
      </c>
      <c r="H320" s="153">
        <f>H321+H326</f>
        <v>68355.34999999999</v>
      </c>
      <c r="I320" s="153">
        <f t="shared" si="31"/>
        <v>39.391871242266426</v>
      </c>
      <c r="J320" s="100">
        <f>J321+J326</f>
        <v>1601854.85</v>
      </c>
    </row>
    <row r="321" spans="1:10" ht="12.75">
      <c r="A321" s="49"/>
      <c r="B321" s="50">
        <v>85305</v>
      </c>
      <c r="C321" s="22"/>
      <c r="D321" s="16" t="s">
        <v>70</v>
      </c>
      <c r="E321" s="23">
        <f>SUM(E322:E325)</f>
        <v>390440</v>
      </c>
      <c r="F321" s="23">
        <f>SUM(F322:F325)</f>
        <v>366655.5</v>
      </c>
      <c r="G321" s="141">
        <f t="shared" si="28"/>
        <v>93.90828296281119</v>
      </c>
      <c r="H321" s="141">
        <f>SUM(H323:H324)</f>
        <v>64135.439999999995</v>
      </c>
      <c r="I321" s="141">
        <f t="shared" si="31"/>
        <v>108.42821633365473</v>
      </c>
      <c r="J321" s="23">
        <f>SUM(J322:J325)</f>
        <v>338155.06</v>
      </c>
    </row>
    <row r="322" spans="1:10" ht="12.75">
      <c r="A322" s="49"/>
      <c r="B322" s="53"/>
      <c r="C322" s="32" t="s">
        <v>63</v>
      </c>
      <c r="D322" s="12" t="s">
        <v>64</v>
      </c>
      <c r="E322" s="27">
        <v>100000</v>
      </c>
      <c r="F322" s="27">
        <v>91171.02</v>
      </c>
      <c r="G322" s="142">
        <f t="shared" si="28"/>
        <v>91.17102</v>
      </c>
      <c r="H322" s="142"/>
      <c r="I322" s="142">
        <f t="shared" si="31"/>
        <v>105.80579138933624</v>
      </c>
      <c r="J322" s="45">
        <v>86168.27</v>
      </c>
    </row>
    <row r="323" spans="1:10" ht="12.75">
      <c r="A323" s="49"/>
      <c r="B323" s="53"/>
      <c r="C323" s="36" t="s">
        <v>26</v>
      </c>
      <c r="D323" s="12" t="s">
        <v>27</v>
      </c>
      <c r="E323" s="27">
        <v>180</v>
      </c>
      <c r="F323" s="27">
        <v>263.37</v>
      </c>
      <c r="G323" s="142">
        <f t="shared" si="28"/>
        <v>146.31666666666666</v>
      </c>
      <c r="H323" s="142">
        <v>6051.31</v>
      </c>
      <c r="I323" s="142">
        <f t="shared" si="31"/>
        <v>119.16116188580219</v>
      </c>
      <c r="J323" s="27">
        <v>221.02</v>
      </c>
    </row>
    <row r="324" spans="1:10" ht="12.75">
      <c r="A324" s="49"/>
      <c r="B324" s="60"/>
      <c r="C324" s="32" t="s">
        <v>11</v>
      </c>
      <c r="D324" s="12" t="s">
        <v>12</v>
      </c>
      <c r="E324" s="27">
        <v>290260</v>
      </c>
      <c r="F324" s="27">
        <v>275221.11</v>
      </c>
      <c r="G324" s="142">
        <f t="shared" si="28"/>
        <v>94.8188210569834</v>
      </c>
      <c r="H324" s="142">
        <v>58084.13</v>
      </c>
      <c r="I324" s="142">
        <f t="shared" si="31"/>
        <v>109.31633398773788</v>
      </c>
      <c r="J324" s="27">
        <v>251765.77</v>
      </c>
    </row>
    <row r="325" spans="1:10" ht="33.75" hidden="1">
      <c r="A325" s="49"/>
      <c r="B325" s="53"/>
      <c r="C325" s="32" t="s">
        <v>58</v>
      </c>
      <c r="D325" s="14" t="s">
        <v>208</v>
      </c>
      <c r="E325" s="82"/>
      <c r="F325" s="82"/>
      <c r="G325" s="142" t="e">
        <f t="shared" si="28"/>
        <v>#DIV/0!</v>
      </c>
      <c r="H325" s="152"/>
      <c r="I325" s="142" t="e">
        <f>(F325/J325)*100</f>
        <v>#DIV/0!</v>
      </c>
      <c r="J325" s="82"/>
    </row>
    <row r="326" spans="1:10" ht="12.75">
      <c r="A326" s="49"/>
      <c r="B326" s="50">
        <v>85395</v>
      </c>
      <c r="C326" s="44"/>
      <c r="D326" s="89" t="s">
        <v>5</v>
      </c>
      <c r="E326" s="90">
        <f>SUM(E327:E331)</f>
        <v>285903</v>
      </c>
      <c r="F326" s="90">
        <f>SUM(F327:F331)</f>
        <v>264345.1</v>
      </c>
      <c r="G326" s="151">
        <f t="shared" si="28"/>
        <v>92.45971535800602</v>
      </c>
      <c r="H326" s="151">
        <f>SUM(H327:H331)</f>
        <v>4219.91</v>
      </c>
      <c r="I326" s="141">
        <f t="shared" si="31"/>
        <v>20.91834643732907</v>
      </c>
      <c r="J326" s="90">
        <f>SUM(J327:J331)</f>
        <v>1263699.79</v>
      </c>
    </row>
    <row r="327" spans="1:10" ht="12.75">
      <c r="A327" s="56"/>
      <c r="B327" s="61"/>
      <c r="C327" s="32" t="s">
        <v>26</v>
      </c>
      <c r="D327" s="12" t="s">
        <v>27</v>
      </c>
      <c r="E327" s="27">
        <v>500</v>
      </c>
      <c r="F327" s="27">
        <v>0</v>
      </c>
      <c r="G327" s="142">
        <f t="shared" si="28"/>
        <v>0</v>
      </c>
      <c r="H327" s="142">
        <v>3950.02</v>
      </c>
      <c r="I327" s="142">
        <f t="shared" si="31"/>
        <v>0</v>
      </c>
      <c r="J327" s="27">
        <v>961.86</v>
      </c>
    </row>
    <row r="328" spans="1:10" ht="45">
      <c r="A328" s="56"/>
      <c r="B328" s="61"/>
      <c r="C328" s="36" t="s">
        <v>145</v>
      </c>
      <c r="D328" s="88" t="s">
        <v>210</v>
      </c>
      <c r="E328" s="27">
        <v>285403</v>
      </c>
      <c r="F328" s="27">
        <v>264345.1</v>
      </c>
      <c r="G328" s="142">
        <f t="shared" si="28"/>
        <v>92.62169633816042</v>
      </c>
      <c r="H328" s="142"/>
      <c r="I328" s="142">
        <f>(F328/J328)*100</f>
        <v>23.771831866949373</v>
      </c>
      <c r="J328" s="45">
        <v>1112009.8</v>
      </c>
    </row>
    <row r="329" spans="1:10" ht="45" hidden="1">
      <c r="A329" s="56"/>
      <c r="B329" s="61"/>
      <c r="C329" s="36" t="s">
        <v>146</v>
      </c>
      <c r="D329" s="88" t="s">
        <v>210</v>
      </c>
      <c r="E329" s="27"/>
      <c r="F329" s="27"/>
      <c r="G329" s="142" t="e">
        <f t="shared" si="28"/>
        <v>#DIV/0!</v>
      </c>
      <c r="H329" s="142"/>
      <c r="I329" s="142">
        <f t="shared" si="31"/>
        <v>0</v>
      </c>
      <c r="J329" s="45">
        <v>150728.13</v>
      </c>
    </row>
    <row r="330" spans="1:10" ht="33.75" hidden="1">
      <c r="A330" s="56"/>
      <c r="B330" s="61"/>
      <c r="C330" s="36" t="s">
        <v>137</v>
      </c>
      <c r="D330" s="88" t="s">
        <v>138</v>
      </c>
      <c r="E330" s="27"/>
      <c r="F330" s="27"/>
      <c r="G330" s="142" t="e">
        <f t="shared" si="28"/>
        <v>#DIV/0!</v>
      </c>
      <c r="H330" s="142"/>
      <c r="I330" s="154" t="e">
        <f t="shared" si="31"/>
        <v>#DIV/0!</v>
      </c>
      <c r="J330" s="45"/>
    </row>
    <row r="331" spans="1:10" ht="33.75" hidden="1">
      <c r="A331" s="49"/>
      <c r="B331" s="53"/>
      <c r="C331" s="36" t="s">
        <v>124</v>
      </c>
      <c r="D331" s="88" t="s">
        <v>184</v>
      </c>
      <c r="E331" s="35"/>
      <c r="F331" s="35"/>
      <c r="G331" s="142" t="e">
        <f t="shared" si="28"/>
        <v>#DIV/0!</v>
      </c>
      <c r="H331" s="142">
        <v>269.89</v>
      </c>
      <c r="I331" s="142" t="e">
        <f t="shared" si="31"/>
        <v>#DIV/0!</v>
      </c>
      <c r="J331" s="45"/>
    </row>
    <row r="332" spans="1:10" ht="12.75">
      <c r="A332" s="28">
        <v>854</v>
      </c>
      <c r="B332" s="18"/>
      <c r="C332" s="34"/>
      <c r="D332" s="68" t="s">
        <v>71</v>
      </c>
      <c r="E332" s="20">
        <f>E333</f>
        <v>832561</v>
      </c>
      <c r="F332" s="20">
        <f>F333</f>
        <v>578097</v>
      </c>
      <c r="G332" s="140">
        <f t="shared" si="28"/>
        <v>69.43599327857058</v>
      </c>
      <c r="H332" s="140" t="e">
        <f>H333</f>
        <v>#REF!</v>
      </c>
      <c r="I332" s="153">
        <f t="shared" si="31"/>
        <v>96.9052516180294</v>
      </c>
      <c r="J332" s="20">
        <f>J333</f>
        <v>596559</v>
      </c>
    </row>
    <row r="333" spans="1:10" ht="12.75">
      <c r="A333" s="49"/>
      <c r="B333" s="50">
        <v>85415</v>
      </c>
      <c r="C333" s="22"/>
      <c r="D333" s="16" t="s">
        <v>72</v>
      </c>
      <c r="E333" s="23">
        <f>SUM(E334:E336)</f>
        <v>832561</v>
      </c>
      <c r="F333" s="23">
        <f>SUM(F334:F336)</f>
        <v>578097</v>
      </c>
      <c r="G333" s="141">
        <f t="shared" si="28"/>
        <v>69.43599327857058</v>
      </c>
      <c r="H333" s="141" t="e">
        <f>#REF!</f>
        <v>#REF!</v>
      </c>
      <c r="I333" s="141">
        <f t="shared" si="31"/>
        <v>96.9052516180294</v>
      </c>
      <c r="J333" s="23">
        <f>SUM(J335:J336)</f>
        <v>596559</v>
      </c>
    </row>
    <row r="334" spans="1:10" ht="12.75">
      <c r="A334" s="49"/>
      <c r="B334" s="53"/>
      <c r="C334" s="32" t="s">
        <v>11</v>
      </c>
      <c r="D334" s="12" t="s">
        <v>179</v>
      </c>
      <c r="E334" s="27">
        <v>404464</v>
      </c>
      <c r="F334" s="27">
        <v>0</v>
      </c>
      <c r="G334" s="142">
        <f t="shared" si="28"/>
        <v>0</v>
      </c>
      <c r="H334" s="141"/>
      <c r="I334" s="154" t="s">
        <v>143</v>
      </c>
      <c r="J334" s="27">
        <v>0</v>
      </c>
    </row>
    <row r="335" spans="1:10" ht="33.75">
      <c r="A335" s="49"/>
      <c r="B335" s="53"/>
      <c r="C335" s="32" t="s">
        <v>58</v>
      </c>
      <c r="D335" s="14" t="s">
        <v>208</v>
      </c>
      <c r="E335" s="27">
        <v>315536</v>
      </c>
      <c r="F335" s="27">
        <v>475536</v>
      </c>
      <c r="G335" s="142">
        <f t="shared" si="28"/>
        <v>150.7073677805385</v>
      </c>
      <c r="H335" s="142"/>
      <c r="I335" s="142">
        <f t="shared" si="31"/>
        <v>102.26580645161289</v>
      </c>
      <c r="J335" s="27">
        <v>465000</v>
      </c>
    </row>
    <row r="336" spans="1:10" ht="45">
      <c r="A336" s="49"/>
      <c r="B336" s="53"/>
      <c r="C336" s="32" t="s">
        <v>216</v>
      </c>
      <c r="D336" s="133" t="s">
        <v>217</v>
      </c>
      <c r="E336" s="27">
        <v>112561</v>
      </c>
      <c r="F336" s="27">
        <v>102561</v>
      </c>
      <c r="G336" s="142">
        <f t="shared" si="28"/>
        <v>91.11592825223657</v>
      </c>
      <c r="H336" s="142"/>
      <c r="I336" s="142">
        <f t="shared" si="31"/>
        <v>77.95817845985451</v>
      </c>
      <c r="J336" s="27">
        <v>131559</v>
      </c>
    </row>
    <row r="337" spans="1:10" ht="15" customHeight="1">
      <c r="A337" s="28">
        <v>900</v>
      </c>
      <c r="B337" s="39"/>
      <c r="C337" s="40"/>
      <c r="D337" s="69" t="s">
        <v>98</v>
      </c>
      <c r="E337" s="20">
        <f>SUM(E338,E341,E347,E349,E354,E358,E364,E368,E370)</f>
        <v>17528501.619999997</v>
      </c>
      <c r="F337" s="20">
        <f>SUM(F338,F341,F347,F349,F354,F358,F364,F368,F370,)</f>
        <v>11007531.27</v>
      </c>
      <c r="G337" s="140">
        <f t="shared" si="28"/>
        <v>62.797902003445756</v>
      </c>
      <c r="H337" s="140" t="e">
        <f>H349+#REF!+H358+H368+H370</f>
        <v>#REF!</v>
      </c>
      <c r="I337" s="140">
        <f t="shared" si="31"/>
        <v>599.2066374236875</v>
      </c>
      <c r="J337" s="20">
        <f>SUM(J341,J349,J356,J358,J364,J368,J370,J338)</f>
        <v>1837017.58</v>
      </c>
    </row>
    <row r="338" spans="1:10" ht="21.75" customHeight="1" hidden="1">
      <c r="A338" s="21"/>
      <c r="B338" s="29">
        <v>90001</v>
      </c>
      <c r="C338" s="116"/>
      <c r="D338" s="74" t="s">
        <v>180</v>
      </c>
      <c r="E338" s="23">
        <f>SUM(E339:E340)</f>
        <v>0</v>
      </c>
      <c r="F338" s="23">
        <f>SUM(F340)</f>
        <v>0</v>
      </c>
      <c r="G338" s="23" t="e">
        <f>SUM(G340:G340)</f>
        <v>#DIV/0!</v>
      </c>
      <c r="H338" s="140"/>
      <c r="I338" s="141" t="e">
        <f t="shared" si="31"/>
        <v>#DIV/0!</v>
      </c>
      <c r="J338" s="42">
        <f>SUM(J340:J340)</f>
        <v>0</v>
      </c>
    </row>
    <row r="339" spans="1:10" ht="21.75" customHeight="1" hidden="1">
      <c r="A339" s="21"/>
      <c r="B339" s="38"/>
      <c r="C339" s="32" t="s">
        <v>11</v>
      </c>
      <c r="D339" s="13" t="s">
        <v>12</v>
      </c>
      <c r="E339" s="27"/>
      <c r="F339" s="27"/>
      <c r="G339" s="23"/>
      <c r="H339" s="140"/>
      <c r="I339" s="141"/>
      <c r="J339" s="42"/>
    </row>
    <row r="340" spans="1:10" ht="33.75" hidden="1">
      <c r="A340" s="21"/>
      <c r="B340" s="21"/>
      <c r="C340" s="32" t="s">
        <v>124</v>
      </c>
      <c r="D340" s="88" t="s">
        <v>184</v>
      </c>
      <c r="E340" s="45"/>
      <c r="F340" s="45"/>
      <c r="G340" s="27" t="e">
        <f>F340/E340*100</f>
        <v>#DIV/0!</v>
      </c>
      <c r="H340" s="140"/>
      <c r="I340" s="142" t="e">
        <f t="shared" si="31"/>
        <v>#DIV/0!</v>
      </c>
      <c r="J340" s="45"/>
    </row>
    <row r="341" spans="1:10" ht="12" customHeight="1">
      <c r="A341" s="21"/>
      <c r="B341" s="29">
        <v>90002</v>
      </c>
      <c r="C341" s="116"/>
      <c r="D341" s="74" t="s">
        <v>171</v>
      </c>
      <c r="E341" s="23">
        <f>SUM(E342:E346)</f>
        <v>10300119.02</v>
      </c>
      <c r="F341" s="23">
        <f>SUM(F342:F346)</f>
        <v>8723403.450000001</v>
      </c>
      <c r="G341" s="141">
        <f>F341*100/E341</f>
        <v>84.69225873081223</v>
      </c>
      <c r="H341" s="23">
        <f>SUM(H346:H346)</f>
        <v>0</v>
      </c>
      <c r="I341" s="147" t="s">
        <v>143</v>
      </c>
      <c r="J341" s="23">
        <f>SUM(J346:J346)</f>
        <v>0</v>
      </c>
    </row>
    <row r="342" spans="1:10" ht="33.75">
      <c r="A342" s="21"/>
      <c r="B342" s="38"/>
      <c r="C342" s="205" t="s">
        <v>46</v>
      </c>
      <c r="D342" s="14" t="s">
        <v>204</v>
      </c>
      <c r="E342" s="27">
        <v>10200000</v>
      </c>
      <c r="F342" s="27">
        <v>8709752.33</v>
      </c>
      <c r="G342" s="142">
        <f t="shared" si="28"/>
        <v>85.3897287254902</v>
      </c>
      <c r="H342" s="23"/>
      <c r="I342" s="154" t="s">
        <v>143</v>
      </c>
      <c r="J342" s="42" t="s">
        <v>143</v>
      </c>
    </row>
    <row r="343" spans="1:10" ht="22.5" hidden="1">
      <c r="A343" s="21"/>
      <c r="B343" s="38"/>
      <c r="C343" s="201" t="s">
        <v>77</v>
      </c>
      <c r="D343" s="14" t="s">
        <v>91</v>
      </c>
      <c r="E343" s="166"/>
      <c r="F343" s="27"/>
      <c r="G343" s="142" t="e">
        <f t="shared" si="28"/>
        <v>#DIV/0!</v>
      </c>
      <c r="H343" s="23"/>
      <c r="I343" s="154" t="e">
        <f t="shared" si="31"/>
        <v>#DIV/0!</v>
      </c>
      <c r="J343" s="45"/>
    </row>
    <row r="344" spans="1:10" ht="12.75">
      <c r="A344" s="21"/>
      <c r="B344" s="38"/>
      <c r="C344" s="206" t="s">
        <v>17</v>
      </c>
      <c r="D344" s="14" t="s">
        <v>18</v>
      </c>
      <c r="E344" s="166">
        <v>6000</v>
      </c>
      <c r="F344" s="27">
        <v>6856.32</v>
      </c>
      <c r="G344" s="142">
        <f t="shared" si="28"/>
        <v>114.272</v>
      </c>
      <c r="H344" s="23"/>
      <c r="I344" s="154" t="s">
        <v>143</v>
      </c>
      <c r="J344" s="45" t="s">
        <v>143</v>
      </c>
    </row>
    <row r="345" spans="1:10" ht="12.75">
      <c r="A345" s="21"/>
      <c r="B345" s="38"/>
      <c r="C345" s="206" t="s">
        <v>20</v>
      </c>
      <c r="D345" s="14" t="s">
        <v>105</v>
      </c>
      <c r="E345" s="166">
        <v>6200</v>
      </c>
      <c r="F345" s="27">
        <v>6794.8</v>
      </c>
      <c r="G345" s="142">
        <f t="shared" si="28"/>
        <v>109.59354838709677</v>
      </c>
      <c r="H345" s="23"/>
      <c r="I345" s="154" t="s">
        <v>143</v>
      </c>
      <c r="J345" s="45" t="s">
        <v>143</v>
      </c>
    </row>
    <row r="346" spans="1:10" ht="33.75">
      <c r="A346" s="21"/>
      <c r="B346" s="21"/>
      <c r="C346" s="32" t="s">
        <v>147</v>
      </c>
      <c r="D346" s="88" t="s">
        <v>181</v>
      </c>
      <c r="E346" s="45">
        <v>87919.02</v>
      </c>
      <c r="F346" s="45">
        <v>0</v>
      </c>
      <c r="G346" s="142">
        <f t="shared" si="28"/>
        <v>0</v>
      </c>
      <c r="H346" s="45"/>
      <c r="I346" s="154" t="s">
        <v>143</v>
      </c>
      <c r="J346" s="45">
        <v>0</v>
      </c>
    </row>
    <row r="347" spans="1:10" ht="12.75">
      <c r="A347" s="21"/>
      <c r="B347" s="202">
        <v>90003</v>
      </c>
      <c r="C347" s="46"/>
      <c r="D347" s="91" t="s">
        <v>245</v>
      </c>
      <c r="E347" s="42">
        <f>SUM(E348:E348)</f>
        <v>797</v>
      </c>
      <c r="F347" s="42">
        <f>SUM(F348:F348)</f>
        <v>797.08</v>
      </c>
      <c r="G347" s="141">
        <f t="shared" si="28"/>
        <v>100.01003764115433</v>
      </c>
      <c r="H347" s="45"/>
      <c r="I347" s="147" t="s">
        <v>143</v>
      </c>
      <c r="J347" s="45" t="s">
        <v>143</v>
      </c>
    </row>
    <row r="348" spans="1:10" ht="12.75">
      <c r="A348" s="21"/>
      <c r="B348" s="203"/>
      <c r="C348" s="32" t="s">
        <v>11</v>
      </c>
      <c r="D348" s="13" t="s">
        <v>12</v>
      </c>
      <c r="E348" s="45">
        <v>797</v>
      </c>
      <c r="F348" s="45">
        <v>797.08</v>
      </c>
      <c r="G348" s="142">
        <f t="shared" si="28"/>
        <v>100.01003764115433</v>
      </c>
      <c r="H348" s="45"/>
      <c r="I348" s="154" t="s">
        <v>143</v>
      </c>
      <c r="J348" s="45" t="s">
        <v>143</v>
      </c>
    </row>
    <row r="349" spans="1:10" ht="12.75">
      <c r="A349" s="21"/>
      <c r="B349" s="29">
        <v>90004</v>
      </c>
      <c r="C349" s="22"/>
      <c r="D349" s="74" t="s">
        <v>81</v>
      </c>
      <c r="E349" s="23">
        <f>SUM(E350:E353)</f>
        <v>4005585.6</v>
      </c>
      <c r="F349" s="23">
        <f>SUM(F350:F353)</f>
        <v>405431.42</v>
      </c>
      <c r="G349" s="141">
        <f t="shared" si="28"/>
        <v>10.121651625669914</v>
      </c>
      <c r="H349" s="141">
        <f>H353</f>
        <v>0</v>
      </c>
      <c r="I349" s="141">
        <f aca="true" t="shared" si="32" ref="I349:I354">(F349/J349)*100</f>
        <v>4515.8574062007465</v>
      </c>
      <c r="J349" s="23">
        <f>SUM(J350:J353)</f>
        <v>8977.95</v>
      </c>
    </row>
    <row r="350" spans="1:10" ht="22.5" hidden="1">
      <c r="A350" s="21"/>
      <c r="B350" s="38"/>
      <c r="C350" s="32" t="s">
        <v>77</v>
      </c>
      <c r="D350" s="14" t="s">
        <v>91</v>
      </c>
      <c r="E350" s="27"/>
      <c r="F350" s="27"/>
      <c r="G350" s="142" t="e">
        <f t="shared" si="28"/>
        <v>#DIV/0!</v>
      </c>
      <c r="H350" s="142"/>
      <c r="I350" s="142" t="e">
        <f t="shared" si="32"/>
        <v>#DIV/0!</v>
      </c>
      <c r="J350" s="45"/>
    </row>
    <row r="351" spans="1:10" ht="12.75" hidden="1">
      <c r="A351" s="21"/>
      <c r="B351" s="38"/>
      <c r="C351" s="32" t="s">
        <v>26</v>
      </c>
      <c r="D351" s="12" t="s">
        <v>27</v>
      </c>
      <c r="E351" s="27"/>
      <c r="F351" s="27"/>
      <c r="G351" s="142" t="e">
        <f t="shared" si="28"/>
        <v>#DIV/0!</v>
      </c>
      <c r="H351" s="142"/>
      <c r="I351" s="142" t="e">
        <f t="shared" si="32"/>
        <v>#DIV/0!</v>
      </c>
      <c r="J351" s="45"/>
    </row>
    <row r="352" spans="1:10" ht="33.75">
      <c r="A352" s="21"/>
      <c r="B352" s="38"/>
      <c r="C352" s="32" t="s">
        <v>147</v>
      </c>
      <c r="D352" s="88" t="s">
        <v>181</v>
      </c>
      <c r="E352" s="27">
        <v>90601.6</v>
      </c>
      <c r="F352" s="27">
        <v>20601.6</v>
      </c>
      <c r="G352" s="142">
        <f t="shared" si="28"/>
        <v>22.738671281743365</v>
      </c>
      <c r="H352" s="142"/>
      <c r="I352" s="142">
        <f t="shared" si="32"/>
        <v>229.46886538686445</v>
      </c>
      <c r="J352" s="45">
        <v>8977.95</v>
      </c>
    </row>
    <row r="353" spans="1:10" ht="33.75">
      <c r="A353" s="24"/>
      <c r="B353" s="25"/>
      <c r="C353" s="32" t="s">
        <v>124</v>
      </c>
      <c r="D353" s="88" t="s">
        <v>184</v>
      </c>
      <c r="E353" s="27">
        <v>3914984</v>
      </c>
      <c r="F353" s="27">
        <v>384829.82</v>
      </c>
      <c r="G353" s="142">
        <f t="shared" si="28"/>
        <v>9.829665204251153</v>
      </c>
      <c r="H353" s="142">
        <v>0</v>
      </c>
      <c r="I353" s="154" t="s">
        <v>143</v>
      </c>
      <c r="J353" s="27">
        <v>0</v>
      </c>
    </row>
    <row r="354" spans="1:10" ht="12.75" hidden="1">
      <c r="A354" s="24"/>
      <c r="B354" s="29">
        <v>90005</v>
      </c>
      <c r="C354" s="46"/>
      <c r="D354" s="91" t="s">
        <v>225</v>
      </c>
      <c r="E354" s="23">
        <f>SUM(E355:E355)</f>
        <v>0</v>
      </c>
      <c r="F354" s="23">
        <f>SUM(F355:F355)</f>
        <v>0</v>
      </c>
      <c r="G354" s="141" t="e">
        <f t="shared" si="28"/>
        <v>#DIV/0!</v>
      </c>
      <c r="H354" s="142"/>
      <c r="I354" s="141" t="e">
        <f t="shared" si="32"/>
        <v>#DIV/0!</v>
      </c>
      <c r="J354" s="23">
        <v>0</v>
      </c>
    </row>
    <row r="355" spans="1:10" ht="33.75" hidden="1">
      <c r="A355" s="24"/>
      <c r="B355" s="116"/>
      <c r="C355" s="32" t="s">
        <v>147</v>
      </c>
      <c r="D355" s="88" t="s">
        <v>181</v>
      </c>
      <c r="E355" s="27"/>
      <c r="F355" s="27"/>
      <c r="G355" s="142" t="e">
        <f t="shared" si="28"/>
        <v>#DIV/0!</v>
      </c>
      <c r="H355" s="142"/>
      <c r="I355" s="142" t="e">
        <f aca="true" t="shared" si="33" ref="I355:I363">(F355/J355)*100</f>
        <v>#DIV/0!</v>
      </c>
      <c r="J355" s="27">
        <v>0</v>
      </c>
    </row>
    <row r="356" spans="1:10" ht="12.75" hidden="1">
      <c r="A356" s="24"/>
      <c r="B356" s="29">
        <v>90015</v>
      </c>
      <c r="C356" s="46"/>
      <c r="D356" s="16" t="s">
        <v>172</v>
      </c>
      <c r="E356" s="23">
        <f aca="true" t="shared" si="34" ref="E356:J356">SUM(E357:E357)</f>
        <v>0</v>
      </c>
      <c r="F356" s="23">
        <f t="shared" si="34"/>
        <v>0</v>
      </c>
      <c r="G356" s="23">
        <f t="shared" si="34"/>
        <v>0</v>
      </c>
      <c r="H356" s="23">
        <f t="shared" si="34"/>
        <v>0</v>
      </c>
      <c r="I356" s="23" t="e">
        <f t="shared" si="34"/>
        <v>#VALUE!</v>
      </c>
      <c r="J356" s="23">
        <f t="shared" si="34"/>
        <v>0</v>
      </c>
    </row>
    <row r="357" spans="1:10" ht="12.75" hidden="1">
      <c r="A357" s="24"/>
      <c r="B357" s="25"/>
      <c r="C357" s="54" t="s">
        <v>77</v>
      </c>
      <c r="D357" s="12" t="s">
        <v>170</v>
      </c>
      <c r="E357" s="27"/>
      <c r="F357" s="27"/>
      <c r="G357" s="154" t="s">
        <v>143</v>
      </c>
      <c r="H357" s="154"/>
      <c r="I357" s="142" t="e">
        <f t="shared" si="33"/>
        <v>#VALUE!</v>
      </c>
      <c r="J357" s="45" t="s">
        <v>143</v>
      </c>
    </row>
    <row r="358" spans="1:10" ht="12.75">
      <c r="A358" s="48"/>
      <c r="B358" s="29">
        <v>90017</v>
      </c>
      <c r="C358" s="62"/>
      <c r="D358" s="16" t="s">
        <v>73</v>
      </c>
      <c r="E358" s="23">
        <f>SUM(E359:E363)</f>
        <v>303000</v>
      </c>
      <c r="F358" s="23">
        <f>SUM(F359:F363)</f>
        <v>263628.81</v>
      </c>
      <c r="G358" s="141">
        <f t="shared" si="28"/>
        <v>87.00620792079208</v>
      </c>
      <c r="H358" s="141">
        <f>SUM(H359:H361)</f>
        <v>0</v>
      </c>
      <c r="I358" s="141">
        <f t="shared" si="33"/>
        <v>107.83168413743078</v>
      </c>
      <c r="J358" s="23">
        <f>SUM(J359:J363)</f>
        <v>244481.77</v>
      </c>
    </row>
    <row r="359" spans="1:10" ht="45">
      <c r="A359" s="63"/>
      <c r="B359" s="25"/>
      <c r="C359" s="36" t="s">
        <v>10</v>
      </c>
      <c r="D359" s="88" t="s">
        <v>227</v>
      </c>
      <c r="E359" s="27">
        <v>288500</v>
      </c>
      <c r="F359" s="27">
        <v>248341.69</v>
      </c>
      <c r="G359" s="142">
        <f t="shared" si="28"/>
        <v>86.08030849220104</v>
      </c>
      <c r="H359" s="142">
        <v>0</v>
      </c>
      <c r="I359" s="142">
        <f t="shared" si="33"/>
        <v>102.93889925266801</v>
      </c>
      <c r="J359" s="27">
        <v>241251.55</v>
      </c>
    </row>
    <row r="360" spans="1:10" ht="12.75" hidden="1">
      <c r="A360" s="24"/>
      <c r="B360" s="25"/>
      <c r="C360" s="32" t="s">
        <v>26</v>
      </c>
      <c r="D360" s="12" t="s">
        <v>27</v>
      </c>
      <c r="E360" s="27"/>
      <c r="F360" s="27"/>
      <c r="G360" s="142" t="e">
        <f t="shared" si="28"/>
        <v>#DIV/0!</v>
      </c>
      <c r="H360" s="142">
        <v>0</v>
      </c>
      <c r="I360" s="142" t="e">
        <f t="shared" si="33"/>
        <v>#DIV/0!</v>
      </c>
      <c r="J360" s="27">
        <v>0</v>
      </c>
    </row>
    <row r="361" spans="1:10" ht="12.75">
      <c r="A361" s="24"/>
      <c r="B361" s="25"/>
      <c r="C361" s="30" t="s">
        <v>11</v>
      </c>
      <c r="D361" s="13" t="s">
        <v>12</v>
      </c>
      <c r="E361" s="27">
        <v>14500</v>
      </c>
      <c r="F361" s="27">
        <v>15287.12</v>
      </c>
      <c r="G361" s="142">
        <f t="shared" si="28"/>
        <v>105.42841379310345</v>
      </c>
      <c r="H361" s="142">
        <v>0</v>
      </c>
      <c r="I361" s="142">
        <f t="shared" si="33"/>
        <v>473.2532149513037</v>
      </c>
      <c r="J361" s="27">
        <v>3230.22</v>
      </c>
    </row>
    <row r="362" spans="1:10" ht="12.75" hidden="1">
      <c r="A362" s="24"/>
      <c r="B362" s="25"/>
      <c r="C362" s="30" t="s">
        <v>188</v>
      </c>
      <c r="D362" s="163" t="s">
        <v>189</v>
      </c>
      <c r="E362" s="27"/>
      <c r="F362" s="27"/>
      <c r="G362" s="142" t="e">
        <f t="shared" si="28"/>
        <v>#DIV/0!</v>
      </c>
      <c r="H362" s="142"/>
      <c r="I362" s="154" t="e">
        <f t="shared" si="33"/>
        <v>#DIV/0!</v>
      </c>
      <c r="J362" s="27">
        <v>0</v>
      </c>
    </row>
    <row r="363" spans="1:10" ht="33.75" hidden="1">
      <c r="A363" s="24"/>
      <c r="B363" s="25"/>
      <c r="C363" s="32" t="s">
        <v>147</v>
      </c>
      <c r="D363" s="88" t="s">
        <v>181</v>
      </c>
      <c r="E363" s="27"/>
      <c r="F363" s="27"/>
      <c r="G363" s="142" t="e">
        <f t="shared" si="28"/>
        <v>#DIV/0!</v>
      </c>
      <c r="H363" s="142"/>
      <c r="I363" s="142" t="e">
        <f t="shared" si="33"/>
        <v>#DIV/0!</v>
      </c>
      <c r="J363" s="45"/>
    </row>
    <row r="364" spans="1:10" ht="24" customHeight="1">
      <c r="A364" s="48"/>
      <c r="B364" s="29">
        <v>90019</v>
      </c>
      <c r="C364" s="62"/>
      <c r="D364" s="15" t="s">
        <v>127</v>
      </c>
      <c r="E364" s="23">
        <f>SUM(E365:E367)</f>
        <v>1602824</v>
      </c>
      <c r="F364" s="23">
        <f>SUM(F365:F367)</f>
        <v>1603704.1</v>
      </c>
      <c r="G364" s="141">
        <f>F364*100/E364</f>
        <v>100.05490933502368</v>
      </c>
      <c r="H364" s="141" t="e">
        <f>SUM(H366:H370)</f>
        <v>#REF!</v>
      </c>
      <c r="I364" s="141">
        <f aca="true" t="shared" si="35" ref="I364:I381">(F364/J364)*100</f>
        <v>102.4594452630964</v>
      </c>
      <c r="J364" s="23">
        <f>SUM(J365:J367)</f>
        <v>1565208.65</v>
      </c>
    </row>
    <row r="365" spans="1:10" ht="12.75">
      <c r="A365" s="63"/>
      <c r="B365" s="25"/>
      <c r="C365" s="36" t="s">
        <v>17</v>
      </c>
      <c r="D365" s="12" t="s">
        <v>18</v>
      </c>
      <c r="E365" s="27">
        <v>1602824</v>
      </c>
      <c r="F365" s="27">
        <v>1603704.1</v>
      </c>
      <c r="G365" s="142">
        <f t="shared" si="28"/>
        <v>100.05490933502368</v>
      </c>
      <c r="H365" s="142"/>
      <c r="I365" s="142">
        <f t="shared" si="35"/>
        <v>102.4594452630964</v>
      </c>
      <c r="J365" s="27">
        <v>1565208.65</v>
      </c>
    </row>
    <row r="366" spans="1:10" ht="12.75" hidden="1">
      <c r="A366" s="24"/>
      <c r="B366" s="25"/>
      <c r="C366" s="32" t="s">
        <v>11</v>
      </c>
      <c r="D366" s="12" t="s">
        <v>12</v>
      </c>
      <c r="E366" s="27"/>
      <c r="F366" s="27"/>
      <c r="G366" s="142" t="e">
        <f t="shared" si="28"/>
        <v>#DIV/0!</v>
      </c>
      <c r="H366" s="142">
        <v>0</v>
      </c>
      <c r="I366" s="142" t="e">
        <f t="shared" si="35"/>
        <v>#DIV/0!</v>
      </c>
      <c r="J366" s="27">
        <v>0</v>
      </c>
    </row>
    <row r="367" spans="1:10" ht="22.5" hidden="1">
      <c r="A367" s="24"/>
      <c r="B367" s="25"/>
      <c r="C367" s="32" t="s">
        <v>74</v>
      </c>
      <c r="D367" s="88" t="s">
        <v>159</v>
      </c>
      <c r="E367" s="83"/>
      <c r="F367" s="83"/>
      <c r="G367" s="142" t="e">
        <f t="shared" si="28"/>
        <v>#DIV/0!</v>
      </c>
      <c r="H367" s="142"/>
      <c r="I367" s="142" t="e">
        <f t="shared" si="35"/>
        <v>#DIV/0!</v>
      </c>
      <c r="J367" s="27">
        <v>0</v>
      </c>
    </row>
    <row r="368" spans="1:10" ht="22.5">
      <c r="A368" s="21"/>
      <c r="B368" s="29">
        <v>90020</v>
      </c>
      <c r="C368" s="22"/>
      <c r="D368" s="91" t="s">
        <v>119</v>
      </c>
      <c r="E368" s="86">
        <f>SUM(E369)</f>
        <v>7906</v>
      </c>
      <c r="F368" s="86">
        <f>SUM(F369)</f>
        <v>7905.37</v>
      </c>
      <c r="G368" s="143">
        <f t="shared" si="28"/>
        <v>99.99203136858083</v>
      </c>
      <c r="H368" s="143">
        <f>H369</f>
        <v>22360.2</v>
      </c>
      <c r="I368" s="141">
        <f t="shared" si="35"/>
        <v>66.07023760770907</v>
      </c>
      <c r="J368" s="86">
        <f>SUM(J369)</f>
        <v>11965.1</v>
      </c>
    </row>
    <row r="369" spans="1:10" ht="12.75">
      <c r="A369" s="24"/>
      <c r="B369" s="31"/>
      <c r="C369" s="37" t="s">
        <v>75</v>
      </c>
      <c r="D369" s="12" t="s">
        <v>76</v>
      </c>
      <c r="E369" s="27">
        <v>7906</v>
      </c>
      <c r="F369" s="27">
        <v>7905.37</v>
      </c>
      <c r="G369" s="142">
        <f t="shared" si="28"/>
        <v>99.99203136858083</v>
      </c>
      <c r="H369" s="142">
        <v>22360.2</v>
      </c>
      <c r="I369" s="142">
        <f t="shared" si="35"/>
        <v>66.07023760770907</v>
      </c>
      <c r="J369" s="27">
        <v>11965.1</v>
      </c>
    </row>
    <row r="370" spans="1:10" ht="12.75">
      <c r="A370" s="21"/>
      <c r="B370" s="29">
        <v>90095</v>
      </c>
      <c r="C370" s="62"/>
      <c r="D370" s="16" t="s">
        <v>5</v>
      </c>
      <c r="E370" s="23">
        <f>SUM(E371:E374)</f>
        <v>1308270</v>
      </c>
      <c r="F370" s="23">
        <f>SUM(F371:F374)</f>
        <v>2661.04</v>
      </c>
      <c r="G370" s="141">
        <f t="shared" si="28"/>
        <v>0.20340143854097395</v>
      </c>
      <c r="H370" s="141" t="e">
        <f>SUM(#REF!)</f>
        <v>#REF!</v>
      </c>
      <c r="I370" s="141">
        <f t="shared" si="35"/>
        <v>41.6822391844752</v>
      </c>
      <c r="J370" s="23">
        <f>SUM(J371:J374)</f>
        <v>6384.110000000001</v>
      </c>
    </row>
    <row r="371" spans="1:10" ht="22.5" hidden="1">
      <c r="A371" s="21"/>
      <c r="B371" s="38"/>
      <c r="C371" s="32" t="s">
        <v>77</v>
      </c>
      <c r="D371" s="14" t="s">
        <v>91</v>
      </c>
      <c r="E371" s="27"/>
      <c r="F371" s="27"/>
      <c r="G371" s="142" t="e">
        <f t="shared" si="28"/>
        <v>#DIV/0!</v>
      </c>
      <c r="H371" s="142"/>
      <c r="I371" s="142">
        <f t="shared" si="35"/>
        <v>0</v>
      </c>
      <c r="J371" s="45">
        <v>2.59</v>
      </c>
    </row>
    <row r="372" spans="1:10" ht="12.75" hidden="1">
      <c r="A372" s="21"/>
      <c r="B372" s="38"/>
      <c r="C372" s="32" t="s">
        <v>11</v>
      </c>
      <c r="D372" s="12" t="s">
        <v>12</v>
      </c>
      <c r="E372" s="27"/>
      <c r="F372" s="27"/>
      <c r="G372" s="142" t="e">
        <f t="shared" si="28"/>
        <v>#DIV/0!</v>
      </c>
      <c r="H372" s="142"/>
      <c r="I372" s="142" t="e">
        <f t="shared" si="35"/>
        <v>#DIV/0!</v>
      </c>
      <c r="J372" s="45"/>
    </row>
    <row r="373" spans="1:10" ht="33.75">
      <c r="A373" s="21"/>
      <c r="B373" s="38"/>
      <c r="C373" s="32" t="s">
        <v>147</v>
      </c>
      <c r="D373" s="88" t="s">
        <v>181</v>
      </c>
      <c r="E373" s="27">
        <v>0</v>
      </c>
      <c r="F373" s="27">
        <v>2661.04</v>
      </c>
      <c r="G373" s="154" t="s">
        <v>143</v>
      </c>
      <c r="H373" s="142"/>
      <c r="I373" s="142">
        <f t="shared" si="35"/>
        <v>41.69915631385626</v>
      </c>
      <c r="J373" s="45">
        <v>6381.52</v>
      </c>
    </row>
    <row r="374" spans="1:10" ht="33.75">
      <c r="A374" s="21"/>
      <c r="B374" s="38"/>
      <c r="C374" s="32">
        <v>6298</v>
      </c>
      <c r="D374" s="88" t="s">
        <v>184</v>
      </c>
      <c r="E374" s="27">
        <v>1308270</v>
      </c>
      <c r="F374" s="27">
        <v>0</v>
      </c>
      <c r="G374" s="142">
        <f>F374*100/E374</f>
        <v>0</v>
      </c>
      <c r="H374" s="142"/>
      <c r="I374" s="154" t="s">
        <v>143</v>
      </c>
      <c r="J374" s="45" t="s">
        <v>143</v>
      </c>
    </row>
    <row r="375" spans="1:10" ht="20.25" customHeight="1" hidden="1">
      <c r="A375" s="28">
        <v>921</v>
      </c>
      <c r="B375" s="39"/>
      <c r="C375" s="40"/>
      <c r="D375" s="75" t="s">
        <v>100</v>
      </c>
      <c r="E375" s="20">
        <f>E376+E378+E380</f>
        <v>0</v>
      </c>
      <c r="F375" s="20">
        <f>F376+F378+F380+F384</f>
        <v>0</v>
      </c>
      <c r="G375" s="140" t="e">
        <f t="shared" si="28"/>
        <v>#DIV/0!</v>
      </c>
      <c r="H375" s="140" t="e">
        <f>H378+H380+#REF!</f>
        <v>#REF!</v>
      </c>
      <c r="I375" s="140">
        <f t="shared" si="35"/>
        <v>0</v>
      </c>
      <c r="J375" s="20">
        <f>J378+J380+J384</f>
        <v>83334</v>
      </c>
    </row>
    <row r="376" spans="1:10" ht="13.5" customHeight="1" hidden="1">
      <c r="A376" s="49"/>
      <c r="B376" s="50">
        <v>92109</v>
      </c>
      <c r="C376" s="175"/>
      <c r="D376" s="176" t="s">
        <v>220</v>
      </c>
      <c r="E376" s="52">
        <f>SUM(E377:E377)</f>
        <v>0</v>
      </c>
      <c r="F376" s="52">
        <f>SUM(F377:F377)</f>
        <v>0</v>
      </c>
      <c r="G376" s="149" t="e">
        <f t="shared" si="28"/>
        <v>#DIV/0!</v>
      </c>
      <c r="H376" s="149"/>
      <c r="I376" s="149"/>
      <c r="J376" s="52"/>
    </row>
    <row r="377" spans="1:10" ht="35.25" customHeight="1" hidden="1">
      <c r="A377" s="49"/>
      <c r="B377" s="118"/>
      <c r="C377" s="54" t="s">
        <v>221</v>
      </c>
      <c r="D377" s="177" t="s">
        <v>222</v>
      </c>
      <c r="E377" s="125"/>
      <c r="F377" s="55"/>
      <c r="G377" s="149"/>
      <c r="H377" s="149"/>
      <c r="I377" s="149"/>
      <c r="J377" s="52"/>
    </row>
    <row r="378" spans="1:10" ht="12.75" hidden="1">
      <c r="A378" s="21"/>
      <c r="B378" s="64">
        <v>92116</v>
      </c>
      <c r="C378" s="65"/>
      <c r="D378" s="15" t="s">
        <v>78</v>
      </c>
      <c r="E378" s="23">
        <f>SUM(E379)</f>
        <v>0</v>
      </c>
      <c r="F378" s="23">
        <f>SUM(F379)</f>
        <v>0</v>
      </c>
      <c r="G378" s="141" t="e">
        <f t="shared" si="28"/>
        <v>#DIV/0!</v>
      </c>
      <c r="H378" s="141">
        <f>SUM(H379)</f>
        <v>110000</v>
      </c>
      <c r="I378" s="141">
        <f t="shared" si="35"/>
        <v>0</v>
      </c>
      <c r="J378" s="23">
        <f>SUM(J379)</f>
        <v>83334</v>
      </c>
    </row>
    <row r="379" spans="1:10" ht="33.75" hidden="1">
      <c r="A379" s="24"/>
      <c r="B379" s="31"/>
      <c r="C379" s="32">
        <v>2320</v>
      </c>
      <c r="D379" s="14" t="s">
        <v>229</v>
      </c>
      <c r="E379" s="27"/>
      <c r="F379" s="27"/>
      <c r="G379" s="142" t="e">
        <f t="shared" si="28"/>
        <v>#DIV/0!</v>
      </c>
      <c r="H379" s="142">
        <v>110000</v>
      </c>
      <c r="I379" s="142">
        <f t="shared" si="35"/>
        <v>0</v>
      </c>
      <c r="J379" s="27">
        <v>83334</v>
      </c>
    </row>
    <row r="380" spans="1:10" ht="12.75" hidden="1">
      <c r="A380" s="21"/>
      <c r="B380" s="29">
        <v>92120</v>
      </c>
      <c r="C380" s="22"/>
      <c r="D380" s="16" t="s">
        <v>96</v>
      </c>
      <c r="E380" s="23">
        <f>SUM(E381:E383)</f>
        <v>0</v>
      </c>
      <c r="F380" s="23">
        <f>SUM(F381:F383)</f>
        <v>0</v>
      </c>
      <c r="G380" s="141" t="e">
        <f t="shared" si="28"/>
        <v>#DIV/0!</v>
      </c>
      <c r="H380" s="141">
        <v>15000</v>
      </c>
      <c r="I380" s="141" t="e">
        <f t="shared" si="35"/>
        <v>#DIV/0!</v>
      </c>
      <c r="J380" s="23">
        <f>SUM(J381:J383)</f>
        <v>0</v>
      </c>
    </row>
    <row r="381" spans="1:10" ht="22.5" customHeight="1" hidden="1">
      <c r="A381" s="21"/>
      <c r="B381" s="110"/>
      <c r="C381" s="46" t="s">
        <v>77</v>
      </c>
      <c r="D381" s="14" t="s">
        <v>91</v>
      </c>
      <c r="E381" s="27"/>
      <c r="F381" s="27"/>
      <c r="G381" s="154" t="s">
        <v>143</v>
      </c>
      <c r="H381" s="142"/>
      <c r="I381" s="142" t="e">
        <f t="shared" si="35"/>
        <v>#DIV/0!</v>
      </c>
      <c r="J381" s="27">
        <v>0</v>
      </c>
    </row>
    <row r="382" spans="1:10" ht="12.75" hidden="1">
      <c r="A382" s="21"/>
      <c r="B382" s="38"/>
      <c r="C382" s="32" t="s">
        <v>150</v>
      </c>
      <c r="D382" s="88" t="s">
        <v>152</v>
      </c>
      <c r="E382" s="27"/>
      <c r="F382" s="27"/>
      <c r="G382" s="142" t="e">
        <f t="shared" si="28"/>
        <v>#DIV/0!</v>
      </c>
      <c r="H382" s="142"/>
      <c r="I382" s="142" t="e">
        <f aca="true" t="shared" si="36" ref="I382:I387">(F382/J382)*100</f>
        <v>#DIV/0!</v>
      </c>
      <c r="J382" s="45"/>
    </row>
    <row r="383" spans="1:10" ht="33.75" hidden="1">
      <c r="A383" s="24"/>
      <c r="B383" s="25"/>
      <c r="C383" s="32" t="s">
        <v>124</v>
      </c>
      <c r="D383" s="88" t="s">
        <v>184</v>
      </c>
      <c r="E383" s="27"/>
      <c r="F383" s="27"/>
      <c r="G383" s="142" t="e">
        <f aca="true" t="shared" si="37" ref="G383:G401">F383*100/E383</f>
        <v>#DIV/0!</v>
      </c>
      <c r="H383" s="142">
        <v>15000</v>
      </c>
      <c r="I383" s="142" t="e">
        <f t="shared" si="36"/>
        <v>#DIV/0!</v>
      </c>
      <c r="J383" s="45"/>
    </row>
    <row r="384" spans="1:10" ht="12.75" hidden="1">
      <c r="A384" s="24"/>
      <c r="B384" s="29">
        <v>92195</v>
      </c>
      <c r="C384" s="103"/>
      <c r="D384" s="91" t="s">
        <v>5</v>
      </c>
      <c r="E384" s="23">
        <f>SUM(E385)</f>
        <v>0</v>
      </c>
      <c r="F384" s="23">
        <f>SUM(F385)</f>
        <v>0</v>
      </c>
      <c r="G384" s="141" t="e">
        <f t="shared" si="37"/>
        <v>#DIV/0!</v>
      </c>
      <c r="H384" s="141"/>
      <c r="I384" s="141" t="e">
        <f t="shared" si="36"/>
        <v>#DIV/0!</v>
      </c>
      <c r="J384" s="23"/>
    </row>
    <row r="385" spans="1:10" ht="12.75" hidden="1">
      <c r="A385" s="24"/>
      <c r="B385" s="130"/>
      <c r="C385" s="32" t="s">
        <v>11</v>
      </c>
      <c r="D385" s="88" t="s">
        <v>12</v>
      </c>
      <c r="E385" s="27"/>
      <c r="F385" s="27"/>
      <c r="G385" s="142" t="e">
        <f t="shared" si="37"/>
        <v>#DIV/0!</v>
      </c>
      <c r="H385" s="142"/>
      <c r="I385" s="142" t="e">
        <f t="shared" si="36"/>
        <v>#DIV/0!</v>
      </c>
      <c r="J385" s="27"/>
    </row>
    <row r="386" spans="1:10" ht="12.75" hidden="1">
      <c r="A386" s="24"/>
      <c r="B386" s="25"/>
      <c r="C386" s="32" t="s">
        <v>150</v>
      </c>
      <c r="D386" s="88" t="s">
        <v>120</v>
      </c>
      <c r="E386" s="27">
        <v>0</v>
      </c>
      <c r="F386" s="27">
        <v>0</v>
      </c>
      <c r="G386" s="142" t="e">
        <f t="shared" si="37"/>
        <v>#DIV/0!</v>
      </c>
      <c r="H386" s="142"/>
      <c r="I386" s="142" t="e">
        <f t="shared" si="36"/>
        <v>#DIV/0!</v>
      </c>
      <c r="J386" s="45"/>
    </row>
    <row r="387" spans="1:10" ht="12.75">
      <c r="A387" s="28">
        <v>926</v>
      </c>
      <c r="B387" s="18"/>
      <c r="C387" s="34"/>
      <c r="D387" s="68" t="s">
        <v>196</v>
      </c>
      <c r="E387" s="20">
        <f>SUM(E388,E395)</f>
        <v>470424.28</v>
      </c>
      <c r="F387" s="20">
        <f>SUM(F388,F395)</f>
        <v>375043.28</v>
      </c>
      <c r="G387" s="140">
        <f t="shared" si="37"/>
        <v>79.72447340515671</v>
      </c>
      <c r="H387" s="140">
        <f>H388+H395+H399</f>
        <v>334423.6</v>
      </c>
      <c r="I387" s="140">
        <f t="shared" si="36"/>
        <v>51.33064963868282</v>
      </c>
      <c r="J387" s="20">
        <f>J388+J395+J399</f>
        <v>730641.99</v>
      </c>
    </row>
    <row r="388" spans="1:10" ht="12.75">
      <c r="A388" s="49"/>
      <c r="B388" s="50">
        <v>92601</v>
      </c>
      <c r="C388" s="51"/>
      <c r="D388" s="72" t="s">
        <v>87</v>
      </c>
      <c r="E388" s="52">
        <f>SUM(E389:E394)</f>
        <v>301781</v>
      </c>
      <c r="F388" s="52">
        <f>SUM(F389:F394)</f>
        <v>206400</v>
      </c>
      <c r="G388" s="149">
        <f t="shared" si="37"/>
        <v>68.3939678110948</v>
      </c>
      <c r="H388" s="149">
        <f>SUM(H394:H394)</f>
        <v>333000</v>
      </c>
      <c r="I388" s="147" t="s">
        <v>143</v>
      </c>
      <c r="J388" s="52">
        <f>SUM(J389:J394)</f>
        <v>0</v>
      </c>
    </row>
    <row r="389" spans="1:10" ht="33.75" hidden="1">
      <c r="A389" s="49"/>
      <c r="B389" s="53"/>
      <c r="C389" s="54" t="s">
        <v>77</v>
      </c>
      <c r="D389" s="133" t="s">
        <v>168</v>
      </c>
      <c r="E389" s="55"/>
      <c r="F389" s="55"/>
      <c r="G389" s="145" t="e">
        <f t="shared" si="37"/>
        <v>#DIV/0!</v>
      </c>
      <c r="H389" s="145"/>
      <c r="I389" s="156" t="s">
        <v>143</v>
      </c>
      <c r="J389" s="45"/>
    </row>
    <row r="390" spans="1:10" ht="12.75" hidden="1">
      <c r="A390" s="49"/>
      <c r="B390" s="53"/>
      <c r="C390" s="54" t="s">
        <v>11</v>
      </c>
      <c r="D390" s="133" t="s">
        <v>12</v>
      </c>
      <c r="E390" s="55"/>
      <c r="F390" s="55"/>
      <c r="G390" s="145"/>
      <c r="H390" s="145"/>
      <c r="I390" s="156"/>
      <c r="J390" s="45"/>
    </row>
    <row r="391" spans="1:10" ht="12.75" hidden="1">
      <c r="A391" s="49"/>
      <c r="B391" s="53"/>
      <c r="C391" s="54" t="s">
        <v>147</v>
      </c>
      <c r="D391" s="126" t="s">
        <v>120</v>
      </c>
      <c r="E391" s="55"/>
      <c r="F391" s="55"/>
      <c r="G391" s="156" t="s">
        <v>143</v>
      </c>
      <c r="H391" s="145"/>
      <c r="I391" s="156" t="e">
        <f aca="true" t="shared" si="38" ref="I391:I401">(F391/J391)*100</f>
        <v>#DIV/0!</v>
      </c>
      <c r="J391" s="55"/>
    </row>
    <row r="392" spans="1:10" ht="45">
      <c r="A392" s="49"/>
      <c r="B392" s="53"/>
      <c r="C392" s="66" t="s">
        <v>233</v>
      </c>
      <c r="D392" s="133" t="s">
        <v>234</v>
      </c>
      <c r="E392" s="55">
        <v>206400</v>
      </c>
      <c r="F392" s="55">
        <v>206400</v>
      </c>
      <c r="G392" s="145">
        <f t="shared" si="37"/>
        <v>100</v>
      </c>
      <c r="H392" s="145"/>
      <c r="I392" s="156" t="s">
        <v>143</v>
      </c>
      <c r="J392" s="55">
        <v>0</v>
      </c>
    </row>
    <row r="393" spans="1:10" ht="33.75">
      <c r="A393" s="49"/>
      <c r="B393" s="53"/>
      <c r="C393" s="66" t="s">
        <v>90</v>
      </c>
      <c r="D393" s="14" t="s">
        <v>182</v>
      </c>
      <c r="E393" s="55">
        <v>95381</v>
      </c>
      <c r="F393" s="55">
        <v>0</v>
      </c>
      <c r="G393" s="145">
        <f t="shared" si="37"/>
        <v>0</v>
      </c>
      <c r="H393" s="145"/>
      <c r="I393" s="154" t="s">
        <v>143</v>
      </c>
      <c r="J393" s="159">
        <v>0</v>
      </c>
    </row>
    <row r="394" spans="1:10" ht="33.75" hidden="1">
      <c r="A394" s="56"/>
      <c r="B394" s="61"/>
      <c r="C394" s="66" t="s">
        <v>86</v>
      </c>
      <c r="D394" s="14" t="s">
        <v>182</v>
      </c>
      <c r="E394" s="55"/>
      <c r="F394" s="55"/>
      <c r="G394" s="145" t="e">
        <f t="shared" si="37"/>
        <v>#DIV/0!</v>
      </c>
      <c r="H394" s="145">
        <v>333000</v>
      </c>
      <c r="I394" s="142" t="e">
        <f t="shared" si="38"/>
        <v>#DIV/0!</v>
      </c>
      <c r="J394" s="55"/>
    </row>
    <row r="395" spans="1:10" ht="12.75">
      <c r="A395" s="49"/>
      <c r="B395" s="50">
        <v>92604</v>
      </c>
      <c r="C395" s="22"/>
      <c r="D395" s="16" t="s">
        <v>79</v>
      </c>
      <c r="E395" s="23">
        <f>SUM(E396)</f>
        <v>168643.28</v>
      </c>
      <c r="F395" s="23">
        <f>SUM(F396)</f>
        <v>168643.28</v>
      </c>
      <c r="G395" s="141">
        <f t="shared" si="37"/>
        <v>100</v>
      </c>
      <c r="H395" s="141">
        <f>SUM(H397:H397)</f>
        <v>711.8</v>
      </c>
      <c r="I395" s="141">
        <f t="shared" si="38"/>
        <v>23.081520403720567</v>
      </c>
      <c r="J395" s="23">
        <f>SUM(J396:J398)</f>
        <v>730641.99</v>
      </c>
    </row>
    <row r="396" spans="1:10" ht="12.75">
      <c r="A396" s="49"/>
      <c r="B396" s="53"/>
      <c r="C396" s="32" t="s">
        <v>11</v>
      </c>
      <c r="D396" s="12" t="s">
        <v>12</v>
      </c>
      <c r="E396" s="27">
        <v>168643.28</v>
      </c>
      <c r="F396" s="27">
        <v>168643.28</v>
      </c>
      <c r="G396" s="145">
        <f t="shared" si="37"/>
        <v>100</v>
      </c>
      <c r="H396" s="141"/>
      <c r="I396" s="142">
        <f t="shared" si="38"/>
        <v>23.081520403720567</v>
      </c>
      <c r="J396" s="27">
        <v>730641.99</v>
      </c>
    </row>
    <row r="397" spans="1:10" ht="33.75" hidden="1">
      <c r="A397" s="49"/>
      <c r="B397" s="53"/>
      <c r="C397" s="32" t="s">
        <v>124</v>
      </c>
      <c r="D397" s="88" t="s">
        <v>184</v>
      </c>
      <c r="E397" s="67"/>
      <c r="F397" s="27"/>
      <c r="G397" s="145" t="e">
        <f t="shared" si="37"/>
        <v>#DIV/0!</v>
      </c>
      <c r="H397" s="142">
        <v>711.8</v>
      </c>
      <c r="I397" s="142" t="e">
        <f t="shared" si="38"/>
        <v>#DIV/0!</v>
      </c>
      <c r="J397" s="27"/>
    </row>
    <row r="398" spans="1:10" ht="33.75" hidden="1">
      <c r="A398" s="49"/>
      <c r="B398" s="53"/>
      <c r="C398" s="32" t="s">
        <v>90</v>
      </c>
      <c r="D398" s="14" t="s">
        <v>182</v>
      </c>
      <c r="E398" s="67"/>
      <c r="F398" s="27"/>
      <c r="G398" s="145" t="e">
        <f t="shared" si="37"/>
        <v>#DIV/0!</v>
      </c>
      <c r="H398" s="142"/>
      <c r="I398" s="142" t="e">
        <f t="shared" si="38"/>
        <v>#DIV/0!</v>
      </c>
      <c r="J398" s="27"/>
    </row>
    <row r="399" spans="1:10" ht="12.75" hidden="1">
      <c r="A399" s="49"/>
      <c r="B399" s="50">
        <v>92695</v>
      </c>
      <c r="C399" s="22"/>
      <c r="D399" s="16" t="s">
        <v>5</v>
      </c>
      <c r="E399" s="23">
        <f>SUM(E400)</f>
        <v>0</v>
      </c>
      <c r="F399" s="23">
        <f>SUM(F400)</f>
        <v>0</v>
      </c>
      <c r="G399" s="141" t="e">
        <f t="shared" si="37"/>
        <v>#DIV/0!</v>
      </c>
      <c r="H399" s="141">
        <f>SUM(H400:H400)</f>
        <v>711.8</v>
      </c>
      <c r="I399" s="141" t="e">
        <f t="shared" si="38"/>
        <v>#DIV/0!</v>
      </c>
      <c r="J399" s="23">
        <f>SUM(J400)</f>
        <v>0</v>
      </c>
    </row>
    <row r="400" spans="1:10" ht="12.75" hidden="1">
      <c r="A400" s="49"/>
      <c r="B400" s="53"/>
      <c r="C400" s="32" t="s">
        <v>150</v>
      </c>
      <c r="D400" s="12" t="s">
        <v>152</v>
      </c>
      <c r="E400" s="67"/>
      <c r="F400" s="27"/>
      <c r="G400" s="142" t="e">
        <f t="shared" si="37"/>
        <v>#DIV/0!</v>
      </c>
      <c r="H400" s="142">
        <v>711.8</v>
      </c>
      <c r="I400" s="142" t="e">
        <f t="shared" si="38"/>
        <v>#DIV/0!</v>
      </c>
      <c r="J400" s="45"/>
    </row>
    <row r="401" spans="1:10" ht="15.75" customHeight="1">
      <c r="A401" s="48"/>
      <c r="B401" s="38"/>
      <c r="C401" s="217" t="s">
        <v>80</v>
      </c>
      <c r="D401" s="218"/>
      <c r="E401" s="20">
        <f>SUM(E387,E375,E337,E332,E320,E249,E232,E185,E166,E117,E109,E92,E64,E58,E38,E8,E4)</f>
        <v>267180613.03</v>
      </c>
      <c r="F401" s="20">
        <f>SUM(F387,F375,F337,F332,F320,F249,F232,F185,F166,F117,F109,F92,F64,F58,F38,F8,F4)</f>
        <v>219761773.97000003</v>
      </c>
      <c r="G401" s="140">
        <f t="shared" si="37"/>
        <v>82.25214078138386</v>
      </c>
      <c r="H401" s="140" t="e">
        <f>#REF!+H8+H38+H58+H64+H92+H109+H117+H166+H185+H232+H249+H320+H332+H337+H375+H387</f>
        <v>#REF!</v>
      </c>
      <c r="I401" s="140">
        <f t="shared" si="38"/>
        <v>112.8876356304335</v>
      </c>
      <c r="J401" s="20">
        <f>SUM(J387,J375,J337,J332,J320,J249,J232,J185,J166,J117,J109,J92,J64,J58,J38,J8,J4)</f>
        <v>194673023.96999997</v>
      </c>
    </row>
    <row r="402" spans="2:8" s="95" customFormat="1" ht="11.25">
      <c r="B402" s="93"/>
      <c r="C402" s="93"/>
      <c r="D402" s="93"/>
      <c r="E402" s="94"/>
      <c r="F402" s="94"/>
      <c r="G402" s="135"/>
      <c r="H402" s="96"/>
    </row>
    <row r="403" spans="4:8" ht="12.75">
      <c r="D403" s="11"/>
      <c r="E403" s="92"/>
      <c r="F403" s="92"/>
      <c r="G403" s="136"/>
      <c r="H403" s="9"/>
    </row>
    <row r="404" spans="1:8" ht="12.75">
      <c r="A404" s="2"/>
      <c r="D404" s="11"/>
      <c r="E404" s="7"/>
      <c r="F404" s="7"/>
      <c r="G404" s="137"/>
      <c r="H404" s="7"/>
    </row>
    <row r="405" spans="4:7" ht="12.75">
      <c r="D405" s="11"/>
      <c r="E405" s="8"/>
      <c r="F405" s="5"/>
      <c r="G405" s="138"/>
    </row>
    <row r="406" spans="3:7" ht="12.75">
      <c r="C406" s="4"/>
      <c r="D406" s="17"/>
      <c r="E406" s="5"/>
      <c r="F406" s="79"/>
      <c r="G406" s="138"/>
    </row>
    <row r="407" spans="4:7" ht="12.75">
      <c r="D407" s="11"/>
      <c r="E407" s="5"/>
      <c r="F407" s="5"/>
      <c r="G407" s="138"/>
    </row>
    <row r="408" spans="4:7" ht="12.75">
      <c r="D408" s="11"/>
      <c r="E408" s="5"/>
      <c r="F408" s="5"/>
      <c r="G408" s="138"/>
    </row>
    <row r="409" spans="4:8" ht="12.75">
      <c r="D409" s="11"/>
      <c r="E409" s="5"/>
      <c r="F409" s="5"/>
      <c r="G409" s="138"/>
      <c r="H409" s="10"/>
    </row>
    <row r="410" spans="4:7" ht="12.75">
      <c r="D410" s="11"/>
      <c r="E410" s="5"/>
      <c r="F410" s="5"/>
      <c r="G410" s="138"/>
    </row>
    <row r="411" spans="4:7" ht="12.75">
      <c r="D411" s="11"/>
      <c r="E411" s="5"/>
      <c r="F411" s="5"/>
      <c r="G411" s="138"/>
    </row>
    <row r="412" spans="4:7" ht="12.75">
      <c r="D412" s="11"/>
      <c r="E412" s="5"/>
      <c r="F412" s="5"/>
      <c r="G412" s="138"/>
    </row>
  </sheetData>
  <sheetProtection/>
  <mergeCells count="9">
    <mergeCell ref="J1:J2"/>
    <mergeCell ref="H1:H2"/>
    <mergeCell ref="E1:E2"/>
    <mergeCell ref="F1:F2"/>
    <mergeCell ref="G1:G2"/>
    <mergeCell ref="C401:D401"/>
    <mergeCell ref="A1:C1"/>
    <mergeCell ref="D1:D2"/>
    <mergeCell ref="I1:I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styczeń-październik 2015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2015-11-13T08:31:29Z</cp:lastPrinted>
  <dcterms:created xsi:type="dcterms:W3CDTF">1997-02-26T13:46:56Z</dcterms:created>
  <dcterms:modified xsi:type="dcterms:W3CDTF">2015-11-13T08:59:16Z</dcterms:modified>
  <cp:category/>
  <cp:version/>
  <cp:contentType/>
  <cp:contentStatus/>
</cp:coreProperties>
</file>