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<sst xmlns="http://schemas.openxmlformats.org/spreadsheetml/2006/main" count="722" uniqueCount="249">
  <si>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</si>
  <si>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</si>
  <si>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</si>
  <si>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</si>
  <si>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</si>
  <si>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</si>
  <si>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</si>
  <si>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</si>
  <si>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</si>
  <si>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</si>
  <si>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</si>
  <si>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</si>
  <si>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</si>
  <si>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</si>
  <si>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</si>
  <si>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</si>
  <si>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</si>
  <si>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</si>
  <si>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</si>
  <si>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</si>
  <si>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</si>
  <si>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</si>
  <si>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</si>
  <si>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</si>
  <si>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</si>
  <si>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</si>
  <si>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</si>
  <si>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</si>
  <si>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</si>
  <si>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</si>
  <si>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</si>
  <si>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</si>
  <si>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</si>
  <si>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</si>
  <si>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</si>
  <si>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</si>
  <si>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</si>
  <si>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</si>
  <si>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</si>
  <si>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</si>
  <si>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</si>
  <si>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</si>
  <si>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</si>
  <si>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</si>
  <si>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</si>
  <si>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</si>
  <si>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</si>
  <si>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</si>
  <si>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</si>
  <si>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</si>
  <si>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</si>
  <si>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</si>
  <si>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</si>
  <si>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</si>
  <si>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</si>
  <si>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</si>
  <si>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</si>
  <si>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</si>
  <si>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</si>
  <si>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</si>
  <si>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</si>
  <si>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</si>
  <si>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</si>
  <si>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</si>
  <si>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</si>
  <si>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</si>
  <si>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</si>
  <si>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</si>
  <si>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</si>
  <si>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</si>
  <si>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</si>
  <si>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</si>
  <si>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</si>
  <si>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</si>
  <si>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</si>
  <si>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</si>
  <si>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</si>
  <si>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</si>
  <si>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</si>
  <si>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</si>
  <si>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</si>
  <si>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</si>
  <si>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</si>
  <si>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</si>
  <si>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</si>
  <si>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</si>
  <si>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</si>
  <si>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</si>
  <si>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</si>
  <si>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</si>
  <si>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</si>
  <si>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</si>
  <si>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</si>
  <si>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</si>
  <si>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</si>
  <si>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</si>
  <si>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</si>
  <si>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</si>
  <si>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</si>
  <si>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</si>
  <si>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</si>
  <si>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</si>
  <si>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</si>
  <si>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</si>
  <si>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</si>
  <si>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</si>
  <si>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</si>
  <si>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</si>
  <si>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</si>
  <si>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</si>
  <si>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</si>
  <si>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</si>
  <si>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</si>
  <si>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</si>
  <si>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</si>
  <si>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</si>
  <si>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</si>
  <si>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</si>
  <si>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</si>
  <si>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</si>
  <si>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</si>
  <si>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</si>
  <si>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</si>
  <si>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</si>
  <si>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</si>
  <si>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</si>
  <si>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</si>
  <si>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</si>
  <si>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</si>
  <si>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</si>
  <si>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</si>
  <si>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</si>
  <si>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</si>
  <si>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</si>
  <si>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</si>
  <si>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</si>
  <si>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</si>
  <si>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</si>
  <si>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</si>
  <si>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</si>
  <si>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</si>
  <si>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</si>
  <si>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</si>
  <si>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</si>
  <si>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</si>
  <si>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</si>
  <si>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</si>
  <si>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</si>
  <si>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</si>
  <si>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</si>
  <si>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</si>
  <si>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</si>
  <si>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</si>
  <si>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</si>
  <si>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</si>
  <si>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</si>
  <si>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</si>
  <si>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</si>
  <si>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</si>
  <si>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</si>
  <si>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</si>
  <si>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</si>
  <si>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</si>
  <si>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</si>
  <si>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</si>
  <si>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</si>
  <si>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</si>
  <si>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</si>
  <si>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</si>
  <si>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</si>
  <si>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</si>
  <si>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</si>
  <si>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</si>
  <si>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</si>
  <si>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</si>
  <si>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</si>
  <si>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</si>
  <si>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</si>
  <si>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</si>
  <si>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</si>
  <si>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</si>
  <si>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</si>
  <si>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</si>
  <si>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</si>
  <si>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</si>
  <si>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</si>
  <si>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</si>
  <si>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</si>
  <si>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</si>
  <si>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</si>
  <si>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</si>
  <si>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</si>
  <si>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</si>
  <si>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</si>
  <si>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</si>
  <si>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</si>
  <si>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</si>
  <si>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</si>
  <si>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</si>
  <si>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</si>
  <si>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</si>
  <si>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</si>
  <si>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</si>
  <si>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</si>
  <si>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</si>
  <si>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</si>
  <si>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</si>
  <si>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</si>
  <si>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</si>
  <si>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</si>
  <si>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</si>
  <si>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</si>
  <si>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</si>
  <si>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</si>
  <si>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</si>
  <si>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</si>
  <si>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</si>
  <si>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</si>
  <si>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</si>
  <si>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</si>
  <si>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</si>
  <si>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</si>
  <si>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</si>
  <si>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</si>
  <si>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</si>
  <si>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</si>
  <si>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</si>
  <si>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</si>
  <si>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</si>
  <si>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</si>
  <si>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</si>
  <si>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</si>
  <si>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</si>
  <si>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</si>
  <si>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</si>
  <si>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</si>
  <si>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</si>
  <si>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</si>
  <si>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</si>
  <si>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</si>
  <si>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</si>
  <si>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</si>
  <si>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 xml:space="preserve"> </t>
  </si>
  <si>
    <t>Wykonanie               za 12 m-cy</t>
  </si>
  <si>
    <t>Izby wytrzeźwień</t>
  </si>
  <si>
    <t>Promocja jednostek samorządu terytorialnego</t>
  </si>
  <si>
    <t>Wpływy ze zwrotów dotacji oraz płatności, w tym wykorzystanych niezgodnie z przeznaczeniem lub wykorzystanych z naruszeniem procedur, o których mowa w art.. 184 ustawy, pobieranych nienależnie lub w nadmiernej wysokości</t>
  </si>
  <si>
    <t>Wpłaty z zysku przedsiębiorstw państwowych, jednoosobowych spółek Skarbu Państwa i spółek jst</t>
  </si>
  <si>
    <t xml:space="preserve">Wpływy z opłat za zezwolenia na sprzedaż napojów alkoholowych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</si>
</sst>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24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3" fillId="0" borderId="16" xfId="0" applyNumberFormat="1" applyFont="1" applyBorder="1" applyAlignment="1">
      <alignment vertical="center" wrapText="1"/>
    </xf>
    <xf numFmtId="4" fontId="17" fillId="24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right" vertical="center"/>
    </xf>
    <xf numFmtId="0" fontId="9" fillId="2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1"/>
  <sheetViews>
    <sheetView tabSelected="1" zoomScale="110" zoomScaleNormal="110" workbookViewId="0" topLeftCell="A1">
      <pane ySplit="3" topLeftCell="BM338" activePane="bottomLeft" state="frozen"/>
      <selection pane="topLeft" activeCell="A1" sqref="A1"/>
      <selection pane="bottomLeft" activeCell="D379" sqref="D379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3" t="s">
        <v>103</v>
      </c>
      <c r="B1" s="214"/>
      <c r="C1" s="215"/>
      <c r="D1" s="207" t="s">
        <v>0</v>
      </c>
      <c r="E1" s="207" t="s">
        <v>124</v>
      </c>
      <c r="F1" s="207" t="s">
        <v>243</v>
      </c>
      <c r="G1" s="209" t="s">
        <v>189</v>
      </c>
      <c r="H1" s="207" t="s">
        <v>101</v>
      </c>
      <c r="I1" s="207" t="s">
        <v>232</v>
      </c>
      <c r="J1" s="207" t="s">
        <v>228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08"/>
      <c r="E2" s="208"/>
      <c r="F2" s="208"/>
      <c r="G2" s="210"/>
      <c r="H2" s="208"/>
      <c r="I2" s="208"/>
      <c r="J2" s="208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150</v>
      </c>
      <c r="B4" s="18"/>
      <c r="C4" s="19"/>
      <c r="D4" s="68" t="s">
        <v>146</v>
      </c>
      <c r="E4" s="20">
        <f>E5</f>
        <v>45125.26</v>
      </c>
      <c r="F4" s="20">
        <f>F5</f>
        <v>45125.26</v>
      </c>
      <c r="G4" s="142">
        <f>F4*100/E4</f>
        <v>100</v>
      </c>
      <c r="H4" s="142"/>
      <c r="I4" s="142">
        <f>(F4/J4)*100</f>
        <v>108.81341374105958</v>
      </c>
      <c r="J4" s="20">
        <f>SUM(J5)</f>
        <v>41470.31</v>
      </c>
    </row>
    <row r="5" spans="1:10" ht="12.75">
      <c r="A5" s="130"/>
      <c r="B5" s="165" t="s">
        <v>190</v>
      </c>
      <c r="C5" s="113"/>
      <c r="D5" s="116" t="s">
        <v>5</v>
      </c>
      <c r="E5" s="23">
        <f>SUM(E6)</f>
        <v>45125.26</v>
      </c>
      <c r="F5" s="23">
        <f>SUM(F6)</f>
        <v>45125.26</v>
      </c>
      <c r="G5" s="143">
        <f>F5*100/E5</f>
        <v>100</v>
      </c>
      <c r="H5" s="143"/>
      <c r="I5" s="143">
        <f>(F5/J5)*100</f>
        <v>108.81341374105958</v>
      </c>
      <c r="J5" s="23">
        <f>SUM(J6)</f>
        <v>41470.31</v>
      </c>
    </row>
    <row r="6" spans="1:10" ht="45">
      <c r="A6" s="131"/>
      <c r="B6" s="112"/>
      <c r="C6" s="81">
        <v>2010</v>
      </c>
      <c r="D6" s="14" t="s">
        <v>179</v>
      </c>
      <c r="E6" s="27">
        <v>45125.26</v>
      </c>
      <c r="F6" s="27">
        <v>45125.26</v>
      </c>
      <c r="G6" s="144">
        <f>F6*100/E6</f>
        <v>100</v>
      </c>
      <c r="H6" s="144"/>
      <c r="I6" s="144">
        <f>(F6/J6)*100</f>
        <v>108.81341374105958</v>
      </c>
      <c r="J6" s="45">
        <v>41470.31</v>
      </c>
    </row>
    <row r="7" spans="1:10" ht="12.75">
      <c r="A7" s="28">
        <v>600</v>
      </c>
      <c r="B7" s="18"/>
      <c r="C7" s="19"/>
      <c r="D7" s="68" t="s">
        <v>6</v>
      </c>
      <c r="E7" s="20">
        <f>E8+E12+E26+E30</f>
        <v>1419821</v>
      </c>
      <c r="F7" s="20">
        <f>F8+F12+F26+F30</f>
        <v>1419947</v>
      </c>
      <c r="G7" s="142">
        <f>F7*100/E7</f>
        <v>100.0088743581057</v>
      </c>
      <c r="H7" s="142" t="e">
        <f>H8+H12+H30</f>
        <v>#REF!</v>
      </c>
      <c r="I7" s="142">
        <f>(F7/J7)*100</f>
        <v>75.05671036846408</v>
      </c>
      <c r="J7" s="20">
        <f>SUM(J8,J12,J26,J30)</f>
        <v>1891832.18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600</v>
      </c>
      <c r="G8" s="143">
        <f>F8*100/E8</f>
        <v>100</v>
      </c>
      <c r="H8" s="143" t="e">
        <f>SUM(#REF!)</f>
        <v>#REF!</v>
      </c>
      <c r="I8" s="143">
        <f>(F8/J8)*100</f>
        <v>100</v>
      </c>
      <c r="J8" s="23">
        <f>SUM(J9:J11)</f>
        <v>600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145</v>
      </c>
      <c r="H9" s="144"/>
      <c r="I9" s="156" t="s">
        <v>145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384</v>
      </c>
      <c r="G10" s="144">
        <f aca="true" t="shared" si="0" ref="G10:G15">F10*100/E10</f>
        <v>100</v>
      </c>
      <c r="H10" s="144"/>
      <c r="I10" s="144">
        <f>(F10/J10)*100</f>
        <v>100</v>
      </c>
      <c r="J10" s="45">
        <v>384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216</v>
      </c>
      <c r="G11" s="144">
        <f t="shared" si="0"/>
        <v>100</v>
      </c>
      <c r="H11" s="144"/>
      <c r="I11" s="144">
        <f>(F11/J11)*100</f>
        <v>100</v>
      </c>
      <c r="J11" s="45">
        <v>216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SUM(E13:E25)</f>
        <v>782632</v>
      </c>
      <c r="F12" s="23">
        <f>SUM(F13:F25)</f>
        <v>782425.9</v>
      </c>
      <c r="G12" s="143">
        <f t="shared" si="0"/>
        <v>99.97366578417443</v>
      </c>
      <c r="H12" s="143">
        <v>0</v>
      </c>
      <c r="I12" s="143">
        <f>(F12/J12)*100</f>
        <v>60.79254900710617</v>
      </c>
      <c r="J12" s="23">
        <f>SUM(J13:J25)</f>
        <v>1287042.43</v>
      </c>
    </row>
    <row r="13" spans="1:10" s="87" customFormat="1" ht="22.5" hidden="1">
      <c r="A13" s="21"/>
      <c r="B13" s="38"/>
      <c r="C13" s="32" t="s">
        <v>77</v>
      </c>
      <c r="D13" s="14" t="s">
        <v>91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41000</v>
      </c>
      <c r="F14" s="27">
        <v>40830.97</v>
      </c>
      <c r="G14" s="144">
        <f t="shared" si="0"/>
        <v>99.58773170731708</v>
      </c>
      <c r="H14" s="144">
        <v>0</v>
      </c>
      <c r="I14" s="144">
        <f>(F14/J14)*100</f>
        <v>82.93829399393141</v>
      </c>
      <c r="J14" s="27">
        <v>49230.54</v>
      </c>
    </row>
    <row r="15" spans="1:10" ht="12.75" hidden="1">
      <c r="A15" s="24"/>
      <c r="B15" s="25"/>
      <c r="C15" s="32" t="s">
        <v>149</v>
      </c>
      <c r="D15" s="115" t="s">
        <v>172</v>
      </c>
      <c r="E15" s="83"/>
      <c r="F15" s="83"/>
      <c r="G15" s="144" t="e">
        <f t="shared" si="0"/>
        <v>#DIV/0!</v>
      </c>
      <c r="H15" s="144"/>
      <c r="I15" s="156" t="s">
        <v>145</v>
      </c>
      <c r="J15" s="156" t="s">
        <v>145</v>
      </c>
    </row>
    <row r="16" spans="1:10" ht="12.75" hidden="1">
      <c r="A16" s="24"/>
      <c r="B16" s="25"/>
      <c r="C16" s="32" t="s">
        <v>149</v>
      </c>
      <c r="D16" s="115" t="s">
        <v>121</v>
      </c>
      <c r="E16" s="83"/>
      <c r="F16" s="83"/>
      <c r="G16" s="144" t="e">
        <f>F16*100/E16</f>
        <v>#DIV/0!</v>
      </c>
      <c r="H16" s="144"/>
      <c r="I16" s="144" t="e">
        <f aca="true" t="shared" si="1" ref="I16:I21"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164</v>
      </c>
      <c r="E17" s="83"/>
      <c r="F17" s="83"/>
      <c r="G17" s="144" t="e">
        <f>F17*100/E17</f>
        <v>#DIV/0!</v>
      </c>
      <c r="H17" s="144"/>
      <c r="I17" s="144" t="e">
        <f t="shared" si="1"/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700</v>
      </c>
      <c r="F18" s="83">
        <v>662.67</v>
      </c>
      <c r="G18" s="144">
        <f aca="true" t="shared" si="2" ref="G18:G30">F18*100/E18</f>
        <v>94.66714285714286</v>
      </c>
      <c r="H18" s="144"/>
      <c r="I18" s="144">
        <f t="shared" si="1"/>
        <v>101.24828113063407</v>
      </c>
      <c r="J18" s="45">
        <v>654.5</v>
      </c>
    </row>
    <row r="19" spans="1:10" ht="12.75">
      <c r="A19" s="24"/>
      <c r="B19" s="25"/>
      <c r="C19" s="32" t="s">
        <v>11</v>
      </c>
      <c r="D19" s="14" t="s">
        <v>12</v>
      </c>
      <c r="E19" s="83">
        <v>156087</v>
      </c>
      <c r="F19" s="83">
        <v>156087</v>
      </c>
      <c r="G19" s="144">
        <f t="shared" si="2"/>
        <v>100</v>
      </c>
      <c r="H19" s="144"/>
      <c r="I19" s="156" t="s">
        <v>145</v>
      </c>
      <c r="J19" s="45" t="s">
        <v>145</v>
      </c>
    </row>
    <row r="20" spans="1:10" ht="33.75" hidden="1">
      <c r="A20" s="24"/>
      <c r="B20" s="25"/>
      <c r="C20" s="32" t="s">
        <v>149</v>
      </c>
      <c r="D20" s="88" t="s">
        <v>184</v>
      </c>
      <c r="E20" s="83"/>
      <c r="F20" s="83"/>
      <c r="G20" s="144" t="e">
        <f>F20*100/E20</f>
        <v>#DIV/0!</v>
      </c>
      <c r="H20" s="144"/>
      <c r="I20" s="144">
        <f t="shared" si="1"/>
        <v>0</v>
      </c>
      <c r="J20" s="45">
        <v>4000</v>
      </c>
    </row>
    <row r="21" spans="1:10" ht="33.75">
      <c r="A21" s="24"/>
      <c r="B21" s="103"/>
      <c r="C21" s="32" t="s">
        <v>125</v>
      </c>
      <c r="D21" s="88" t="s">
        <v>187</v>
      </c>
      <c r="E21" s="83">
        <v>584845</v>
      </c>
      <c r="F21" s="83">
        <v>584845.26</v>
      </c>
      <c r="G21" s="144">
        <f t="shared" si="2"/>
        <v>100.00004445622345</v>
      </c>
      <c r="H21" s="144">
        <v>0</v>
      </c>
      <c r="I21" s="144">
        <f t="shared" si="1"/>
        <v>47.4266516782582</v>
      </c>
      <c r="J21" s="27">
        <v>1233157.39</v>
      </c>
    </row>
    <row r="22" spans="1:10" ht="33.75" hidden="1">
      <c r="A22" s="24"/>
      <c r="B22" s="25"/>
      <c r="C22" s="30" t="s">
        <v>90</v>
      </c>
      <c r="D22" s="14" t="s">
        <v>122</v>
      </c>
      <c r="E22" s="83"/>
      <c r="F22" s="83"/>
      <c r="G22" s="144" t="e">
        <f t="shared" si="2"/>
        <v>#DIV/0!</v>
      </c>
      <c r="H22" s="144"/>
      <c r="I22" s="156" t="s">
        <v>145</v>
      </c>
      <c r="J22" s="45"/>
    </row>
    <row r="23" spans="1:10" ht="33.75" hidden="1">
      <c r="A23" s="24"/>
      <c r="B23" s="25"/>
      <c r="C23" s="32" t="s">
        <v>86</v>
      </c>
      <c r="D23" s="14" t="s">
        <v>131</v>
      </c>
      <c r="E23" s="83"/>
      <c r="F23" s="83"/>
      <c r="G23" s="144" t="e">
        <f t="shared" si="2"/>
        <v>#DIV/0!</v>
      </c>
      <c r="H23" s="144"/>
      <c r="I23" s="156" t="s">
        <v>145</v>
      </c>
      <c r="J23" s="27"/>
    </row>
    <row r="24" spans="1:10" ht="12.75" hidden="1">
      <c r="A24" s="24"/>
      <c r="B24" s="25"/>
      <c r="C24" s="32" t="s">
        <v>160</v>
      </c>
      <c r="D24" s="14" t="s">
        <v>155</v>
      </c>
      <c r="E24" s="83"/>
      <c r="F24" s="83"/>
      <c r="G24" s="144" t="e">
        <f t="shared" si="2"/>
        <v>#DIV/0!</v>
      </c>
      <c r="H24" s="144"/>
      <c r="I24" s="156" t="s">
        <v>145</v>
      </c>
      <c r="J24" s="45"/>
    </row>
    <row r="25" spans="1:10" ht="33.75" hidden="1">
      <c r="A25" s="24"/>
      <c r="B25" s="102"/>
      <c r="C25" s="32" t="s">
        <v>130</v>
      </c>
      <c r="D25" s="14" t="s">
        <v>132</v>
      </c>
      <c r="E25" s="83"/>
      <c r="F25" s="83"/>
      <c r="G25" s="144" t="e">
        <f t="shared" si="2"/>
        <v>#DIV/0!</v>
      </c>
      <c r="H25" s="144"/>
      <c r="I25" s="144" t="e">
        <f>(F25/J25)*100</f>
        <v>#DIV/0!</v>
      </c>
      <c r="J25" s="27"/>
    </row>
    <row r="26" spans="1:10" s="87" customFormat="1" ht="12.75">
      <c r="A26" s="84"/>
      <c r="B26" s="29">
        <v>60017</v>
      </c>
      <c r="C26" s="22"/>
      <c r="D26" s="85" t="s">
        <v>126</v>
      </c>
      <c r="E26" s="86">
        <f>SUM(E27:E29)</f>
        <v>4010</v>
      </c>
      <c r="F26" s="86">
        <f>SUM(F27:F29)</f>
        <v>3890.7</v>
      </c>
      <c r="G26" s="145">
        <f t="shared" si="2"/>
        <v>97.02493765586036</v>
      </c>
      <c r="H26" s="145"/>
      <c r="I26" s="143">
        <f>(F26/J26)*100</f>
        <v>92.77797384561087</v>
      </c>
      <c r="J26" s="86">
        <f>SUM(J27:J29)</f>
        <v>4193.56</v>
      </c>
    </row>
    <row r="27" spans="1:10" ht="45">
      <c r="A27" s="24"/>
      <c r="B27" s="132"/>
      <c r="C27" s="32" t="s">
        <v>10</v>
      </c>
      <c r="D27" s="88" t="s">
        <v>234</v>
      </c>
      <c r="E27" s="83">
        <v>4000</v>
      </c>
      <c r="F27" s="83">
        <v>3888.12</v>
      </c>
      <c r="G27" s="146">
        <f t="shared" si="2"/>
        <v>97.203</v>
      </c>
      <c r="H27" s="146"/>
      <c r="I27" s="144">
        <f>(F27/J27)*100</f>
        <v>92.75648595455358</v>
      </c>
      <c r="J27" s="83">
        <v>4191.75</v>
      </c>
    </row>
    <row r="28" spans="1:10" ht="12.75">
      <c r="A28" s="24"/>
      <c r="B28" s="103"/>
      <c r="C28" s="32" t="s">
        <v>26</v>
      </c>
      <c r="D28" s="14" t="s">
        <v>27</v>
      </c>
      <c r="E28" s="83">
        <v>10</v>
      </c>
      <c r="F28" s="83">
        <v>2.58</v>
      </c>
      <c r="G28" s="144">
        <f t="shared" si="2"/>
        <v>25.8</v>
      </c>
      <c r="H28" s="146"/>
      <c r="I28" s="144">
        <f>(F28/J28)*100</f>
        <v>142.54143646408838</v>
      </c>
      <c r="J28" s="168">
        <v>1.81</v>
      </c>
    </row>
    <row r="29" spans="1:10" ht="22.5" hidden="1">
      <c r="A29" s="24"/>
      <c r="B29" s="33"/>
      <c r="C29" s="32" t="s">
        <v>11</v>
      </c>
      <c r="D29" s="88" t="s">
        <v>169</v>
      </c>
      <c r="E29" s="83"/>
      <c r="F29" s="83"/>
      <c r="G29" s="146" t="e">
        <f t="shared" si="2"/>
        <v>#DIV/0!</v>
      </c>
      <c r="H29" s="146"/>
      <c r="I29" s="157" t="s">
        <v>145</v>
      </c>
      <c r="J29" s="45"/>
    </row>
    <row r="30" spans="1:10" ht="12.75">
      <c r="A30" s="21"/>
      <c r="B30" s="29">
        <v>60095</v>
      </c>
      <c r="C30" s="65"/>
      <c r="D30" s="16" t="s">
        <v>5</v>
      </c>
      <c r="E30" s="23">
        <f>SUM(E31:E33)</f>
        <v>632579</v>
      </c>
      <c r="F30" s="23">
        <f>SUM(F31:F33)</f>
        <v>633030.4</v>
      </c>
      <c r="G30" s="143">
        <f t="shared" si="2"/>
        <v>100.07135867614954</v>
      </c>
      <c r="H30" s="143" t="e">
        <f>SUM(#REF!)</f>
        <v>#REF!</v>
      </c>
      <c r="I30" s="143">
        <f>(F30/J30)*100</f>
        <v>105.50573662809425</v>
      </c>
      <c r="J30" s="23">
        <f>SUM(J31:J33)</f>
        <v>599996.19</v>
      </c>
    </row>
    <row r="31" spans="1:10" ht="45" hidden="1">
      <c r="A31" s="24"/>
      <c r="B31" s="31"/>
      <c r="C31" s="32" t="s">
        <v>10</v>
      </c>
      <c r="D31" s="88" t="s">
        <v>234</v>
      </c>
      <c r="E31" s="27"/>
      <c r="F31" s="45"/>
      <c r="G31" s="144" t="e">
        <f aca="true" t="shared" si="3" ref="G31:G46">F31*100/E31</f>
        <v>#DIV/0!</v>
      </c>
      <c r="H31" s="144">
        <v>0</v>
      </c>
      <c r="I31" s="144" t="e">
        <f>(F31/J31)*100</f>
        <v>#DIV/0!</v>
      </c>
      <c r="J31" s="27"/>
    </row>
    <row r="32" spans="1:10" ht="12.75" hidden="1">
      <c r="A32" s="24"/>
      <c r="B32" s="31"/>
      <c r="C32" s="36" t="s">
        <v>11</v>
      </c>
      <c r="D32" s="14" t="s">
        <v>12</v>
      </c>
      <c r="E32" s="27"/>
      <c r="F32" s="27"/>
      <c r="G32" s="144" t="e">
        <f t="shared" si="3"/>
        <v>#DIV/0!</v>
      </c>
      <c r="H32" s="144"/>
      <c r="I32" s="156" t="s">
        <v>145</v>
      </c>
      <c r="J32" s="45"/>
    </row>
    <row r="33" spans="1:10" ht="33.75">
      <c r="A33" s="24"/>
      <c r="B33" s="31"/>
      <c r="C33" s="32" t="s">
        <v>125</v>
      </c>
      <c r="D33" s="88" t="s">
        <v>187</v>
      </c>
      <c r="E33" s="27">
        <v>632579</v>
      </c>
      <c r="F33" s="27">
        <v>633030.4</v>
      </c>
      <c r="G33" s="144">
        <f t="shared" si="3"/>
        <v>100.07135867614954</v>
      </c>
      <c r="H33" s="144"/>
      <c r="I33" s="144">
        <f aca="true" t="shared" si="4" ref="I33:I40">(F33/J33)*100</f>
        <v>105.50573662809425</v>
      </c>
      <c r="J33" s="45">
        <v>599996.19</v>
      </c>
    </row>
    <row r="34" spans="1:10" ht="12.75">
      <c r="A34" s="28">
        <v>700</v>
      </c>
      <c r="B34" s="39"/>
      <c r="C34" s="40"/>
      <c r="D34" s="68" t="s">
        <v>14</v>
      </c>
      <c r="E34" s="20">
        <f>E35+E38+E50</f>
        <v>23385628.64</v>
      </c>
      <c r="F34" s="20">
        <f>F35+F38+F50</f>
        <v>23885542.23</v>
      </c>
      <c r="G34" s="142">
        <f t="shared" si="3"/>
        <v>102.13769575193254</v>
      </c>
      <c r="H34" s="142" t="e">
        <f>H38+H50+#REF!</f>
        <v>#REF!</v>
      </c>
      <c r="I34" s="142">
        <f t="shared" si="4"/>
        <v>101.83206672260042</v>
      </c>
      <c r="J34" s="20">
        <f>J35+J38+J50</f>
        <v>23455816.029999997</v>
      </c>
    </row>
    <row r="35" spans="1:10" ht="22.5">
      <c r="A35" s="49"/>
      <c r="B35" s="50">
        <v>70004</v>
      </c>
      <c r="C35" s="119"/>
      <c r="D35" s="121" t="s">
        <v>161</v>
      </c>
      <c r="E35" s="23">
        <f>SUM(E36:E37)</f>
        <v>65550</v>
      </c>
      <c r="F35" s="23">
        <f>SUM(F36:F37)</f>
        <v>89167.4</v>
      </c>
      <c r="G35" s="143">
        <f t="shared" si="3"/>
        <v>136.02959572845157</v>
      </c>
      <c r="H35" s="143"/>
      <c r="I35" s="143">
        <f t="shared" si="4"/>
        <v>643.4204962499116</v>
      </c>
      <c r="J35" s="23">
        <f>SUM(J36:J37)</f>
        <v>13858.339999999998</v>
      </c>
    </row>
    <row r="36" spans="1:10" ht="12.75">
      <c r="A36" s="49"/>
      <c r="B36" s="177"/>
      <c r="C36" s="54" t="s">
        <v>26</v>
      </c>
      <c r="D36" s="14" t="s">
        <v>27</v>
      </c>
      <c r="E36" s="27">
        <v>150</v>
      </c>
      <c r="F36" s="27">
        <v>218.62</v>
      </c>
      <c r="G36" s="144">
        <f t="shared" si="3"/>
        <v>145.74666666666667</v>
      </c>
      <c r="H36" s="143"/>
      <c r="I36" s="144">
        <f>(F36/J36)*100</f>
        <v>34.31324847362391</v>
      </c>
      <c r="J36" s="27">
        <v>637.13</v>
      </c>
    </row>
    <row r="37" spans="1:10" ht="12.75">
      <c r="A37" s="49"/>
      <c r="B37" s="175"/>
      <c r="C37" s="32" t="s">
        <v>11</v>
      </c>
      <c r="D37" s="14" t="s">
        <v>12</v>
      </c>
      <c r="E37" s="55">
        <v>65400</v>
      </c>
      <c r="F37" s="55">
        <v>88948.78</v>
      </c>
      <c r="G37" s="147">
        <f t="shared" si="3"/>
        <v>136.00730886850153</v>
      </c>
      <c r="H37" s="147"/>
      <c r="I37" s="144">
        <f t="shared" si="4"/>
        <v>672.7733694571073</v>
      </c>
      <c r="J37" s="161">
        <v>13221.21</v>
      </c>
    </row>
    <row r="38" spans="1:10" ht="12.75">
      <c r="A38" s="21"/>
      <c r="B38" s="29">
        <v>70005</v>
      </c>
      <c r="C38" s="22"/>
      <c r="D38" s="16" t="s">
        <v>15</v>
      </c>
      <c r="E38" s="23">
        <f>SUM(E39:E49)</f>
        <v>22735811.64</v>
      </c>
      <c r="F38" s="23">
        <f>SUM(F39:F49)</f>
        <v>23211674.040000003</v>
      </c>
      <c r="G38" s="143">
        <f t="shared" si="3"/>
        <v>102.09300819137154</v>
      </c>
      <c r="H38" s="143">
        <f>SUM(H39:H48)</f>
        <v>15797919.6</v>
      </c>
      <c r="I38" s="143">
        <f t="shared" si="4"/>
        <v>100.41406419461862</v>
      </c>
      <c r="J38" s="23">
        <f>SUM(J39:J49)</f>
        <v>23115959.13</v>
      </c>
    </row>
    <row r="39" spans="1:10" ht="22.5">
      <c r="A39" s="24"/>
      <c r="B39" s="31"/>
      <c r="C39" s="36" t="s">
        <v>16</v>
      </c>
      <c r="D39" s="14" t="s">
        <v>237</v>
      </c>
      <c r="E39" s="27">
        <v>1165707.66</v>
      </c>
      <c r="F39" s="27">
        <v>1177382.3</v>
      </c>
      <c r="G39" s="144">
        <f t="shared" si="3"/>
        <v>101.00150667277936</v>
      </c>
      <c r="H39" s="144">
        <v>989911.02</v>
      </c>
      <c r="I39" s="144">
        <f t="shared" si="4"/>
        <v>113.9004698469851</v>
      </c>
      <c r="J39" s="27">
        <v>1033693.98</v>
      </c>
    </row>
    <row r="40" spans="1:10" ht="22.5" hidden="1">
      <c r="A40" s="24"/>
      <c r="B40" s="31"/>
      <c r="C40" s="36" t="s">
        <v>28</v>
      </c>
      <c r="D40" s="14" t="s">
        <v>106</v>
      </c>
      <c r="E40" s="27"/>
      <c r="F40" s="27"/>
      <c r="G40" s="144" t="e">
        <f t="shared" si="3"/>
        <v>#DIV/0!</v>
      </c>
      <c r="H40" s="144"/>
      <c r="I40" s="144" t="e">
        <f t="shared" si="4"/>
        <v>#DIV/0!</v>
      </c>
      <c r="J40" s="45">
        <v>0</v>
      </c>
    </row>
    <row r="41" spans="1:10" ht="22.5">
      <c r="A41" s="24"/>
      <c r="B41" s="31"/>
      <c r="C41" s="36" t="s">
        <v>77</v>
      </c>
      <c r="D41" s="14" t="s">
        <v>91</v>
      </c>
      <c r="E41" s="27">
        <v>450</v>
      </c>
      <c r="F41" s="27">
        <v>0</v>
      </c>
      <c r="G41" s="144">
        <f t="shared" si="3"/>
        <v>0</v>
      </c>
      <c r="H41" s="144"/>
      <c r="I41" s="156" t="s">
        <v>145</v>
      </c>
      <c r="J41" s="45" t="s">
        <v>145</v>
      </c>
    </row>
    <row r="42" spans="1:10" ht="12.75" hidden="1">
      <c r="A42" s="24"/>
      <c r="B42" s="31"/>
      <c r="C42" s="37" t="s">
        <v>17</v>
      </c>
      <c r="D42" s="12" t="s">
        <v>18</v>
      </c>
      <c r="E42" s="27"/>
      <c r="F42" s="27"/>
      <c r="G42" s="144" t="e">
        <f t="shared" si="3"/>
        <v>#DIV/0!</v>
      </c>
      <c r="H42" s="144">
        <v>115942.36</v>
      </c>
      <c r="I42" s="144" t="e">
        <f aca="true" t="shared" si="5" ref="I42:I50">(F42/J42)*100</f>
        <v>#DIV/0!</v>
      </c>
      <c r="J42" s="27"/>
    </row>
    <row r="43" spans="1:10" ht="45">
      <c r="A43" s="101"/>
      <c r="B43" s="103"/>
      <c r="C43" s="32" t="s">
        <v>10</v>
      </c>
      <c r="D43" s="88" t="s">
        <v>204</v>
      </c>
      <c r="E43" s="55">
        <v>16135210</v>
      </c>
      <c r="F43" s="55">
        <v>16033183.12</v>
      </c>
      <c r="G43" s="144">
        <f t="shared" si="3"/>
        <v>99.36767553691585</v>
      </c>
      <c r="H43" s="144"/>
      <c r="I43" s="144">
        <f t="shared" si="5"/>
        <v>96.42691637406386</v>
      </c>
      <c r="J43" s="27">
        <v>16627290.1</v>
      </c>
    </row>
    <row r="44" spans="1:10" ht="45">
      <c r="A44" s="188"/>
      <c r="B44" s="189"/>
      <c r="C44" s="54" t="s">
        <v>10</v>
      </c>
      <c r="D44" s="187" t="s">
        <v>204</v>
      </c>
      <c r="E44" s="55">
        <v>298708</v>
      </c>
      <c r="F44" s="203">
        <v>324123.92</v>
      </c>
      <c r="G44" s="147">
        <f t="shared" si="3"/>
        <v>108.50861711102482</v>
      </c>
      <c r="H44" s="147">
        <v>11199744.45</v>
      </c>
      <c r="I44" s="147">
        <f t="shared" si="5"/>
        <v>101.60569030125039</v>
      </c>
      <c r="J44" s="55">
        <v>319001.74</v>
      </c>
    </row>
    <row r="45" spans="1:10" ht="33.75">
      <c r="A45" s="24"/>
      <c r="B45" s="189"/>
      <c r="C45" s="37" t="s">
        <v>82</v>
      </c>
      <c r="D45" s="14" t="s">
        <v>205</v>
      </c>
      <c r="E45" s="27">
        <v>627250</v>
      </c>
      <c r="F45" s="27">
        <v>629615.53</v>
      </c>
      <c r="G45" s="144">
        <f t="shared" si="3"/>
        <v>100.37712714228776</v>
      </c>
      <c r="H45" s="144">
        <v>80082.09</v>
      </c>
      <c r="I45" s="144">
        <f t="shared" si="5"/>
        <v>137.82410439909637</v>
      </c>
      <c r="J45" s="27">
        <v>456825.41</v>
      </c>
    </row>
    <row r="46" spans="1:10" ht="22.5">
      <c r="A46" s="24"/>
      <c r="B46" s="31"/>
      <c r="C46" s="37" t="s">
        <v>19</v>
      </c>
      <c r="D46" s="14" t="s">
        <v>206</v>
      </c>
      <c r="E46" s="27">
        <v>3945600</v>
      </c>
      <c r="F46" s="27">
        <v>4395020.51</v>
      </c>
      <c r="G46" s="144">
        <f t="shared" si="3"/>
        <v>111.39042249594485</v>
      </c>
      <c r="H46" s="144">
        <v>3351391.27</v>
      </c>
      <c r="I46" s="144">
        <f t="shared" si="5"/>
        <v>96.4482199146439</v>
      </c>
      <c r="J46" s="27">
        <v>4556870.53</v>
      </c>
    </row>
    <row r="47" spans="1:10" ht="12.75" hidden="1">
      <c r="A47" s="24"/>
      <c r="B47" s="31"/>
      <c r="C47" s="32" t="s">
        <v>20</v>
      </c>
      <c r="D47" s="12" t="s">
        <v>105</v>
      </c>
      <c r="E47" s="27">
        <v>0</v>
      </c>
      <c r="F47" s="27">
        <v>0</v>
      </c>
      <c r="G47" s="156" t="s">
        <v>145</v>
      </c>
      <c r="H47" s="144"/>
      <c r="I47" s="144" t="e">
        <f t="shared" si="5"/>
        <v>#DIV/0!</v>
      </c>
      <c r="J47" s="27">
        <v>0</v>
      </c>
    </row>
    <row r="48" spans="1:10" ht="12" customHeight="1">
      <c r="A48" s="24"/>
      <c r="B48" s="31"/>
      <c r="C48" s="32" t="s">
        <v>26</v>
      </c>
      <c r="D48" s="14" t="s">
        <v>27</v>
      </c>
      <c r="E48" s="27">
        <v>336200</v>
      </c>
      <c r="F48" s="27">
        <v>393907.8</v>
      </c>
      <c r="G48" s="144">
        <f aca="true" t="shared" si="6" ref="G48:G69">F48*100/E48</f>
        <v>117.1647233789411</v>
      </c>
      <c r="H48" s="144">
        <v>60848.41</v>
      </c>
      <c r="I48" s="144">
        <f t="shared" si="5"/>
        <v>421.3268677679134</v>
      </c>
      <c r="J48" s="45">
        <v>93492.21</v>
      </c>
    </row>
    <row r="49" spans="1:10" ht="13.5" customHeight="1">
      <c r="A49" s="24"/>
      <c r="B49" s="31"/>
      <c r="C49" s="32" t="s">
        <v>11</v>
      </c>
      <c r="D49" s="14" t="s">
        <v>12</v>
      </c>
      <c r="E49" s="27">
        <v>226685.98</v>
      </c>
      <c r="F49" s="27">
        <v>258440.86</v>
      </c>
      <c r="G49" s="144">
        <f t="shared" si="6"/>
        <v>114.00831229174385</v>
      </c>
      <c r="H49" s="144"/>
      <c r="I49" s="144">
        <f t="shared" si="5"/>
        <v>897.8267273831376</v>
      </c>
      <c r="J49" s="45">
        <v>28785.16</v>
      </c>
    </row>
    <row r="50" spans="1:10" ht="12.75">
      <c r="A50" s="21"/>
      <c r="B50" s="29">
        <v>70095</v>
      </c>
      <c r="C50" s="22"/>
      <c r="D50" s="16" t="s">
        <v>5</v>
      </c>
      <c r="E50" s="23">
        <f>SUM(E51:E54)</f>
        <v>584267</v>
      </c>
      <c r="F50" s="23">
        <f>SUM(F51:F54)</f>
        <v>584700.79</v>
      </c>
      <c r="G50" s="143">
        <f t="shared" si="6"/>
        <v>100.07424516530969</v>
      </c>
      <c r="H50" s="143">
        <v>1001088</v>
      </c>
      <c r="I50" s="143">
        <f t="shared" si="5"/>
        <v>179.35686280332038</v>
      </c>
      <c r="J50" s="23">
        <f>SUM(J51:J54)</f>
        <v>325998.56</v>
      </c>
    </row>
    <row r="51" spans="1:10" ht="22.5" hidden="1">
      <c r="A51" s="21"/>
      <c r="B51" s="38"/>
      <c r="C51" s="30" t="s">
        <v>77</v>
      </c>
      <c r="D51" s="14" t="s">
        <v>91</v>
      </c>
      <c r="E51" s="27"/>
      <c r="F51" s="27"/>
      <c r="G51" s="144" t="e">
        <f t="shared" si="6"/>
        <v>#DIV/0!</v>
      </c>
      <c r="H51" s="144"/>
      <c r="I51" s="144">
        <f aca="true" t="shared" si="7" ref="I51:I64">(F51/J51)*100</f>
        <v>0</v>
      </c>
      <c r="J51" s="45">
        <v>1674</v>
      </c>
    </row>
    <row r="52" spans="1:10" ht="12.75">
      <c r="A52" s="21"/>
      <c r="B52" s="38"/>
      <c r="C52" s="30" t="s">
        <v>11</v>
      </c>
      <c r="D52" s="14" t="s">
        <v>12</v>
      </c>
      <c r="E52" s="27">
        <v>5856</v>
      </c>
      <c r="F52" s="27">
        <v>6288.91</v>
      </c>
      <c r="G52" s="144">
        <f t="shared" si="6"/>
        <v>107.39258879781421</v>
      </c>
      <c r="H52" s="144"/>
      <c r="I52" s="156" t="s">
        <v>145</v>
      </c>
      <c r="J52" s="45" t="s">
        <v>145</v>
      </c>
    </row>
    <row r="53" spans="1:10" ht="33.75">
      <c r="A53" s="24"/>
      <c r="B53" s="25"/>
      <c r="C53" s="32" t="s">
        <v>125</v>
      </c>
      <c r="D53" s="88" t="s">
        <v>187</v>
      </c>
      <c r="E53" s="27">
        <v>120668</v>
      </c>
      <c r="F53" s="27">
        <v>120668.23</v>
      </c>
      <c r="G53" s="144">
        <f t="shared" si="6"/>
        <v>100.00019060562866</v>
      </c>
      <c r="H53" s="144">
        <v>1000</v>
      </c>
      <c r="I53" s="144">
        <f t="shared" si="7"/>
        <v>94.53234358729614</v>
      </c>
      <c r="J53" s="45">
        <v>127647.56</v>
      </c>
    </row>
    <row r="54" spans="1:10" ht="33.75">
      <c r="A54" s="21"/>
      <c r="B54" s="38"/>
      <c r="C54" s="32">
        <v>6330</v>
      </c>
      <c r="D54" s="14" t="s">
        <v>207</v>
      </c>
      <c r="E54" s="27">
        <v>457743</v>
      </c>
      <c r="F54" s="27">
        <v>457743.65</v>
      </c>
      <c r="G54" s="144">
        <f t="shared" si="6"/>
        <v>100.00014200107921</v>
      </c>
      <c r="H54" s="144">
        <v>1000088</v>
      </c>
      <c r="I54" s="156">
        <f t="shared" si="7"/>
        <v>232.73877982682265</v>
      </c>
      <c r="J54" s="27">
        <v>196677</v>
      </c>
    </row>
    <row r="55" spans="1:10" ht="12.75">
      <c r="A55" s="28">
        <v>710</v>
      </c>
      <c r="B55" s="39"/>
      <c r="C55" s="40"/>
      <c r="D55" s="68" t="s">
        <v>21</v>
      </c>
      <c r="E55" s="20">
        <f>E56</f>
        <v>30000</v>
      </c>
      <c r="F55" s="20">
        <f>F57+F58</f>
        <v>32066.67</v>
      </c>
      <c r="G55" s="142">
        <f t="shared" si="6"/>
        <v>106.8889</v>
      </c>
      <c r="H55" s="142">
        <f>H56</f>
        <v>6000</v>
      </c>
      <c r="I55" s="142">
        <f t="shared" si="7"/>
        <v>103.85979447422767</v>
      </c>
      <c r="J55" s="20">
        <f>J56</f>
        <v>30874.96</v>
      </c>
    </row>
    <row r="56" spans="1:10" ht="12.75">
      <c r="A56" s="21"/>
      <c r="B56" s="29">
        <v>71035</v>
      </c>
      <c r="C56" s="22"/>
      <c r="D56" s="16" t="s">
        <v>22</v>
      </c>
      <c r="E56" s="23">
        <f>SUM(E57:E58)</f>
        <v>30000</v>
      </c>
      <c r="F56" s="23">
        <f>SUM(F57:F58)</f>
        <v>32066.67</v>
      </c>
      <c r="G56" s="143">
        <f t="shared" si="6"/>
        <v>106.8889</v>
      </c>
      <c r="H56" s="143">
        <f>H58</f>
        <v>6000</v>
      </c>
      <c r="I56" s="143">
        <f t="shared" si="7"/>
        <v>103.85979447422767</v>
      </c>
      <c r="J56" s="23">
        <f>SUM(J57:J58)</f>
        <v>30874.96</v>
      </c>
    </row>
    <row r="57" spans="1:12" ht="33.75">
      <c r="A57" s="21"/>
      <c r="B57" s="38"/>
      <c r="C57" s="32" t="s">
        <v>46</v>
      </c>
      <c r="D57" s="14" t="s">
        <v>208</v>
      </c>
      <c r="E57" s="27">
        <v>24000</v>
      </c>
      <c r="F57" s="27">
        <v>26066.67</v>
      </c>
      <c r="G57" s="144">
        <f t="shared" si="6"/>
        <v>108.611125</v>
      </c>
      <c r="H57" s="143"/>
      <c r="I57" s="156">
        <f t="shared" si="7"/>
        <v>104.79080167365093</v>
      </c>
      <c r="J57" s="45">
        <v>24874.96</v>
      </c>
      <c r="K57" s="124"/>
      <c r="L57" s="124"/>
    </row>
    <row r="58" spans="1:10" ht="33.75">
      <c r="A58" s="24"/>
      <c r="B58" s="25"/>
      <c r="C58" s="26">
        <v>2020</v>
      </c>
      <c r="D58" s="14" t="s">
        <v>209</v>
      </c>
      <c r="E58" s="27">
        <v>6000</v>
      </c>
      <c r="F58" s="27">
        <v>6000</v>
      </c>
      <c r="G58" s="144">
        <f t="shared" si="6"/>
        <v>100</v>
      </c>
      <c r="H58" s="144">
        <v>6000</v>
      </c>
      <c r="I58" s="156">
        <f t="shared" si="7"/>
        <v>100</v>
      </c>
      <c r="J58" s="27">
        <v>6000</v>
      </c>
    </row>
    <row r="59" spans="1:10" ht="12.75">
      <c r="A59" s="28">
        <v>750</v>
      </c>
      <c r="B59" s="18"/>
      <c r="C59" s="34"/>
      <c r="D59" s="68" t="s">
        <v>23</v>
      </c>
      <c r="E59" s="41">
        <f>E60+E63+E70+E72+E77</f>
        <v>1037725</v>
      </c>
      <c r="F59" s="41">
        <f>F60+F63+F70+F72+F77</f>
        <v>1088575.5999999999</v>
      </c>
      <c r="G59" s="148">
        <f t="shared" si="6"/>
        <v>104.9001999566359</v>
      </c>
      <c r="H59" s="148">
        <f>H60+H63+H70+H72+H77</f>
        <v>1436509.5</v>
      </c>
      <c r="I59" s="148">
        <f t="shared" si="7"/>
        <v>32.59432142274222</v>
      </c>
      <c r="J59" s="41">
        <f>J60+J63+J70+J72+J77</f>
        <v>3339770.71</v>
      </c>
    </row>
    <row r="60" spans="1:10" ht="12.75">
      <c r="A60" s="21"/>
      <c r="B60" s="29">
        <v>75011</v>
      </c>
      <c r="C60" s="22"/>
      <c r="D60" s="16" t="s">
        <v>24</v>
      </c>
      <c r="E60" s="42">
        <f>SUM(E61:E62)</f>
        <v>481900</v>
      </c>
      <c r="F60" s="42">
        <f>SUM(F61:F62)</f>
        <v>482094.4</v>
      </c>
      <c r="G60" s="149">
        <f t="shared" si="6"/>
        <v>100.04034031956837</v>
      </c>
      <c r="H60" s="149">
        <f>SUM(H61:H62)</f>
        <v>449409.12</v>
      </c>
      <c r="I60" s="149">
        <f t="shared" si="7"/>
        <v>109.9932579578343</v>
      </c>
      <c r="J60" s="42">
        <f>SUM(J61:J62)</f>
        <v>438294.5</v>
      </c>
    </row>
    <row r="61" spans="1:10" ht="45">
      <c r="A61" s="24"/>
      <c r="B61" s="31"/>
      <c r="C61" s="32">
        <v>2010</v>
      </c>
      <c r="D61" s="14" t="s">
        <v>179</v>
      </c>
      <c r="E61" s="27">
        <v>481400</v>
      </c>
      <c r="F61" s="27">
        <v>481400</v>
      </c>
      <c r="G61" s="144">
        <f t="shared" si="6"/>
        <v>100</v>
      </c>
      <c r="H61" s="144">
        <v>440600</v>
      </c>
      <c r="I61" s="144">
        <f t="shared" si="7"/>
        <v>109.94758419075244</v>
      </c>
      <c r="J61" s="27">
        <v>437845</v>
      </c>
    </row>
    <row r="62" spans="1:10" ht="33.75">
      <c r="A62" s="21"/>
      <c r="B62" s="38"/>
      <c r="C62" s="32" t="s">
        <v>83</v>
      </c>
      <c r="D62" s="14" t="s">
        <v>216</v>
      </c>
      <c r="E62" s="27">
        <v>500</v>
      </c>
      <c r="F62" s="27">
        <v>694.4</v>
      </c>
      <c r="G62" s="144">
        <f t="shared" si="6"/>
        <v>138.88</v>
      </c>
      <c r="H62" s="144">
        <v>8809.12</v>
      </c>
      <c r="I62" s="144">
        <f t="shared" si="7"/>
        <v>154.48275862068965</v>
      </c>
      <c r="J62" s="27">
        <v>449.5</v>
      </c>
    </row>
    <row r="63" spans="1:10" ht="12.75">
      <c r="A63" s="21"/>
      <c r="B63" s="29">
        <v>75023</v>
      </c>
      <c r="C63" s="22"/>
      <c r="D63" s="16" t="s">
        <v>25</v>
      </c>
      <c r="E63" s="23">
        <f>SUM(E64:E69)</f>
        <v>533095</v>
      </c>
      <c r="F63" s="23">
        <f>SUM(F64:F69)</f>
        <v>583753.02</v>
      </c>
      <c r="G63" s="143">
        <f t="shared" si="6"/>
        <v>109.50262523565218</v>
      </c>
      <c r="H63" s="143">
        <f>SUM(H65:H69)</f>
        <v>987100.3799999999</v>
      </c>
      <c r="I63" s="143">
        <f t="shared" si="7"/>
        <v>20.128447761998522</v>
      </c>
      <c r="J63" s="23">
        <f>SUM(J64:J69)</f>
        <v>2900139.28</v>
      </c>
    </row>
    <row r="64" spans="1:10" ht="22.5" hidden="1">
      <c r="A64" s="21"/>
      <c r="B64" s="38"/>
      <c r="C64" s="32" t="s">
        <v>77</v>
      </c>
      <c r="D64" s="14" t="s">
        <v>91</v>
      </c>
      <c r="E64" s="27"/>
      <c r="F64" s="27"/>
      <c r="G64" s="144" t="e">
        <f t="shared" si="6"/>
        <v>#DIV/0!</v>
      </c>
      <c r="H64" s="144"/>
      <c r="I64" s="144">
        <f t="shared" si="7"/>
        <v>0</v>
      </c>
      <c r="J64" s="45">
        <v>3795.18</v>
      </c>
    </row>
    <row r="65" spans="1:10" ht="12.75">
      <c r="A65" s="24"/>
      <c r="B65" s="31"/>
      <c r="C65" s="36" t="s">
        <v>17</v>
      </c>
      <c r="D65" s="12" t="s">
        <v>18</v>
      </c>
      <c r="E65" s="27">
        <v>35340</v>
      </c>
      <c r="F65" s="27">
        <v>36000</v>
      </c>
      <c r="G65" s="144">
        <f t="shared" si="6"/>
        <v>101.86757215619694</v>
      </c>
      <c r="H65" s="144">
        <v>32352</v>
      </c>
      <c r="I65" s="144">
        <f>(F65/J65)*100</f>
        <v>101.9367991845056</v>
      </c>
      <c r="J65" s="27">
        <v>35316</v>
      </c>
    </row>
    <row r="66" spans="1:10" ht="33.75" hidden="1">
      <c r="A66" s="24"/>
      <c r="B66" s="31"/>
      <c r="C66" s="32" t="s">
        <v>158</v>
      </c>
      <c r="D66" s="14" t="s">
        <v>167</v>
      </c>
      <c r="E66" s="27"/>
      <c r="F66" s="27"/>
      <c r="G66" s="144" t="e">
        <f t="shared" si="6"/>
        <v>#DIV/0!</v>
      </c>
      <c r="H66" s="144"/>
      <c r="I66" s="156" t="s">
        <v>145</v>
      </c>
      <c r="J66" s="45"/>
    </row>
    <row r="67" spans="1:10" ht="12.75">
      <c r="A67" s="24"/>
      <c r="B67" s="31"/>
      <c r="C67" s="32" t="s">
        <v>26</v>
      </c>
      <c r="D67" s="12" t="s">
        <v>27</v>
      </c>
      <c r="E67" s="27">
        <v>162384</v>
      </c>
      <c r="F67" s="27">
        <v>185981.33</v>
      </c>
      <c r="G67" s="144">
        <f t="shared" si="6"/>
        <v>114.53180732091832</v>
      </c>
      <c r="H67" s="144">
        <v>833783.82</v>
      </c>
      <c r="I67" s="144">
        <f aca="true" t="shared" si="8" ref="I67:I73">(F67/J67)*100</f>
        <v>93.8593378649066</v>
      </c>
      <c r="J67" s="27">
        <v>198148.99</v>
      </c>
    </row>
    <row r="68" spans="1:10" ht="12.75" hidden="1">
      <c r="A68" s="24"/>
      <c r="B68" s="31"/>
      <c r="C68" s="30" t="s">
        <v>177</v>
      </c>
      <c r="D68" s="12" t="s">
        <v>178</v>
      </c>
      <c r="E68" s="27"/>
      <c r="F68" s="27"/>
      <c r="G68" s="144" t="e">
        <f t="shared" si="6"/>
        <v>#DIV/0!</v>
      </c>
      <c r="H68" s="156"/>
      <c r="I68" s="144" t="e">
        <f t="shared" si="8"/>
        <v>#DIV/0!</v>
      </c>
      <c r="J68" s="45"/>
    </row>
    <row r="69" spans="1:10" ht="12.75">
      <c r="A69" s="24"/>
      <c r="B69" s="31"/>
      <c r="C69" s="30" t="s">
        <v>11</v>
      </c>
      <c r="D69" s="13" t="s">
        <v>12</v>
      </c>
      <c r="E69" s="27">
        <v>335371</v>
      </c>
      <c r="F69" s="27">
        <v>361771.69</v>
      </c>
      <c r="G69" s="144">
        <f t="shared" si="6"/>
        <v>107.87208494473285</v>
      </c>
      <c r="H69" s="144">
        <v>120964.56</v>
      </c>
      <c r="I69" s="144">
        <f t="shared" si="8"/>
        <v>13.585734652445414</v>
      </c>
      <c r="J69" s="27">
        <v>2662879.11</v>
      </c>
    </row>
    <row r="70" spans="1:10" ht="12.75" customHeight="1" hidden="1">
      <c r="A70" s="24"/>
      <c r="B70" s="29">
        <v>75056</v>
      </c>
      <c r="C70" s="44"/>
      <c r="D70" s="16" t="s">
        <v>142</v>
      </c>
      <c r="E70" s="23">
        <f>SUM(E71)</f>
        <v>0</v>
      </c>
      <c r="F70" s="23">
        <f>SUM(F71)</f>
        <v>0</v>
      </c>
      <c r="G70" s="149" t="s">
        <v>145</v>
      </c>
      <c r="H70" s="143"/>
      <c r="I70" s="143" t="e">
        <f t="shared" si="8"/>
        <v>#DIV/0!</v>
      </c>
      <c r="J70" s="23">
        <f>SUM(J71)</f>
        <v>0</v>
      </c>
    </row>
    <row r="71" spans="1:10" ht="12.75" customHeight="1" hidden="1">
      <c r="A71" s="24"/>
      <c r="B71" s="31"/>
      <c r="C71" s="32" t="s">
        <v>141</v>
      </c>
      <c r="D71" s="12" t="s">
        <v>121</v>
      </c>
      <c r="E71" s="27">
        <v>0</v>
      </c>
      <c r="F71" s="27">
        <v>0</v>
      </c>
      <c r="G71" s="156" t="s">
        <v>145</v>
      </c>
      <c r="H71" s="144"/>
      <c r="I71" s="144" t="e">
        <f t="shared" si="8"/>
        <v>#DIV/0!</v>
      </c>
      <c r="J71" s="27"/>
    </row>
    <row r="72" spans="1:10" s="201" customFormat="1" ht="17.25" customHeight="1">
      <c r="A72" s="101"/>
      <c r="B72" s="196">
        <v>75075</v>
      </c>
      <c r="C72" s="197"/>
      <c r="D72" s="198" t="s">
        <v>245</v>
      </c>
      <c r="E72" s="199">
        <f>SUM(E74:E76)</f>
        <v>20910</v>
      </c>
      <c r="F72" s="199">
        <f>SUM(F74:F76)</f>
        <v>20910</v>
      </c>
      <c r="G72" s="200">
        <f>F72*100/E72</f>
        <v>100</v>
      </c>
      <c r="H72" s="200"/>
      <c r="I72" s="204" t="s">
        <v>145</v>
      </c>
      <c r="J72" s="199">
        <f>SUM(J75:J76)</f>
        <v>0</v>
      </c>
    </row>
    <row r="73" spans="1:10" ht="33.75" customHeight="1" hidden="1">
      <c r="A73" s="24"/>
      <c r="B73" s="38"/>
      <c r="C73" s="32" t="s">
        <v>139</v>
      </c>
      <c r="D73" s="14" t="s">
        <v>140</v>
      </c>
      <c r="E73" s="23"/>
      <c r="F73" s="23"/>
      <c r="G73" s="144" t="e">
        <f>F73*100/E73</f>
        <v>#DIV/0!</v>
      </c>
      <c r="H73" s="143"/>
      <c r="I73" s="156" t="e">
        <f t="shared" si="8"/>
        <v>#DIV/0!</v>
      </c>
      <c r="J73" s="27"/>
    </row>
    <row r="74" spans="1:10" ht="45" customHeight="1">
      <c r="A74" s="24"/>
      <c r="B74" s="38"/>
      <c r="C74" s="32" t="s">
        <v>147</v>
      </c>
      <c r="D74" s="88" t="s">
        <v>215</v>
      </c>
      <c r="E74" s="27">
        <v>20910</v>
      </c>
      <c r="F74" s="27">
        <v>20910</v>
      </c>
      <c r="G74" s="144">
        <f>F74*100/E74</f>
        <v>100</v>
      </c>
      <c r="H74" s="143"/>
      <c r="I74" s="156" t="s">
        <v>145</v>
      </c>
      <c r="J74" s="45" t="s">
        <v>145</v>
      </c>
    </row>
    <row r="75" spans="1:10" ht="13.5" customHeight="1" hidden="1">
      <c r="A75" s="24"/>
      <c r="B75" s="38"/>
      <c r="C75" s="32" t="s">
        <v>11</v>
      </c>
      <c r="D75" s="13" t="s">
        <v>12</v>
      </c>
      <c r="E75" s="27"/>
      <c r="F75" s="27"/>
      <c r="G75" s="144" t="e">
        <f>F75*100/E75</f>
        <v>#DIV/0!</v>
      </c>
      <c r="H75" s="144"/>
      <c r="I75" s="144" t="e">
        <f>(F75/J75)*100</f>
        <v>#DIV/0!</v>
      </c>
      <c r="J75" s="45"/>
    </row>
    <row r="76" spans="1:10" ht="33.75" hidden="1">
      <c r="A76" s="24"/>
      <c r="B76" s="31"/>
      <c r="C76" s="32" t="s">
        <v>139</v>
      </c>
      <c r="D76" s="88" t="s">
        <v>140</v>
      </c>
      <c r="E76" s="27"/>
      <c r="F76" s="27"/>
      <c r="G76" s="156" t="s">
        <v>145</v>
      </c>
      <c r="H76" s="144"/>
      <c r="I76" s="156" t="s">
        <v>145</v>
      </c>
      <c r="J76" s="45"/>
    </row>
    <row r="77" spans="1:10" ht="12.75">
      <c r="A77" s="24"/>
      <c r="B77" s="29">
        <v>75095</v>
      </c>
      <c r="C77" s="104"/>
      <c r="D77" s="16" t="s">
        <v>5</v>
      </c>
      <c r="E77" s="23">
        <f>SUM(E78:E81)</f>
        <v>1820</v>
      </c>
      <c r="F77" s="23">
        <f>SUM(F78:F81)</f>
        <v>1818.18</v>
      </c>
      <c r="G77" s="143">
        <f>F77*100/E77</f>
        <v>99.9</v>
      </c>
      <c r="H77" s="143"/>
      <c r="I77" s="143">
        <f aca="true" t="shared" si="9" ref="I77:I86">(F77/J77)*100</f>
        <v>135.99664903921672</v>
      </c>
      <c r="J77" s="23">
        <f>SUM(J78:J81)</f>
        <v>1336.93</v>
      </c>
    </row>
    <row r="78" spans="1:10" ht="12.75">
      <c r="A78" s="24"/>
      <c r="B78" s="38"/>
      <c r="C78" s="32" t="s">
        <v>11</v>
      </c>
      <c r="D78" s="13" t="s">
        <v>12</v>
      </c>
      <c r="E78" s="27">
        <v>1820</v>
      </c>
      <c r="F78" s="27">
        <v>1818.18</v>
      </c>
      <c r="G78" s="144">
        <f>F78*100/E78</f>
        <v>99.9</v>
      </c>
      <c r="H78" s="143"/>
      <c r="I78" s="144">
        <f t="shared" si="9"/>
        <v>135.99664903921672</v>
      </c>
      <c r="J78" s="27">
        <v>1336.93</v>
      </c>
    </row>
    <row r="79" spans="1:10" ht="22.5" hidden="1">
      <c r="A79" s="24"/>
      <c r="B79" s="25"/>
      <c r="C79" s="32" t="s">
        <v>133</v>
      </c>
      <c r="D79" s="14" t="s">
        <v>134</v>
      </c>
      <c r="E79" s="27"/>
      <c r="F79" s="27"/>
      <c r="G79" s="144" t="e">
        <f>F79*100/E79</f>
        <v>#DIV/0!</v>
      </c>
      <c r="H79" s="144"/>
      <c r="I79" s="144" t="e">
        <f t="shared" si="9"/>
        <v>#DIV/0!</v>
      </c>
      <c r="J79" s="45"/>
    </row>
    <row r="80" spans="1:10" ht="12.75" hidden="1">
      <c r="A80" s="24"/>
      <c r="B80" s="25"/>
      <c r="C80" s="32" t="s">
        <v>168</v>
      </c>
      <c r="D80" s="14" t="s">
        <v>121</v>
      </c>
      <c r="E80" s="27"/>
      <c r="F80" s="27"/>
      <c r="G80" s="156">
        <v>0</v>
      </c>
      <c r="H80" s="144"/>
      <c r="I80" s="182" t="e">
        <f t="shared" si="9"/>
        <v>#DIV/0!</v>
      </c>
      <c r="J80" s="27"/>
    </row>
    <row r="81" spans="1:10" ht="22.5" hidden="1">
      <c r="A81" s="24"/>
      <c r="B81" s="31"/>
      <c r="C81" s="32" t="s">
        <v>97</v>
      </c>
      <c r="D81" s="14" t="s">
        <v>134</v>
      </c>
      <c r="E81" s="27"/>
      <c r="F81" s="27"/>
      <c r="G81" s="144" t="e">
        <f>F81*100/E81</f>
        <v>#DIV/0!</v>
      </c>
      <c r="H81" s="144"/>
      <c r="I81" s="144" t="e">
        <f t="shared" si="9"/>
        <v>#DIV/0!</v>
      </c>
      <c r="J81" s="27"/>
    </row>
    <row r="82" spans="1:10" ht="33.75">
      <c r="A82" s="43">
        <v>751</v>
      </c>
      <c r="B82" s="39"/>
      <c r="C82" s="40"/>
      <c r="D82" s="69" t="s">
        <v>238</v>
      </c>
      <c r="E82" s="20">
        <f>E83+E85+E87+E90+E93</f>
        <v>481434</v>
      </c>
      <c r="F82" s="20">
        <f>F83+F85+F87+F90+F93</f>
        <v>476325.98</v>
      </c>
      <c r="G82" s="142">
        <f>F82*100/E82</f>
        <v>98.93899890743072</v>
      </c>
      <c r="H82" s="142" t="e">
        <f>H83+#REF!+#REF!</f>
        <v>#REF!</v>
      </c>
      <c r="I82" s="142">
        <f t="shared" si="9"/>
        <v>4721.7087628865975</v>
      </c>
      <c r="J82" s="20">
        <f>J83+J85+J87+J90</f>
        <v>10088</v>
      </c>
    </row>
    <row r="83" spans="1:10" ht="22.5">
      <c r="A83" s="21"/>
      <c r="B83" s="29">
        <v>75101</v>
      </c>
      <c r="C83" s="22"/>
      <c r="D83" s="15" t="s">
        <v>113</v>
      </c>
      <c r="E83" s="23">
        <f>SUM(E84)</f>
        <v>10017</v>
      </c>
      <c r="F83" s="23">
        <f>SUM(F84)</f>
        <v>10017</v>
      </c>
      <c r="G83" s="143">
        <f>F83*100/E83</f>
        <v>100</v>
      </c>
      <c r="H83" s="143">
        <f>H84</f>
        <v>8313</v>
      </c>
      <c r="I83" s="143">
        <f t="shared" si="9"/>
        <v>99.29619349722442</v>
      </c>
      <c r="J83" s="23">
        <f>SUM(J84)</f>
        <v>10088</v>
      </c>
    </row>
    <row r="84" spans="1:10" ht="45">
      <c r="A84" s="24"/>
      <c r="B84" s="25"/>
      <c r="C84" s="32">
        <v>2010</v>
      </c>
      <c r="D84" s="14" t="s">
        <v>179</v>
      </c>
      <c r="E84" s="27">
        <v>10017</v>
      </c>
      <c r="F84" s="27">
        <v>10017</v>
      </c>
      <c r="G84" s="144">
        <f aca="true" t="shared" si="10" ref="G84:G167">F84*100/E84</f>
        <v>100</v>
      </c>
      <c r="H84" s="144">
        <v>8313</v>
      </c>
      <c r="I84" s="144">
        <f t="shared" si="9"/>
        <v>99.29619349722442</v>
      </c>
      <c r="J84" s="27">
        <v>10088</v>
      </c>
    </row>
    <row r="85" spans="1:10" ht="12.75" hidden="1">
      <c r="A85" s="24"/>
      <c r="B85" s="29">
        <v>75107</v>
      </c>
      <c r="C85" s="104"/>
      <c r="D85" s="16" t="s">
        <v>151</v>
      </c>
      <c r="E85" s="23">
        <f>SUM(E86:E86)</f>
        <v>0</v>
      </c>
      <c r="F85" s="23">
        <f>SUM(F86:F86)</f>
        <v>0</v>
      </c>
      <c r="G85" s="144" t="e">
        <f t="shared" si="10"/>
        <v>#DIV/0!</v>
      </c>
      <c r="H85" s="143"/>
      <c r="I85" s="143" t="e">
        <f t="shared" si="9"/>
        <v>#DIV/0!</v>
      </c>
      <c r="J85" s="23">
        <f>SUM(J86:J86)</f>
        <v>0</v>
      </c>
    </row>
    <row r="86" spans="1:10" ht="12.75" hidden="1">
      <c r="A86" s="24"/>
      <c r="B86" s="114"/>
      <c r="C86" s="30">
        <v>2010</v>
      </c>
      <c r="D86" s="12" t="s">
        <v>121</v>
      </c>
      <c r="E86" s="27">
        <v>0</v>
      </c>
      <c r="F86" s="27">
        <v>0</v>
      </c>
      <c r="G86" s="144" t="e">
        <f t="shared" si="10"/>
        <v>#DIV/0!</v>
      </c>
      <c r="H86" s="144"/>
      <c r="I86" s="144" t="e">
        <f t="shared" si="9"/>
        <v>#DIV/0!</v>
      </c>
      <c r="J86" s="45">
        <v>0</v>
      </c>
    </row>
    <row r="87" spans="1:10" s="87" customFormat="1" ht="12.75" hidden="1">
      <c r="A87" s="21"/>
      <c r="B87" s="29">
        <v>75108</v>
      </c>
      <c r="C87" s="22"/>
      <c r="D87" s="16" t="s">
        <v>95</v>
      </c>
      <c r="E87" s="23">
        <f>SUM(E88:E89)</f>
        <v>0</v>
      </c>
      <c r="F87" s="23">
        <f>SUM(F88:F89)</f>
        <v>0</v>
      </c>
      <c r="G87" s="144" t="e">
        <f t="shared" si="10"/>
        <v>#DIV/0!</v>
      </c>
      <c r="H87" s="143"/>
      <c r="I87" s="149" t="s">
        <v>145</v>
      </c>
      <c r="J87" s="23">
        <f>SUM(J88:J89)</f>
        <v>0</v>
      </c>
    </row>
    <row r="88" spans="1:10" ht="12.75" hidden="1">
      <c r="A88" s="24"/>
      <c r="B88" s="31"/>
      <c r="C88" s="32" t="s">
        <v>11</v>
      </c>
      <c r="D88" s="12" t="s">
        <v>12</v>
      </c>
      <c r="E88" s="27">
        <v>0</v>
      </c>
      <c r="F88" s="27">
        <v>0</v>
      </c>
      <c r="G88" s="144" t="e">
        <f t="shared" si="10"/>
        <v>#DIV/0!</v>
      </c>
      <c r="H88" s="144"/>
      <c r="I88" s="156" t="s">
        <v>145</v>
      </c>
      <c r="J88" s="171">
        <v>0</v>
      </c>
    </row>
    <row r="89" spans="1:10" ht="12.75" hidden="1">
      <c r="A89" s="24"/>
      <c r="B89" s="31"/>
      <c r="C89" s="32" t="s">
        <v>141</v>
      </c>
      <c r="D89" s="12" t="s">
        <v>121</v>
      </c>
      <c r="E89" s="27"/>
      <c r="F89" s="27"/>
      <c r="G89" s="144" t="e">
        <f t="shared" si="10"/>
        <v>#DIV/0!</v>
      </c>
      <c r="H89" s="144"/>
      <c r="I89" s="156" t="s">
        <v>145</v>
      </c>
      <c r="J89" s="45"/>
    </row>
    <row r="90" spans="1:10" ht="45">
      <c r="A90" s="24"/>
      <c r="B90" s="29">
        <v>75109</v>
      </c>
      <c r="C90" s="104"/>
      <c r="D90" s="15" t="s">
        <v>166</v>
      </c>
      <c r="E90" s="23">
        <f>SUM(E91:E92)</f>
        <v>332454</v>
      </c>
      <c r="F90" s="23">
        <f>SUM(F92)</f>
        <v>327354</v>
      </c>
      <c r="G90" s="143">
        <f t="shared" si="10"/>
        <v>98.46595318450072</v>
      </c>
      <c r="H90" s="143"/>
      <c r="I90" s="149" t="s">
        <v>145</v>
      </c>
      <c r="J90" s="23">
        <f>SUM(J92)</f>
        <v>0</v>
      </c>
    </row>
    <row r="91" spans="1:10" ht="12.75" hidden="1">
      <c r="A91" s="24"/>
      <c r="B91" s="111"/>
      <c r="C91" s="32" t="s">
        <v>11</v>
      </c>
      <c r="D91" s="13" t="s">
        <v>12</v>
      </c>
      <c r="E91" s="27"/>
      <c r="F91" s="27"/>
      <c r="G91" s="144" t="e">
        <f t="shared" si="10"/>
        <v>#DIV/0!</v>
      </c>
      <c r="H91" s="143"/>
      <c r="I91" s="156" t="e">
        <f aca="true" t="shared" si="11" ref="I91:I103">(F91/J91)*100</f>
        <v>#DIV/0!</v>
      </c>
      <c r="J91" s="23"/>
    </row>
    <row r="92" spans="1:10" ht="45">
      <c r="A92" s="24"/>
      <c r="B92" s="38"/>
      <c r="C92" s="32" t="s">
        <v>141</v>
      </c>
      <c r="D92" s="14" t="s">
        <v>179</v>
      </c>
      <c r="E92" s="27">
        <v>332454</v>
      </c>
      <c r="F92" s="27">
        <v>327354</v>
      </c>
      <c r="G92" s="144">
        <f t="shared" si="10"/>
        <v>98.46595318450072</v>
      </c>
      <c r="H92" s="144"/>
      <c r="I92" s="156" t="s">
        <v>145</v>
      </c>
      <c r="J92" s="27">
        <v>0</v>
      </c>
    </row>
    <row r="93" spans="1:10" ht="12.75">
      <c r="A93" s="24"/>
      <c r="B93" s="29">
        <v>75113</v>
      </c>
      <c r="C93" s="104"/>
      <c r="D93" s="16" t="s">
        <v>229</v>
      </c>
      <c r="E93" s="23">
        <f>SUM(E94:E95)</f>
        <v>138963</v>
      </c>
      <c r="F93" s="23">
        <f>SUM(F94:F95)</f>
        <v>138954.98</v>
      </c>
      <c r="G93" s="143">
        <f>F93*100/E93</f>
        <v>99.9942286795766</v>
      </c>
      <c r="H93" s="144"/>
      <c r="I93" s="149" t="s">
        <v>145</v>
      </c>
      <c r="J93" s="45" t="s">
        <v>145</v>
      </c>
    </row>
    <row r="94" spans="1:10" ht="12.75" hidden="1">
      <c r="A94" s="24"/>
      <c r="B94" s="129"/>
      <c r="C94" s="32" t="s">
        <v>11</v>
      </c>
      <c r="D94" s="13" t="s">
        <v>12</v>
      </c>
      <c r="E94" s="27"/>
      <c r="F94" s="27"/>
      <c r="G94" s="144" t="e">
        <f t="shared" si="10"/>
        <v>#DIV/0!</v>
      </c>
      <c r="H94" s="144"/>
      <c r="I94" s="156" t="e">
        <f t="shared" si="11"/>
        <v>#DIV/0!</v>
      </c>
      <c r="J94" s="45"/>
    </row>
    <row r="95" spans="1:10" ht="45">
      <c r="A95" s="24"/>
      <c r="B95" s="206"/>
      <c r="C95" s="32" t="s">
        <v>141</v>
      </c>
      <c r="D95" s="14" t="s">
        <v>179</v>
      </c>
      <c r="E95" s="27">
        <v>138963</v>
      </c>
      <c r="F95" s="27">
        <v>138954.98</v>
      </c>
      <c r="G95" s="144">
        <f t="shared" si="10"/>
        <v>99.9942286795766</v>
      </c>
      <c r="H95" s="144"/>
      <c r="I95" s="156" t="s">
        <v>145</v>
      </c>
      <c r="J95" s="45" t="s">
        <v>145</v>
      </c>
    </row>
    <row r="96" spans="1:10" ht="22.5">
      <c r="A96" s="28">
        <v>754</v>
      </c>
      <c r="B96" s="205"/>
      <c r="C96" s="34"/>
      <c r="D96" s="69" t="s">
        <v>112</v>
      </c>
      <c r="E96" s="20">
        <f>E97</f>
        <v>610101</v>
      </c>
      <c r="F96" s="20">
        <f>F97</f>
        <v>649853.28</v>
      </c>
      <c r="G96" s="142">
        <f t="shared" si="10"/>
        <v>106.51568838602132</v>
      </c>
      <c r="H96" s="142">
        <f>SUM(H101)</f>
        <v>298873.6</v>
      </c>
      <c r="I96" s="142">
        <f t="shared" si="11"/>
        <v>89.85545408999195</v>
      </c>
      <c r="J96" s="20">
        <f>J97+J101</f>
        <v>723220.74</v>
      </c>
    </row>
    <row r="97" spans="1:10" ht="12.75">
      <c r="A97" s="49"/>
      <c r="B97" s="50">
        <v>75416</v>
      </c>
      <c r="C97" s="119"/>
      <c r="D97" s="172" t="s">
        <v>201</v>
      </c>
      <c r="E97" s="52">
        <f>SUM(E98:E101)</f>
        <v>610101</v>
      </c>
      <c r="F97" s="52">
        <f>SUM(F98:F101)</f>
        <v>649853.28</v>
      </c>
      <c r="G97" s="143">
        <f t="shared" si="10"/>
        <v>106.51568838602132</v>
      </c>
      <c r="H97" s="151"/>
      <c r="I97" s="144">
        <f t="shared" si="11"/>
        <v>89.85545408999195</v>
      </c>
      <c r="J97" s="23">
        <f>SUM(J98:J100)</f>
        <v>723220.74</v>
      </c>
    </row>
    <row r="98" spans="1:10" ht="22.5">
      <c r="A98" s="49"/>
      <c r="B98" s="173"/>
      <c r="C98" s="54" t="s">
        <v>28</v>
      </c>
      <c r="D98" s="14" t="s">
        <v>106</v>
      </c>
      <c r="E98" s="55">
        <v>608050</v>
      </c>
      <c r="F98" s="55">
        <v>646278.38</v>
      </c>
      <c r="G98" s="144">
        <f t="shared" si="10"/>
        <v>106.28704547323412</v>
      </c>
      <c r="H98" s="151"/>
      <c r="I98" s="144">
        <f t="shared" si="11"/>
        <v>89.36115134087555</v>
      </c>
      <c r="J98" s="161">
        <v>723220.74</v>
      </c>
    </row>
    <row r="99" spans="1:10" ht="12.75">
      <c r="A99" s="49"/>
      <c r="B99" s="60"/>
      <c r="C99" s="54" t="s">
        <v>17</v>
      </c>
      <c r="D99" s="12" t="s">
        <v>18</v>
      </c>
      <c r="E99" s="55">
        <v>2051</v>
      </c>
      <c r="F99" s="55">
        <v>3574.9</v>
      </c>
      <c r="G99" s="144">
        <f t="shared" si="10"/>
        <v>174.30034129692834</v>
      </c>
      <c r="H99" s="151"/>
      <c r="I99" s="156" t="s">
        <v>145</v>
      </c>
      <c r="J99" s="161" t="s">
        <v>145</v>
      </c>
    </row>
    <row r="100" spans="1:10" ht="33.75" hidden="1">
      <c r="A100" s="49"/>
      <c r="B100" s="175"/>
      <c r="C100" s="54" t="s">
        <v>125</v>
      </c>
      <c r="D100" s="88" t="s">
        <v>187</v>
      </c>
      <c r="E100" s="55"/>
      <c r="F100" s="55"/>
      <c r="G100" s="144" t="e">
        <f t="shared" si="10"/>
        <v>#DIV/0!</v>
      </c>
      <c r="H100" s="151"/>
      <c r="I100" s="144" t="e">
        <f t="shared" si="11"/>
        <v>#DIV/0!</v>
      </c>
      <c r="J100" s="161">
        <v>0</v>
      </c>
    </row>
    <row r="101" spans="1:10" ht="12.75" hidden="1">
      <c r="A101" s="21"/>
      <c r="B101" s="29">
        <v>75495</v>
      </c>
      <c r="C101" s="65"/>
      <c r="D101" s="16" t="s">
        <v>5</v>
      </c>
      <c r="E101" s="23">
        <f>SUM(E102:E103)</f>
        <v>0</v>
      </c>
      <c r="F101" s="23">
        <f>SUM(F102:F103)</f>
        <v>0</v>
      </c>
      <c r="G101" s="143" t="e">
        <f t="shared" si="10"/>
        <v>#DIV/0!</v>
      </c>
      <c r="H101" s="143">
        <f>SUM(H103)</f>
        <v>298873.6</v>
      </c>
      <c r="I101" s="143" t="e">
        <f t="shared" si="11"/>
        <v>#DIV/0!</v>
      </c>
      <c r="J101" s="23">
        <f>SUM(J102:J103)</f>
        <v>0</v>
      </c>
    </row>
    <row r="102" spans="1:10" ht="15" customHeight="1" hidden="1">
      <c r="A102" s="24"/>
      <c r="B102" s="31"/>
      <c r="C102" s="32" t="s">
        <v>28</v>
      </c>
      <c r="D102" s="14" t="s">
        <v>106</v>
      </c>
      <c r="E102" s="27"/>
      <c r="F102" s="27"/>
      <c r="G102" s="144" t="e">
        <f t="shared" si="10"/>
        <v>#DIV/0!</v>
      </c>
      <c r="H102" s="144">
        <v>298873.6</v>
      </c>
      <c r="I102" s="144" t="e">
        <f t="shared" si="11"/>
        <v>#DIV/0!</v>
      </c>
      <c r="J102" s="27"/>
    </row>
    <row r="103" spans="1:10" ht="33.75" hidden="1">
      <c r="A103" s="24"/>
      <c r="B103" s="31"/>
      <c r="C103" s="32" t="s">
        <v>125</v>
      </c>
      <c r="D103" s="88" t="s">
        <v>187</v>
      </c>
      <c r="E103" s="27"/>
      <c r="F103" s="27"/>
      <c r="G103" s="144" t="e">
        <f t="shared" si="10"/>
        <v>#DIV/0!</v>
      </c>
      <c r="H103" s="144">
        <v>298873.6</v>
      </c>
      <c r="I103" s="144" t="e">
        <f t="shared" si="11"/>
        <v>#DIV/0!</v>
      </c>
      <c r="J103" s="27"/>
    </row>
    <row r="104" spans="1:10" ht="52.5" customHeight="1">
      <c r="A104" s="43">
        <v>756</v>
      </c>
      <c r="B104" s="39"/>
      <c r="C104" s="40"/>
      <c r="D104" s="69" t="s">
        <v>199</v>
      </c>
      <c r="E104" s="20">
        <f>E105+E110+E119+E134+E143+E147</f>
        <v>107563688</v>
      </c>
      <c r="F104" s="20">
        <f>F105+F110+F119+F134+F143+F147</f>
        <v>110880795.33</v>
      </c>
      <c r="G104" s="142">
        <f t="shared" si="10"/>
        <v>103.08385421853517</v>
      </c>
      <c r="H104" s="142">
        <f>H105+H110+H119+H134+H143+H147</f>
        <v>82918615.82</v>
      </c>
      <c r="I104" s="142">
        <f aca="true" t="shared" si="12" ref="I104:I138">(F104/J104)*100</f>
        <v>111.22892325117732</v>
      </c>
      <c r="J104" s="20">
        <f>SUM(J105,J108,J110,J119,J134,J143,J147)</f>
        <v>99687016.72999999</v>
      </c>
    </row>
    <row r="105" spans="1:10" ht="13.5" customHeight="1">
      <c r="A105" s="21"/>
      <c r="B105" s="29">
        <v>75601</v>
      </c>
      <c r="C105" s="22"/>
      <c r="D105" s="15" t="s">
        <v>29</v>
      </c>
      <c r="E105" s="23">
        <f>SUM(E106:E107)</f>
        <v>102700</v>
      </c>
      <c r="F105" s="23">
        <f>SUM(F106:F107)</f>
        <v>115742.56</v>
      </c>
      <c r="G105" s="143">
        <f t="shared" si="10"/>
        <v>112.69966893865627</v>
      </c>
      <c r="H105" s="143">
        <f>SUM(H106:H107)</f>
        <v>228288.21</v>
      </c>
      <c r="I105" s="143">
        <f t="shared" si="12"/>
        <v>89.76694228246676</v>
      </c>
      <c r="J105" s="23">
        <f>SUM(J106:J107)</f>
        <v>128936.73</v>
      </c>
    </row>
    <row r="106" spans="1:10" ht="22.5">
      <c r="A106" s="24"/>
      <c r="B106" s="103"/>
      <c r="C106" s="36" t="s">
        <v>30</v>
      </c>
      <c r="D106" s="14" t="s">
        <v>123</v>
      </c>
      <c r="E106" s="27">
        <v>100000</v>
      </c>
      <c r="F106" s="27">
        <v>113784.45</v>
      </c>
      <c r="G106" s="144">
        <f t="shared" si="10"/>
        <v>113.78445</v>
      </c>
      <c r="H106" s="144">
        <v>136395.86</v>
      </c>
      <c r="I106" s="144">
        <f t="shared" si="12"/>
        <v>89.94801827633042</v>
      </c>
      <c r="J106" s="27">
        <v>126500.23</v>
      </c>
    </row>
    <row r="107" spans="1:10" ht="12.75" customHeight="1">
      <c r="A107" s="24"/>
      <c r="B107" s="25"/>
      <c r="C107" s="32" t="s">
        <v>20</v>
      </c>
      <c r="D107" s="14" t="s">
        <v>105</v>
      </c>
      <c r="E107" s="27">
        <v>2700</v>
      </c>
      <c r="F107" s="27">
        <v>1958.11</v>
      </c>
      <c r="G107" s="144">
        <f t="shared" si="10"/>
        <v>72.52259259259259</v>
      </c>
      <c r="H107" s="144">
        <v>91892.35</v>
      </c>
      <c r="I107" s="144">
        <f t="shared" si="12"/>
        <v>80.36568848758463</v>
      </c>
      <c r="J107" s="27">
        <v>2436.5</v>
      </c>
    </row>
    <row r="108" spans="1:10" ht="12.75" customHeight="1" hidden="1">
      <c r="A108" s="24"/>
      <c r="B108" s="29">
        <v>75605</v>
      </c>
      <c r="C108" s="46"/>
      <c r="D108" s="15" t="s">
        <v>156</v>
      </c>
      <c r="E108" s="23">
        <f>E109</f>
        <v>0</v>
      </c>
      <c r="F108" s="23">
        <f>F109</f>
        <v>0</v>
      </c>
      <c r="G108" s="149" t="s">
        <v>145</v>
      </c>
      <c r="H108" s="143"/>
      <c r="I108" s="143" t="e">
        <f t="shared" si="12"/>
        <v>#DIV/0!</v>
      </c>
      <c r="J108" s="23">
        <v>0</v>
      </c>
    </row>
    <row r="109" spans="1:10" ht="12.75" customHeight="1" hidden="1">
      <c r="A109" s="21"/>
      <c r="B109" s="118"/>
      <c r="C109" s="32" t="s">
        <v>48</v>
      </c>
      <c r="D109" s="14" t="s">
        <v>156</v>
      </c>
      <c r="E109" s="27">
        <v>0</v>
      </c>
      <c r="F109" s="27">
        <v>0</v>
      </c>
      <c r="G109" s="156" t="s">
        <v>145</v>
      </c>
      <c r="H109" s="144"/>
      <c r="I109" s="144" t="e">
        <f t="shared" si="12"/>
        <v>#DIV/0!</v>
      </c>
      <c r="J109" s="27">
        <v>0</v>
      </c>
    </row>
    <row r="110" spans="1:10" ht="35.25" customHeight="1">
      <c r="A110" s="21"/>
      <c r="B110" s="29">
        <v>75615</v>
      </c>
      <c r="C110" s="22"/>
      <c r="D110" s="15" t="s">
        <v>114</v>
      </c>
      <c r="E110" s="23">
        <f>SUM(E111:E118)</f>
        <v>29808863</v>
      </c>
      <c r="F110" s="23">
        <f>SUM(F111:F118)</f>
        <v>29858066.91</v>
      </c>
      <c r="G110" s="143">
        <f t="shared" si="10"/>
        <v>100.16506469904606</v>
      </c>
      <c r="H110" s="143">
        <f>SUM(H111:H118)</f>
        <v>21304432.6</v>
      </c>
      <c r="I110" s="143">
        <f t="shared" si="12"/>
        <v>95.62057373418533</v>
      </c>
      <c r="J110" s="23">
        <f>SUM(J111:J118)</f>
        <v>31225567.62</v>
      </c>
    </row>
    <row r="111" spans="1:10" ht="12.75">
      <c r="A111" s="24"/>
      <c r="B111" s="31"/>
      <c r="C111" s="32" t="s">
        <v>31</v>
      </c>
      <c r="D111" s="12" t="s">
        <v>32</v>
      </c>
      <c r="E111" s="27">
        <v>29006172</v>
      </c>
      <c r="F111" s="27">
        <v>29081990.25</v>
      </c>
      <c r="G111" s="144">
        <f t="shared" si="10"/>
        <v>100.2613866110978</v>
      </c>
      <c r="H111" s="144">
        <v>20056054.94</v>
      </c>
      <c r="I111" s="144">
        <f t="shared" si="12"/>
        <v>108.14785032117555</v>
      </c>
      <c r="J111" s="27">
        <v>26890955.45</v>
      </c>
    </row>
    <row r="112" spans="1:10" ht="12.75">
      <c r="A112" s="24"/>
      <c r="B112" s="31"/>
      <c r="C112" s="32" t="s">
        <v>33</v>
      </c>
      <c r="D112" s="12" t="s">
        <v>34</v>
      </c>
      <c r="E112" s="27">
        <v>2160</v>
      </c>
      <c r="F112" s="27">
        <v>1435</v>
      </c>
      <c r="G112" s="144">
        <f t="shared" si="10"/>
        <v>66.43518518518519</v>
      </c>
      <c r="H112" s="144">
        <v>692.5</v>
      </c>
      <c r="I112" s="144">
        <f t="shared" si="12"/>
        <v>69.24138463468535</v>
      </c>
      <c r="J112" s="27">
        <v>2072.46</v>
      </c>
    </row>
    <row r="113" spans="1:10" ht="12.75">
      <c r="A113" s="24"/>
      <c r="B113" s="31"/>
      <c r="C113" s="32" t="s">
        <v>35</v>
      </c>
      <c r="D113" s="12" t="s">
        <v>36</v>
      </c>
      <c r="E113" s="27">
        <v>537300</v>
      </c>
      <c r="F113" s="27">
        <v>540245.5</v>
      </c>
      <c r="G113" s="144">
        <f t="shared" si="10"/>
        <v>100.54820398287735</v>
      </c>
      <c r="H113" s="144">
        <v>627558.4</v>
      </c>
      <c r="I113" s="144">
        <f t="shared" si="12"/>
        <v>88.73846378042704</v>
      </c>
      <c r="J113" s="27">
        <v>608806.46</v>
      </c>
    </row>
    <row r="114" spans="1:10" ht="33.75" hidden="1">
      <c r="A114" s="24"/>
      <c r="B114" s="31"/>
      <c r="C114" s="32" t="s">
        <v>46</v>
      </c>
      <c r="D114" s="14" t="s">
        <v>208</v>
      </c>
      <c r="E114" s="27"/>
      <c r="F114" s="27"/>
      <c r="G114" s="144" t="e">
        <f t="shared" si="10"/>
        <v>#DIV/0!</v>
      </c>
      <c r="H114" s="144"/>
      <c r="I114" s="144">
        <f t="shared" si="12"/>
        <v>0</v>
      </c>
      <c r="J114" s="45">
        <v>3459520.41</v>
      </c>
    </row>
    <row r="115" spans="1:10" ht="12.75">
      <c r="A115" s="24"/>
      <c r="B115" s="31"/>
      <c r="C115" s="32" t="s">
        <v>37</v>
      </c>
      <c r="D115" s="12" t="s">
        <v>92</v>
      </c>
      <c r="E115" s="27">
        <v>50000</v>
      </c>
      <c r="F115" s="27">
        <v>59092</v>
      </c>
      <c r="G115" s="144">
        <f t="shared" si="10"/>
        <v>118.184</v>
      </c>
      <c r="H115" s="144">
        <v>459936</v>
      </c>
      <c r="I115" s="144">
        <f t="shared" si="12"/>
        <v>31.719244002855657</v>
      </c>
      <c r="J115" s="27">
        <v>186297</v>
      </c>
    </row>
    <row r="116" spans="1:10" ht="12.75">
      <c r="A116" s="24"/>
      <c r="B116" s="31"/>
      <c r="C116" s="32" t="s">
        <v>17</v>
      </c>
      <c r="D116" s="12" t="s">
        <v>18</v>
      </c>
      <c r="E116" s="27">
        <v>4370</v>
      </c>
      <c r="F116" s="27">
        <v>1490.4</v>
      </c>
      <c r="G116" s="144">
        <f t="shared" si="10"/>
        <v>34.10526315789474</v>
      </c>
      <c r="H116" s="144">
        <v>624.8</v>
      </c>
      <c r="I116" s="144">
        <f t="shared" si="12"/>
        <v>109.7981435096508</v>
      </c>
      <c r="J116" s="27">
        <v>1357.4</v>
      </c>
    </row>
    <row r="117" spans="1:10" ht="14.25" customHeight="1">
      <c r="A117" s="24"/>
      <c r="B117" s="31"/>
      <c r="C117" s="32" t="s">
        <v>20</v>
      </c>
      <c r="D117" s="14" t="s">
        <v>105</v>
      </c>
      <c r="E117" s="27">
        <v>208861</v>
      </c>
      <c r="F117" s="27">
        <v>173813.76</v>
      </c>
      <c r="G117" s="144">
        <f t="shared" si="10"/>
        <v>83.21982562565535</v>
      </c>
      <c r="H117" s="144">
        <v>124485.96</v>
      </c>
      <c r="I117" s="144">
        <f t="shared" si="12"/>
        <v>227.0340931711775</v>
      </c>
      <c r="J117" s="27">
        <v>76558.44</v>
      </c>
    </row>
    <row r="118" spans="1:10" ht="22.5" hidden="1">
      <c r="A118" s="24"/>
      <c r="B118" s="31"/>
      <c r="C118" s="32">
        <v>2680</v>
      </c>
      <c r="D118" s="14" t="s">
        <v>99</v>
      </c>
      <c r="E118" s="27"/>
      <c r="F118" s="27"/>
      <c r="G118" s="144" t="e">
        <f t="shared" si="10"/>
        <v>#DIV/0!</v>
      </c>
      <c r="H118" s="144">
        <v>35080</v>
      </c>
      <c r="I118" s="144" t="e">
        <f t="shared" si="12"/>
        <v>#DIV/0!</v>
      </c>
      <c r="J118" s="27"/>
    </row>
    <row r="119" spans="1:10" ht="45">
      <c r="A119" s="21"/>
      <c r="B119" s="29">
        <v>75616</v>
      </c>
      <c r="C119" s="44"/>
      <c r="D119" s="15" t="s">
        <v>239</v>
      </c>
      <c r="E119" s="23">
        <f>SUM(E120:E133)</f>
        <v>13546756</v>
      </c>
      <c r="F119" s="23">
        <f>SUM(F120:F133)</f>
        <v>13866270.19</v>
      </c>
      <c r="G119" s="143">
        <f t="shared" si="10"/>
        <v>102.35860297476384</v>
      </c>
      <c r="H119" s="143">
        <f>SUM(H120:H133)</f>
        <v>11289482.9</v>
      </c>
      <c r="I119" s="143">
        <f t="shared" si="12"/>
        <v>98.83548817050108</v>
      </c>
      <c r="J119" s="23">
        <f>SUM(J120:J133)</f>
        <v>14029647.09</v>
      </c>
    </row>
    <row r="120" spans="1:10" ht="12.75">
      <c r="A120" s="24"/>
      <c r="B120" s="25"/>
      <c r="C120" s="32" t="s">
        <v>31</v>
      </c>
      <c r="D120" s="12" t="s">
        <v>32</v>
      </c>
      <c r="E120" s="27">
        <v>7700400</v>
      </c>
      <c r="F120" s="27">
        <v>8025919.25</v>
      </c>
      <c r="G120" s="144">
        <f t="shared" si="10"/>
        <v>104.22730312711028</v>
      </c>
      <c r="H120" s="144">
        <v>5583298.77</v>
      </c>
      <c r="I120" s="144">
        <f t="shared" si="12"/>
        <v>102.33340736535803</v>
      </c>
      <c r="J120" s="27">
        <v>7842912.16</v>
      </c>
    </row>
    <row r="121" spans="1:10" ht="12.75">
      <c r="A121" s="24"/>
      <c r="B121" s="25"/>
      <c r="C121" s="32" t="s">
        <v>33</v>
      </c>
      <c r="D121" s="12" t="s">
        <v>34</v>
      </c>
      <c r="E121" s="27">
        <v>94400</v>
      </c>
      <c r="F121" s="27">
        <v>98814.65</v>
      </c>
      <c r="G121" s="144">
        <f t="shared" si="10"/>
        <v>104.67653601694916</v>
      </c>
      <c r="H121" s="144">
        <v>128065.04</v>
      </c>
      <c r="I121" s="144">
        <f t="shared" si="12"/>
        <v>94.76141979126808</v>
      </c>
      <c r="J121" s="27">
        <v>104277.3</v>
      </c>
    </row>
    <row r="122" spans="1:10" ht="12.75">
      <c r="A122" s="24"/>
      <c r="B122" s="25"/>
      <c r="C122" s="32" t="s">
        <v>35</v>
      </c>
      <c r="D122" s="12" t="s">
        <v>36</v>
      </c>
      <c r="E122" s="27">
        <v>634000</v>
      </c>
      <c r="F122" s="27">
        <v>672535.75</v>
      </c>
      <c r="G122" s="144">
        <f t="shared" si="10"/>
        <v>106.07819400630915</v>
      </c>
      <c r="H122" s="144">
        <v>586665.11</v>
      </c>
      <c r="I122" s="144">
        <f t="shared" si="12"/>
        <v>96.89448992992718</v>
      </c>
      <c r="J122" s="27">
        <v>694090.81</v>
      </c>
    </row>
    <row r="123" spans="1:10" ht="12.75">
      <c r="A123" s="24"/>
      <c r="B123" s="25"/>
      <c r="C123" s="37" t="s">
        <v>38</v>
      </c>
      <c r="D123" s="12" t="s">
        <v>39</v>
      </c>
      <c r="E123" s="27">
        <v>476000</v>
      </c>
      <c r="F123" s="27">
        <v>497813</v>
      </c>
      <c r="G123" s="144">
        <f t="shared" si="10"/>
        <v>104.58256302521008</v>
      </c>
      <c r="H123" s="144">
        <v>597304.88</v>
      </c>
      <c r="I123" s="144">
        <f t="shared" si="12"/>
        <v>105.60854336802986</v>
      </c>
      <c r="J123" s="27">
        <v>471375.69</v>
      </c>
    </row>
    <row r="124" spans="1:10" ht="12.75">
      <c r="A124" s="24"/>
      <c r="B124" s="25"/>
      <c r="C124" s="37" t="s">
        <v>40</v>
      </c>
      <c r="D124" s="12" t="s">
        <v>94</v>
      </c>
      <c r="E124" s="27">
        <v>138340</v>
      </c>
      <c r="F124" s="27">
        <v>141190.53</v>
      </c>
      <c r="G124" s="144">
        <f t="shared" si="10"/>
        <v>102.06052479398583</v>
      </c>
      <c r="H124" s="144">
        <v>189004.14</v>
      </c>
      <c r="I124" s="144">
        <f t="shared" si="12"/>
        <v>88.88250204153886</v>
      </c>
      <c r="J124" s="27">
        <v>158850.76</v>
      </c>
    </row>
    <row r="125" spans="1:10" ht="22.5">
      <c r="A125" s="24"/>
      <c r="B125" s="25"/>
      <c r="C125" s="32" t="s">
        <v>41</v>
      </c>
      <c r="D125" s="14" t="s">
        <v>210</v>
      </c>
      <c r="E125" s="27">
        <v>1830000</v>
      </c>
      <c r="F125" s="27">
        <v>1866345.2</v>
      </c>
      <c r="G125" s="144">
        <f t="shared" si="10"/>
        <v>101.98607650273225</v>
      </c>
      <c r="H125" s="144">
        <v>803263.87</v>
      </c>
      <c r="I125" s="144">
        <f t="shared" si="12"/>
        <v>114.3392797957712</v>
      </c>
      <c r="J125" s="27">
        <v>1632287</v>
      </c>
    </row>
    <row r="126" spans="1:10" ht="12.75">
      <c r="A126" s="24"/>
      <c r="B126" s="25"/>
      <c r="C126" s="37" t="s">
        <v>42</v>
      </c>
      <c r="D126" s="12" t="s">
        <v>43</v>
      </c>
      <c r="E126" s="27">
        <v>159000</v>
      </c>
      <c r="F126" s="27">
        <v>146643.3</v>
      </c>
      <c r="G126" s="144">
        <f t="shared" si="10"/>
        <v>92.22849056603772</v>
      </c>
      <c r="H126" s="144">
        <v>258812.5</v>
      </c>
      <c r="I126" s="144">
        <f t="shared" si="12"/>
        <v>87.96163222020145</v>
      </c>
      <c r="J126" s="27">
        <v>166712.8</v>
      </c>
    </row>
    <row r="127" spans="1:10" ht="33.75" hidden="1">
      <c r="A127" s="24"/>
      <c r="B127" s="25"/>
      <c r="C127" s="37" t="s">
        <v>46</v>
      </c>
      <c r="D127" s="14" t="s">
        <v>208</v>
      </c>
      <c r="E127" s="27"/>
      <c r="F127" s="27"/>
      <c r="G127" s="144" t="e">
        <f t="shared" si="10"/>
        <v>#DIV/0!</v>
      </c>
      <c r="H127" s="144"/>
      <c r="I127" s="144">
        <f t="shared" si="12"/>
        <v>0</v>
      </c>
      <c r="J127" s="27">
        <v>668467.31</v>
      </c>
    </row>
    <row r="128" spans="1:10" ht="12.75">
      <c r="A128" s="24"/>
      <c r="B128" s="25"/>
      <c r="C128" s="32" t="s">
        <v>37</v>
      </c>
      <c r="D128" s="12" t="s">
        <v>92</v>
      </c>
      <c r="E128" s="27">
        <v>2407016</v>
      </c>
      <c r="F128" s="27">
        <v>2302246.19</v>
      </c>
      <c r="G128" s="144">
        <f t="shared" si="10"/>
        <v>95.64731559740359</v>
      </c>
      <c r="H128" s="144">
        <v>2808159.24</v>
      </c>
      <c r="I128" s="144">
        <f t="shared" si="12"/>
        <v>106.92661319817817</v>
      </c>
      <c r="J128" s="27">
        <v>2153108.68</v>
      </c>
    </row>
    <row r="129" spans="1:10" ht="12.75">
      <c r="A129" s="24"/>
      <c r="B129" s="25"/>
      <c r="C129" s="32" t="s">
        <v>143</v>
      </c>
      <c r="D129" s="12" t="s">
        <v>144</v>
      </c>
      <c r="E129" s="27">
        <v>240</v>
      </c>
      <c r="F129" s="27">
        <v>293.73</v>
      </c>
      <c r="G129" s="144">
        <f t="shared" si="10"/>
        <v>122.3875</v>
      </c>
      <c r="H129" s="144"/>
      <c r="I129" s="144">
        <f t="shared" si="12"/>
        <v>50.66406789016145</v>
      </c>
      <c r="J129" s="27">
        <v>579.76</v>
      </c>
    </row>
    <row r="130" spans="1:10" ht="12.75" hidden="1">
      <c r="A130" s="24"/>
      <c r="B130" s="25"/>
      <c r="C130" s="32" t="s">
        <v>28</v>
      </c>
      <c r="D130" s="14" t="s">
        <v>165</v>
      </c>
      <c r="E130" s="27">
        <v>0</v>
      </c>
      <c r="F130" s="27">
        <v>0</v>
      </c>
      <c r="G130" s="156" t="s">
        <v>145</v>
      </c>
      <c r="H130" s="144"/>
      <c r="I130" s="156" t="e">
        <f t="shared" si="12"/>
        <v>#DIV/0!</v>
      </c>
      <c r="J130" s="27">
        <v>0</v>
      </c>
    </row>
    <row r="131" spans="1:10" ht="12.75">
      <c r="A131" s="24"/>
      <c r="B131" s="25"/>
      <c r="C131" s="32" t="s">
        <v>17</v>
      </c>
      <c r="D131" s="12" t="s">
        <v>18</v>
      </c>
      <c r="E131" s="27">
        <v>41830</v>
      </c>
      <c r="F131" s="27">
        <v>41232.76</v>
      </c>
      <c r="G131" s="144">
        <f t="shared" si="10"/>
        <v>98.57222089409515</v>
      </c>
      <c r="H131" s="144"/>
      <c r="I131" s="144">
        <f t="shared" si="12"/>
        <v>104.18132552830018</v>
      </c>
      <c r="J131" s="27">
        <v>39577.88</v>
      </c>
    </row>
    <row r="132" spans="1:10" ht="12.75" customHeight="1">
      <c r="A132" s="24"/>
      <c r="B132" s="25"/>
      <c r="C132" s="32" t="s">
        <v>20</v>
      </c>
      <c r="D132" s="14" t="s">
        <v>105</v>
      </c>
      <c r="E132" s="27">
        <v>65530</v>
      </c>
      <c r="F132" s="27">
        <v>73235.83</v>
      </c>
      <c r="G132" s="144">
        <f t="shared" si="10"/>
        <v>111.75924004272852</v>
      </c>
      <c r="H132" s="144">
        <v>91892.35</v>
      </c>
      <c r="I132" s="144">
        <f t="shared" si="12"/>
        <v>75.18543339930399</v>
      </c>
      <c r="J132" s="27">
        <v>97406.94</v>
      </c>
    </row>
    <row r="133" spans="1:10" ht="22.5" hidden="1">
      <c r="A133" s="24"/>
      <c r="B133" s="25"/>
      <c r="C133" s="32">
        <v>2680</v>
      </c>
      <c r="D133" s="14" t="s">
        <v>99</v>
      </c>
      <c r="E133" s="27"/>
      <c r="F133" s="27"/>
      <c r="G133" s="144" t="e">
        <f t="shared" si="10"/>
        <v>#DIV/0!</v>
      </c>
      <c r="H133" s="144">
        <v>243017</v>
      </c>
      <c r="I133" s="144" t="e">
        <f t="shared" si="12"/>
        <v>#DIV/0!</v>
      </c>
      <c r="J133" s="27"/>
    </row>
    <row r="134" spans="1:10" ht="24.75" customHeight="1">
      <c r="A134" s="21"/>
      <c r="B134" s="29">
        <v>75618</v>
      </c>
      <c r="C134" s="22"/>
      <c r="D134" s="15" t="s">
        <v>115</v>
      </c>
      <c r="E134" s="23">
        <f>SUM(E135:E142)</f>
        <v>12431428</v>
      </c>
      <c r="F134" s="23">
        <f>SUM(F135:F142)</f>
        <v>14895709.839999998</v>
      </c>
      <c r="G134" s="143">
        <f t="shared" si="10"/>
        <v>119.82299893463565</v>
      </c>
      <c r="H134" s="143">
        <f>SUM(H135:H142)</f>
        <v>3517985.71</v>
      </c>
      <c r="I134" s="143">
        <f t="shared" si="12"/>
        <v>397.4749782078951</v>
      </c>
      <c r="J134" s="23">
        <f>SUM(J135:J142)</f>
        <v>3747584.2899999996</v>
      </c>
    </row>
    <row r="135" spans="1:10" ht="12.75">
      <c r="A135" s="24"/>
      <c r="B135" s="31"/>
      <c r="C135" s="36" t="s">
        <v>44</v>
      </c>
      <c r="D135" s="12" t="s">
        <v>107</v>
      </c>
      <c r="E135" s="27">
        <v>969000</v>
      </c>
      <c r="F135" s="27">
        <v>1005723.83</v>
      </c>
      <c r="G135" s="144">
        <f t="shared" si="10"/>
        <v>103.78986893704851</v>
      </c>
      <c r="H135" s="144">
        <v>1519063.49</v>
      </c>
      <c r="I135" s="144">
        <f t="shared" si="12"/>
        <v>105.51291885745215</v>
      </c>
      <c r="J135" s="27">
        <v>953176.01</v>
      </c>
    </row>
    <row r="136" spans="1:10" ht="12.75">
      <c r="A136" s="24"/>
      <c r="B136" s="31"/>
      <c r="C136" s="36" t="s">
        <v>218</v>
      </c>
      <c r="D136" s="12" t="s">
        <v>219</v>
      </c>
      <c r="E136" s="27">
        <v>20558</v>
      </c>
      <c r="F136" s="27">
        <v>20558.51</v>
      </c>
      <c r="G136" s="144">
        <f t="shared" si="10"/>
        <v>100.00248078606867</v>
      </c>
      <c r="H136" s="144"/>
      <c r="I136" s="144">
        <f t="shared" si="12"/>
        <v>6578.091703196494</v>
      </c>
      <c r="J136" s="55">
        <v>312.53</v>
      </c>
    </row>
    <row r="137" spans="1:10" ht="24" customHeight="1">
      <c r="A137" s="24"/>
      <c r="B137" s="31"/>
      <c r="C137" s="37" t="s">
        <v>45</v>
      </c>
      <c r="D137" s="14" t="s">
        <v>248</v>
      </c>
      <c r="E137" s="27">
        <v>1530000</v>
      </c>
      <c r="F137" s="27">
        <v>1631140.78</v>
      </c>
      <c r="G137" s="144">
        <f t="shared" si="10"/>
        <v>106.61050849673202</v>
      </c>
      <c r="H137" s="144">
        <v>1265153.46</v>
      </c>
      <c r="I137" s="144">
        <f t="shared" si="12"/>
        <v>105.22599234432471</v>
      </c>
      <c r="J137" s="27">
        <v>1550131.05</v>
      </c>
    </row>
    <row r="138" spans="1:10" ht="24" customHeight="1">
      <c r="A138" s="24"/>
      <c r="B138" s="31"/>
      <c r="C138" s="37" t="s">
        <v>46</v>
      </c>
      <c r="D138" s="14" t="s">
        <v>208</v>
      </c>
      <c r="E138" s="27">
        <v>9141700</v>
      </c>
      <c r="F138" s="27">
        <v>11442859.99</v>
      </c>
      <c r="G138" s="144">
        <f t="shared" si="10"/>
        <v>125.17212323747225</v>
      </c>
      <c r="H138" s="144"/>
      <c r="I138" s="144">
        <f t="shared" si="12"/>
        <v>2527.6401461406067</v>
      </c>
      <c r="J138" s="27">
        <v>452709.22</v>
      </c>
    </row>
    <row r="139" spans="1:10" ht="22.5" customHeight="1" hidden="1">
      <c r="A139" s="24"/>
      <c r="B139" s="31"/>
      <c r="C139" s="32" t="s">
        <v>77</v>
      </c>
      <c r="D139" s="14" t="s">
        <v>91</v>
      </c>
      <c r="E139" s="45"/>
      <c r="F139" s="45"/>
      <c r="G139" s="156" t="s">
        <v>145</v>
      </c>
      <c r="H139" s="144">
        <v>0</v>
      </c>
      <c r="I139" s="156" t="s">
        <v>145</v>
      </c>
      <c r="J139" s="27">
        <v>0</v>
      </c>
    </row>
    <row r="140" spans="1:10" ht="12.75" customHeight="1">
      <c r="A140" s="24"/>
      <c r="B140" s="31"/>
      <c r="C140" s="32" t="s">
        <v>8</v>
      </c>
      <c r="D140" s="12" t="s">
        <v>9</v>
      </c>
      <c r="E140" s="45">
        <v>7400</v>
      </c>
      <c r="F140" s="45">
        <v>7888.5</v>
      </c>
      <c r="G140" s="144">
        <f t="shared" si="10"/>
        <v>106.60135135135135</v>
      </c>
      <c r="H140" s="144"/>
      <c r="I140" s="144">
        <f>(F140/J140)*100</f>
        <v>89.87695112225134</v>
      </c>
      <c r="J140" s="45">
        <v>8777</v>
      </c>
    </row>
    <row r="141" spans="1:10" ht="12.75">
      <c r="A141" s="24"/>
      <c r="B141" s="31"/>
      <c r="C141" s="32" t="s">
        <v>17</v>
      </c>
      <c r="D141" s="12" t="s">
        <v>18</v>
      </c>
      <c r="E141" s="27">
        <v>751920</v>
      </c>
      <c r="F141" s="27">
        <v>759903.03</v>
      </c>
      <c r="G141" s="144">
        <f t="shared" si="10"/>
        <v>101.06168608362591</v>
      </c>
      <c r="H141" s="144">
        <v>732611.15</v>
      </c>
      <c r="I141" s="144">
        <f>(F141/J141)*100</f>
        <v>97.24834729338735</v>
      </c>
      <c r="J141" s="27">
        <v>781404.57</v>
      </c>
    </row>
    <row r="142" spans="1:10" ht="13.5" customHeight="1">
      <c r="A142" s="24"/>
      <c r="B142" s="31"/>
      <c r="C142" s="30" t="s">
        <v>20</v>
      </c>
      <c r="D142" s="14" t="s">
        <v>105</v>
      </c>
      <c r="E142" s="27">
        <v>10850</v>
      </c>
      <c r="F142" s="27">
        <v>27635.2</v>
      </c>
      <c r="G142" s="144">
        <f t="shared" si="10"/>
        <v>254.70230414746544</v>
      </c>
      <c r="H142" s="144">
        <v>1157.61</v>
      </c>
      <c r="I142" s="144">
        <f>(F142/J142)*100</f>
        <v>2573.325511448818</v>
      </c>
      <c r="J142" s="27">
        <v>1073.91</v>
      </c>
    </row>
    <row r="143" spans="1:10" ht="12.75">
      <c r="A143" s="21"/>
      <c r="B143" s="29">
        <v>75619</v>
      </c>
      <c r="C143" s="22"/>
      <c r="D143" s="16" t="s">
        <v>47</v>
      </c>
      <c r="E143" s="23">
        <f>SUM(E144:E145)</f>
        <v>510400</v>
      </c>
      <c r="F143" s="23">
        <f>SUM(F144:F145)</f>
        <v>511123.27</v>
      </c>
      <c r="G143" s="143">
        <f t="shared" si="10"/>
        <v>100.1417065047022</v>
      </c>
      <c r="H143" s="143">
        <f>SUM(H145)</f>
        <v>450000</v>
      </c>
      <c r="I143" s="143">
        <f>(F143/J143)*100</f>
        <v>56.09706569729731</v>
      </c>
      <c r="J143" s="23">
        <f>SUM(J144:J145)</f>
        <v>911140.83</v>
      </c>
    </row>
    <row r="144" spans="1:10" ht="22.5">
      <c r="A144" s="21"/>
      <c r="B144" s="38"/>
      <c r="C144" s="32" t="s">
        <v>77</v>
      </c>
      <c r="D144" s="14" t="s">
        <v>91</v>
      </c>
      <c r="E144" s="27">
        <v>10400</v>
      </c>
      <c r="F144" s="27">
        <v>11123.27</v>
      </c>
      <c r="G144" s="144">
        <f t="shared" si="10"/>
        <v>106.95451923076924</v>
      </c>
      <c r="H144" s="144"/>
      <c r="I144" s="144">
        <f>(F144/J144)*100</f>
        <v>99.84238158198268</v>
      </c>
      <c r="J144" s="45">
        <v>11140.83</v>
      </c>
    </row>
    <row r="145" spans="1:10" ht="22.5">
      <c r="A145" s="24"/>
      <c r="B145" s="31"/>
      <c r="C145" s="37" t="s">
        <v>48</v>
      </c>
      <c r="D145" s="14" t="s">
        <v>247</v>
      </c>
      <c r="E145" s="27">
        <v>500000</v>
      </c>
      <c r="F145" s="27">
        <v>500000</v>
      </c>
      <c r="G145" s="144">
        <f t="shared" si="10"/>
        <v>100</v>
      </c>
      <c r="H145" s="144">
        <v>450000</v>
      </c>
      <c r="I145" s="144">
        <f aca="true" t="shared" si="13" ref="I145:I152">(F145/J145)*100</f>
        <v>55.55555555555556</v>
      </c>
      <c r="J145" s="27">
        <v>900000</v>
      </c>
    </row>
    <row r="146" spans="1:10" ht="12.75" hidden="1">
      <c r="A146" s="24"/>
      <c r="B146" s="31"/>
      <c r="C146" s="32" t="s">
        <v>11</v>
      </c>
      <c r="D146" s="13" t="s">
        <v>12</v>
      </c>
      <c r="E146" s="27"/>
      <c r="F146" s="27"/>
      <c r="G146" s="144" t="e">
        <f t="shared" si="10"/>
        <v>#DIV/0!</v>
      </c>
      <c r="H146" s="144"/>
      <c r="I146" s="144" t="e">
        <f t="shared" si="13"/>
        <v>#DIV/0!</v>
      </c>
      <c r="J146" s="27">
        <v>0</v>
      </c>
    </row>
    <row r="147" spans="1:10" ht="22.5">
      <c r="A147" s="21"/>
      <c r="B147" s="29">
        <v>75621</v>
      </c>
      <c r="C147" s="22"/>
      <c r="D147" s="15" t="s">
        <v>108</v>
      </c>
      <c r="E147" s="23">
        <f>SUM(E148:E149)</f>
        <v>51163541</v>
      </c>
      <c r="F147" s="23">
        <f>SUM(F148:F149)</f>
        <v>51633882.56</v>
      </c>
      <c r="G147" s="143">
        <f t="shared" si="10"/>
        <v>100.91929047678697</v>
      </c>
      <c r="H147" s="143">
        <f>SUM(H148:H149)</f>
        <v>46128426.4</v>
      </c>
      <c r="I147" s="143">
        <f t="shared" si="13"/>
        <v>104.00801057926752</v>
      </c>
      <c r="J147" s="23">
        <f>SUM(J148:J149)</f>
        <v>49644140.17</v>
      </c>
    </row>
    <row r="148" spans="1:10" ht="12.75">
      <c r="A148" s="24"/>
      <c r="B148" s="31"/>
      <c r="C148" s="36" t="s">
        <v>49</v>
      </c>
      <c r="D148" s="12" t="s">
        <v>50</v>
      </c>
      <c r="E148" s="27">
        <v>48856541</v>
      </c>
      <c r="F148" s="27">
        <v>49398789</v>
      </c>
      <c r="G148" s="144">
        <f t="shared" si="10"/>
        <v>101.10987799975442</v>
      </c>
      <c r="H148" s="144">
        <v>43532535</v>
      </c>
      <c r="I148" s="144">
        <f t="shared" si="13"/>
        <v>104.61099954448629</v>
      </c>
      <c r="J148" s="27">
        <v>47221410</v>
      </c>
    </row>
    <row r="149" spans="1:10" ht="12.75">
      <c r="A149" s="24"/>
      <c r="B149" s="31"/>
      <c r="C149" s="30" t="s">
        <v>51</v>
      </c>
      <c r="D149" s="12" t="s">
        <v>52</v>
      </c>
      <c r="E149" s="27">
        <v>2307000</v>
      </c>
      <c r="F149" s="27">
        <v>2235093.56</v>
      </c>
      <c r="G149" s="144">
        <f t="shared" si="10"/>
        <v>96.8831192024274</v>
      </c>
      <c r="H149" s="144">
        <v>2595891.4</v>
      </c>
      <c r="I149" s="144">
        <f t="shared" si="13"/>
        <v>92.25515856765841</v>
      </c>
      <c r="J149" s="27">
        <v>2422730.17</v>
      </c>
    </row>
    <row r="150" spans="1:10" ht="12.75">
      <c r="A150" s="28">
        <v>758</v>
      </c>
      <c r="B150" s="18"/>
      <c r="C150" s="34"/>
      <c r="D150" s="68" t="s">
        <v>53</v>
      </c>
      <c r="E150" s="20">
        <f>E151+E153+E155+E157+E159+E167</f>
        <v>47453226.2</v>
      </c>
      <c r="F150" s="20">
        <f>F151+F153+F155+F157+F159+F167</f>
        <v>47453225.71</v>
      </c>
      <c r="G150" s="142">
        <f t="shared" si="10"/>
        <v>99.99999896740424</v>
      </c>
      <c r="H150" s="142" t="e">
        <f>SUM(H151+#REF!+H157+H159+H167)</f>
        <v>#REF!</v>
      </c>
      <c r="I150" s="142">
        <f t="shared" si="13"/>
        <v>111.67615048755226</v>
      </c>
      <c r="J150" s="20">
        <f>J151+J153+J157+J159+J167</f>
        <v>42491817.19</v>
      </c>
    </row>
    <row r="151" spans="1:10" ht="22.5">
      <c r="A151" s="21"/>
      <c r="B151" s="29">
        <v>75801</v>
      </c>
      <c r="C151" s="22"/>
      <c r="D151" s="15" t="s">
        <v>116</v>
      </c>
      <c r="E151" s="23">
        <f>SUM(E152)</f>
        <v>38122238</v>
      </c>
      <c r="F151" s="23">
        <f>SUM(F152)</f>
        <v>38122238</v>
      </c>
      <c r="G151" s="143">
        <f t="shared" si="10"/>
        <v>100</v>
      </c>
      <c r="H151" s="143">
        <f>H152</f>
        <v>29785357</v>
      </c>
      <c r="I151" s="143">
        <f t="shared" si="13"/>
        <v>102.28626430850387</v>
      </c>
      <c r="J151" s="23">
        <f>SUM(J152)</f>
        <v>37270144</v>
      </c>
    </row>
    <row r="152" spans="1:10" ht="12.75">
      <c r="A152" s="24"/>
      <c r="B152" s="31"/>
      <c r="C152" s="32">
        <v>2920</v>
      </c>
      <c r="D152" s="12" t="s">
        <v>109</v>
      </c>
      <c r="E152" s="27">
        <v>38122238</v>
      </c>
      <c r="F152" s="27">
        <v>38122238</v>
      </c>
      <c r="G152" s="144">
        <f t="shared" si="10"/>
        <v>100</v>
      </c>
      <c r="H152" s="144">
        <v>29785357</v>
      </c>
      <c r="I152" s="144">
        <f t="shared" si="13"/>
        <v>102.28626430850387</v>
      </c>
      <c r="J152" s="27">
        <v>37270144</v>
      </c>
    </row>
    <row r="153" spans="1:10" ht="45" customHeight="1" hidden="1">
      <c r="A153" s="24"/>
      <c r="B153" s="29">
        <v>75802</v>
      </c>
      <c r="C153" s="46"/>
      <c r="D153" s="15" t="s">
        <v>223</v>
      </c>
      <c r="E153" s="23">
        <f>SUM(E154)</f>
        <v>0</v>
      </c>
      <c r="F153" s="23">
        <f>SUM(F154)</f>
        <v>0</v>
      </c>
      <c r="G153" s="143" t="e">
        <f t="shared" si="10"/>
        <v>#DIV/0!</v>
      </c>
      <c r="H153" s="144"/>
      <c r="I153" s="143" t="e">
        <f aca="true" t="shared" si="14" ref="I153:I163">(F153/J153)*100</f>
        <v>#DIV/0!</v>
      </c>
      <c r="J153" s="23">
        <f>SUM(J154)</f>
        <v>0</v>
      </c>
    </row>
    <row r="154" spans="1:10" ht="12.75" customHeight="1" hidden="1">
      <c r="A154" s="24"/>
      <c r="B154" s="118"/>
      <c r="C154" s="32" t="s">
        <v>198</v>
      </c>
      <c r="D154" s="14" t="s">
        <v>224</v>
      </c>
      <c r="E154" s="27"/>
      <c r="F154" s="27"/>
      <c r="G154" s="144" t="e">
        <f t="shared" si="10"/>
        <v>#DIV/0!</v>
      </c>
      <c r="H154" s="144"/>
      <c r="I154" s="144" t="e">
        <f t="shared" si="14"/>
        <v>#DIV/0!</v>
      </c>
      <c r="J154" s="27"/>
    </row>
    <row r="155" spans="1:10" ht="12.75" customHeight="1" hidden="1">
      <c r="A155" s="24"/>
      <c r="B155" s="29">
        <v>75805</v>
      </c>
      <c r="C155" s="46"/>
      <c r="D155" s="15" t="s">
        <v>230</v>
      </c>
      <c r="E155" s="23">
        <f>SUM(E156)</f>
        <v>0</v>
      </c>
      <c r="F155" s="23">
        <f>SUM(F156)</f>
        <v>0</v>
      </c>
      <c r="G155" s="143" t="e">
        <f t="shared" si="10"/>
        <v>#DIV/0!</v>
      </c>
      <c r="H155" s="144"/>
      <c r="I155" s="143" t="e">
        <f t="shared" si="14"/>
        <v>#DIV/0!</v>
      </c>
      <c r="J155" s="27"/>
    </row>
    <row r="156" spans="1:10" ht="12.75" customHeight="1" hidden="1">
      <c r="A156" s="24"/>
      <c r="B156" s="167"/>
      <c r="C156" s="32" t="s">
        <v>84</v>
      </c>
      <c r="D156" s="12" t="s">
        <v>109</v>
      </c>
      <c r="E156" s="27"/>
      <c r="F156" s="27"/>
      <c r="G156" s="144"/>
      <c r="H156" s="144"/>
      <c r="I156" s="144"/>
      <c r="J156" s="27"/>
    </row>
    <row r="157" spans="1:10" ht="12.75">
      <c r="A157" s="21"/>
      <c r="B157" s="29">
        <v>75807</v>
      </c>
      <c r="C157" s="22"/>
      <c r="D157" s="16" t="s">
        <v>88</v>
      </c>
      <c r="E157" s="108">
        <f>SUM(E158)</f>
        <v>1813042</v>
      </c>
      <c r="F157" s="23">
        <f>SUM(F158)</f>
        <v>1813042</v>
      </c>
      <c r="G157" s="143">
        <f t="shared" si="10"/>
        <v>100</v>
      </c>
      <c r="H157" s="143">
        <f>H158</f>
        <v>112138</v>
      </c>
      <c r="I157" s="149" t="s">
        <v>145</v>
      </c>
      <c r="J157" s="42">
        <v>0</v>
      </c>
    </row>
    <row r="158" spans="1:10" ht="12.75">
      <c r="A158" s="24"/>
      <c r="B158" s="31"/>
      <c r="C158" s="32" t="s">
        <v>84</v>
      </c>
      <c r="D158" s="12" t="s">
        <v>109</v>
      </c>
      <c r="E158" s="27">
        <v>1813042</v>
      </c>
      <c r="F158" s="27">
        <v>1813042</v>
      </c>
      <c r="G158" s="144">
        <f t="shared" si="10"/>
        <v>100</v>
      </c>
      <c r="H158" s="144">
        <v>112138</v>
      </c>
      <c r="I158" s="156" t="s">
        <v>145</v>
      </c>
      <c r="J158" s="45" t="s">
        <v>145</v>
      </c>
    </row>
    <row r="159" spans="1:10" ht="12.75">
      <c r="A159" s="21"/>
      <c r="B159" s="29">
        <v>75814</v>
      </c>
      <c r="C159" s="22"/>
      <c r="D159" s="16" t="s">
        <v>54</v>
      </c>
      <c r="E159" s="23">
        <f>SUM(E160:E166)</f>
        <v>3916540.2</v>
      </c>
      <c r="F159" s="23">
        <f>SUM(F160:F166)</f>
        <v>3916539.71</v>
      </c>
      <c r="G159" s="143">
        <f t="shared" si="10"/>
        <v>99.99998748895773</v>
      </c>
      <c r="H159" s="143">
        <f>SUM(H164:H164)</f>
        <v>582383</v>
      </c>
      <c r="I159" s="143">
        <f t="shared" si="14"/>
        <v>169.30910081031988</v>
      </c>
      <c r="J159" s="23">
        <f>SUM(J160:J166)</f>
        <v>2313248.19</v>
      </c>
    </row>
    <row r="160" spans="1:10" ht="12.75" hidden="1">
      <c r="A160" s="21"/>
      <c r="B160" s="38"/>
      <c r="C160" s="32" t="s">
        <v>11</v>
      </c>
      <c r="D160" s="12" t="s">
        <v>181</v>
      </c>
      <c r="E160" s="23"/>
      <c r="F160" s="23"/>
      <c r="G160" s="144" t="e">
        <f t="shared" si="10"/>
        <v>#DIV/0!</v>
      </c>
      <c r="H160" s="143"/>
      <c r="I160" s="156" t="e">
        <f t="shared" si="14"/>
        <v>#DIV/0!</v>
      </c>
      <c r="J160" s="27">
        <v>0</v>
      </c>
    </row>
    <row r="161" spans="1:10" ht="12.75" hidden="1">
      <c r="A161" s="21"/>
      <c r="B161" s="38"/>
      <c r="C161" s="32" t="s">
        <v>11</v>
      </c>
      <c r="D161" s="12" t="s">
        <v>12</v>
      </c>
      <c r="E161" s="23"/>
      <c r="F161" s="23"/>
      <c r="G161" s="144" t="e">
        <f t="shared" si="10"/>
        <v>#DIV/0!</v>
      </c>
      <c r="H161" s="143"/>
      <c r="I161" s="156" t="e">
        <f t="shared" si="14"/>
        <v>#DIV/0!</v>
      </c>
      <c r="J161" s="27">
        <v>0</v>
      </c>
    </row>
    <row r="162" spans="1:10" ht="12.75" hidden="1">
      <c r="A162" s="21"/>
      <c r="B162" s="38"/>
      <c r="C162" s="32" t="s">
        <v>58</v>
      </c>
      <c r="D162" s="12" t="s">
        <v>121</v>
      </c>
      <c r="E162" s="23"/>
      <c r="F162" s="23"/>
      <c r="G162" s="144" t="e">
        <f t="shared" si="10"/>
        <v>#DIV/0!</v>
      </c>
      <c r="H162" s="143"/>
      <c r="I162" s="156" t="e">
        <f t="shared" si="14"/>
        <v>#DIV/0!</v>
      </c>
      <c r="J162" s="27">
        <v>0</v>
      </c>
    </row>
    <row r="163" spans="1:10" ht="12.75">
      <c r="A163" s="21"/>
      <c r="B163" s="38"/>
      <c r="C163" s="32" t="s">
        <v>135</v>
      </c>
      <c r="D163" s="12" t="s">
        <v>136</v>
      </c>
      <c r="E163" s="27">
        <v>1426170</v>
      </c>
      <c r="F163" s="27">
        <v>1426169.5</v>
      </c>
      <c r="G163" s="144">
        <f t="shared" si="10"/>
        <v>99.99996494106593</v>
      </c>
      <c r="H163" s="143"/>
      <c r="I163" s="144">
        <f t="shared" si="14"/>
        <v>125.90906843660005</v>
      </c>
      <c r="J163" s="27">
        <v>1132698</v>
      </c>
    </row>
    <row r="164" spans="1:10" ht="12.75" hidden="1">
      <c r="A164" s="24"/>
      <c r="B164" s="31"/>
      <c r="C164" s="32" t="s">
        <v>84</v>
      </c>
      <c r="D164" s="12" t="s">
        <v>109</v>
      </c>
      <c r="E164" s="27"/>
      <c r="F164" s="27">
        <v>0</v>
      </c>
      <c r="G164" s="144" t="e">
        <f t="shared" si="10"/>
        <v>#DIV/0!</v>
      </c>
      <c r="H164" s="144">
        <v>582383</v>
      </c>
      <c r="I164" s="156" t="s">
        <v>145</v>
      </c>
      <c r="J164" s="27"/>
    </row>
    <row r="165" spans="1:10" ht="33.75">
      <c r="A165" s="24"/>
      <c r="B165" s="31"/>
      <c r="C165" s="32" t="s">
        <v>157</v>
      </c>
      <c r="D165" s="14" t="s">
        <v>211</v>
      </c>
      <c r="E165" s="27">
        <v>110188.2</v>
      </c>
      <c r="F165" s="27">
        <v>110188.2</v>
      </c>
      <c r="G165" s="144">
        <f t="shared" si="10"/>
        <v>100</v>
      </c>
      <c r="H165" s="144"/>
      <c r="I165" s="156" t="s">
        <v>145</v>
      </c>
      <c r="J165" s="45" t="s">
        <v>145</v>
      </c>
    </row>
    <row r="166" spans="1:10" ht="33.75">
      <c r="A166" s="24"/>
      <c r="B166" s="31"/>
      <c r="C166" s="32" t="s">
        <v>154</v>
      </c>
      <c r="D166" s="14" t="s">
        <v>211</v>
      </c>
      <c r="E166" s="27">
        <v>2380182</v>
      </c>
      <c r="F166" s="27">
        <v>2380182.01</v>
      </c>
      <c r="G166" s="144">
        <f t="shared" si="10"/>
        <v>100.00000042013593</v>
      </c>
      <c r="H166" s="144"/>
      <c r="I166" s="144">
        <f>(F166/J166)*100</f>
        <v>201.6163336520237</v>
      </c>
      <c r="J166" s="45">
        <v>1180550.19</v>
      </c>
    </row>
    <row r="167" spans="1:10" ht="12.75">
      <c r="A167" s="21"/>
      <c r="B167" s="29">
        <v>75831</v>
      </c>
      <c r="C167" s="22"/>
      <c r="D167" s="16" t="s">
        <v>55</v>
      </c>
      <c r="E167" s="108">
        <f>SUM(E168)</f>
        <v>3601406</v>
      </c>
      <c r="F167" s="23">
        <f>SUM(F168)</f>
        <v>3601406</v>
      </c>
      <c r="G167" s="143">
        <f t="shared" si="10"/>
        <v>100</v>
      </c>
      <c r="H167" s="143">
        <f>H168</f>
        <v>3172327</v>
      </c>
      <c r="I167" s="143">
        <f aca="true" t="shared" si="15" ref="I167:I175">(F167/J167)*100</f>
        <v>123.82667595004169</v>
      </c>
      <c r="J167" s="23">
        <f>SUM(J168)</f>
        <v>2908425</v>
      </c>
    </row>
    <row r="168" spans="1:10" ht="12.75">
      <c r="A168" s="24"/>
      <c r="B168" s="31"/>
      <c r="C168" s="32">
        <v>2920</v>
      </c>
      <c r="D168" s="12" t="s">
        <v>109</v>
      </c>
      <c r="E168" s="55">
        <v>3601406</v>
      </c>
      <c r="F168" s="27">
        <v>3601406</v>
      </c>
      <c r="G168" s="144">
        <f aca="true" t="shared" si="16" ref="G168:G260">F168*100/E168</f>
        <v>100</v>
      </c>
      <c r="H168" s="144">
        <v>3172327</v>
      </c>
      <c r="I168" s="144">
        <f t="shared" si="15"/>
        <v>123.82667595004169</v>
      </c>
      <c r="J168" s="27">
        <v>2908425</v>
      </c>
    </row>
    <row r="169" spans="1:10" ht="12.75">
      <c r="A169" s="28">
        <v>801</v>
      </c>
      <c r="B169" s="162"/>
      <c r="C169" s="163"/>
      <c r="D169" s="68" t="s">
        <v>56</v>
      </c>
      <c r="E169" s="20">
        <f>E170+E181+E184+E194+E201+E204</f>
        <v>4414475.76</v>
      </c>
      <c r="F169" s="20">
        <f>SUM(F170,F181,F184,F194,F201,F204)</f>
        <v>4362712.38</v>
      </c>
      <c r="G169" s="142">
        <f t="shared" si="16"/>
        <v>98.82741727864874</v>
      </c>
      <c r="H169" s="142" t="e">
        <f>H170+H184+H194+#REF!+#REF!</f>
        <v>#REF!</v>
      </c>
      <c r="I169" s="142">
        <f t="shared" si="15"/>
        <v>214.42222067479855</v>
      </c>
      <c r="J169" s="20">
        <f>SUM(J170,J184,J194,J201,J204,J181)</f>
        <v>2034636.3199999998</v>
      </c>
    </row>
    <row r="170" spans="1:10" ht="12.75">
      <c r="A170" s="21"/>
      <c r="B170" s="29">
        <v>80101</v>
      </c>
      <c r="C170" s="22"/>
      <c r="D170" s="16" t="s">
        <v>57</v>
      </c>
      <c r="E170" s="23">
        <f>SUM(E171:E180)</f>
        <v>324572.76</v>
      </c>
      <c r="F170" s="23">
        <f>SUM(F171:F180)</f>
        <v>321472.83</v>
      </c>
      <c r="G170" s="143">
        <f t="shared" si="16"/>
        <v>99.04491985094498</v>
      </c>
      <c r="H170" s="143">
        <f>SUM(H173:H175)</f>
        <v>44573.149999999994</v>
      </c>
      <c r="I170" s="143">
        <f t="shared" si="15"/>
        <v>134.64708759074682</v>
      </c>
      <c r="J170" s="23">
        <f>SUM(J171:J180)</f>
        <v>238752.16</v>
      </c>
    </row>
    <row r="171" spans="1:10" ht="22.5">
      <c r="A171" s="21"/>
      <c r="B171" s="38"/>
      <c r="C171" s="32" t="s">
        <v>77</v>
      </c>
      <c r="D171" s="14" t="s">
        <v>91</v>
      </c>
      <c r="E171" s="27">
        <v>5225</v>
      </c>
      <c r="F171" s="27">
        <v>3024.56</v>
      </c>
      <c r="G171" s="144">
        <f>F171*100/E171</f>
        <v>57.886315789473684</v>
      </c>
      <c r="H171" s="144"/>
      <c r="I171" s="144">
        <f t="shared" si="15"/>
        <v>636.9103773584906</v>
      </c>
      <c r="J171" s="45">
        <v>474.88</v>
      </c>
    </row>
    <row r="172" spans="1:10" ht="12.75" hidden="1">
      <c r="A172" s="21"/>
      <c r="B172" s="38"/>
      <c r="C172" s="32" t="s">
        <v>158</v>
      </c>
      <c r="D172" s="12" t="s">
        <v>159</v>
      </c>
      <c r="E172" s="27"/>
      <c r="F172" s="27"/>
      <c r="G172" s="144" t="e">
        <f t="shared" si="16"/>
        <v>#DIV/0!</v>
      </c>
      <c r="H172" s="144"/>
      <c r="I172" s="144" t="e">
        <f t="shared" si="15"/>
        <v>#DIV/0!</v>
      </c>
      <c r="J172" s="27"/>
    </row>
    <row r="173" spans="1:10" ht="12.75" hidden="1">
      <c r="A173" s="24"/>
      <c r="B173" s="31"/>
      <c r="C173" s="32" t="s">
        <v>26</v>
      </c>
      <c r="D173" s="12" t="s">
        <v>27</v>
      </c>
      <c r="E173" s="27"/>
      <c r="F173" s="27"/>
      <c r="G173" s="144" t="e">
        <f t="shared" si="16"/>
        <v>#DIV/0!</v>
      </c>
      <c r="H173" s="144">
        <v>41456.77</v>
      </c>
      <c r="I173" s="144" t="e">
        <f t="shared" si="15"/>
        <v>#DIV/0!</v>
      </c>
      <c r="J173" s="27"/>
    </row>
    <row r="174" spans="1:10" ht="12.75">
      <c r="A174" s="24"/>
      <c r="B174" s="31"/>
      <c r="C174" s="30" t="s">
        <v>93</v>
      </c>
      <c r="D174" s="12" t="s">
        <v>27</v>
      </c>
      <c r="E174" s="35">
        <v>50</v>
      </c>
      <c r="F174" s="27">
        <v>278.93</v>
      </c>
      <c r="G174" s="144">
        <f t="shared" si="16"/>
        <v>557.86</v>
      </c>
      <c r="H174" s="144"/>
      <c r="I174" s="144">
        <f t="shared" si="15"/>
        <v>59.12916286859008</v>
      </c>
      <c r="J174" s="45">
        <v>471.73</v>
      </c>
    </row>
    <row r="175" spans="1:11" ht="12.75">
      <c r="A175" s="24"/>
      <c r="B175" s="31"/>
      <c r="C175" s="32" t="s">
        <v>11</v>
      </c>
      <c r="D175" s="13" t="s">
        <v>12</v>
      </c>
      <c r="E175" s="27">
        <v>6369</v>
      </c>
      <c r="F175" s="27">
        <v>6272.52</v>
      </c>
      <c r="G175" s="144">
        <f t="shared" si="16"/>
        <v>98.4851625058879</v>
      </c>
      <c r="H175" s="144">
        <v>3116.38</v>
      </c>
      <c r="I175" s="144">
        <f t="shared" si="15"/>
        <v>104.02585836607365</v>
      </c>
      <c r="J175" s="27">
        <v>6029.77</v>
      </c>
      <c r="K175" s="174"/>
    </row>
    <row r="176" spans="1:10" ht="28.5" customHeight="1">
      <c r="A176" s="24"/>
      <c r="B176" s="31"/>
      <c r="C176" s="32" t="s">
        <v>141</v>
      </c>
      <c r="D176" s="14" t="s">
        <v>179</v>
      </c>
      <c r="E176" s="27">
        <v>72392.76</v>
      </c>
      <c r="F176" s="27">
        <v>70460.87</v>
      </c>
      <c r="G176" s="144">
        <f t="shared" si="16"/>
        <v>97.33137678408725</v>
      </c>
      <c r="H176" s="156"/>
      <c r="I176" s="156" t="s">
        <v>145</v>
      </c>
      <c r="J176" s="45" t="s">
        <v>145</v>
      </c>
    </row>
    <row r="177" spans="1:10" ht="33.75">
      <c r="A177" s="24"/>
      <c r="B177" s="31"/>
      <c r="C177" s="32" t="s">
        <v>188</v>
      </c>
      <c r="D177" s="14" t="s">
        <v>235</v>
      </c>
      <c r="E177" s="27">
        <v>42656</v>
      </c>
      <c r="F177" s="27">
        <v>42652.99</v>
      </c>
      <c r="G177" s="144">
        <f t="shared" si="16"/>
        <v>99.9929435483871</v>
      </c>
      <c r="H177" s="156"/>
      <c r="I177" s="144">
        <f aca="true" t="shared" si="17" ref="I177:I192">(F177/J177)*100</f>
        <v>177.66719539605552</v>
      </c>
      <c r="J177" s="45">
        <v>24007.24</v>
      </c>
    </row>
    <row r="178" spans="1:10" ht="33.75">
      <c r="A178" s="24"/>
      <c r="B178" s="31"/>
      <c r="C178" s="32" t="s">
        <v>89</v>
      </c>
      <c r="D178" s="14" t="s">
        <v>137</v>
      </c>
      <c r="E178" s="27">
        <v>70180</v>
      </c>
      <c r="F178" s="27">
        <v>71082.96</v>
      </c>
      <c r="G178" s="144">
        <f t="shared" si="16"/>
        <v>101.28663436876604</v>
      </c>
      <c r="H178" s="144"/>
      <c r="I178" s="156" t="s">
        <v>145</v>
      </c>
      <c r="J178" s="45" t="s">
        <v>145</v>
      </c>
    </row>
    <row r="179" spans="1:10" ht="33.75" customHeight="1" hidden="1">
      <c r="A179" s="24"/>
      <c r="B179" s="103"/>
      <c r="C179" s="46" t="s">
        <v>125</v>
      </c>
      <c r="D179" s="88" t="s">
        <v>187</v>
      </c>
      <c r="E179" s="27"/>
      <c r="F179" s="27" t="s">
        <v>242</v>
      </c>
      <c r="G179" s="144" t="e">
        <f t="shared" si="16"/>
        <v>#VALUE!</v>
      </c>
      <c r="H179" s="144"/>
      <c r="I179" s="144" t="e">
        <f t="shared" si="17"/>
        <v>#VALUE!</v>
      </c>
      <c r="J179" s="45"/>
    </row>
    <row r="180" spans="1:10" ht="33.75">
      <c r="A180" s="24"/>
      <c r="B180" s="31"/>
      <c r="C180" s="32" t="s">
        <v>86</v>
      </c>
      <c r="D180" s="14" t="s">
        <v>207</v>
      </c>
      <c r="E180" s="27">
        <v>127700</v>
      </c>
      <c r="F180" s="27">
        <v>127700</v>
      </c>
      <c r="G180" s="144">
        <f t="shared" si="16"/>
        <v>100</v>
      </c>
      <c r="H180" s="144"/>
      <c r="I180" s="144">
        <f t="shared" si="17"/>
        <v>61.46262566989208</v>
      </c>
      <c r="J180" s="45">
        <v>207768.54</v>
      </c>
    </row>
    <row r="181" spans="1:10" ht="12.75">
      <c r="A181" s="24"/>
      <c r="B181" s="29">
        <v>80103</v>
      </c>
      <c r="C181" s="46"/>
      <c r="D181" s="15" t="s">
        <v>220</v>
      </c>
      <c r="E181" s="23">
        <f>SUM(E182:E183)</f>
        <v>381719</v>
      </c>
      <c r="F181" s="23">
        <f>SUM(F182:F183)</f>
        <v>381719</v>
      </c>
      <c r="G181" s="143">
        <f t="shared" si="16"/>
        <v>100</v>
      </c>
      <c r="H181" s="144"/>
      <c r="I181" s="143">
        <f t="shared" si="17"/>
        <v>376.3373755299221</v>
      </c>
      <c r="J181" s="42">
        <f>SUM(J182:J183)</f>
        <v>101430</v>
      </c>
    </row>
    <row r="182" spans="1:10" ht="12.75" hidden="1">
      <c r="A182" s="24"/>
      <c r="B182" s="129"/>
      <c r="C182" s="32" t="s">
        <v>11</v>
      </c>
      <c r="D182" s="13" t="s">
        <v>12</v>
      </c>
      <c r="E182" s="27"/>
      <c r="F182" s="27"/>
      <c r="G182" s="144" t="e">
        <f t="shared" si="16"/>
        <v>#DIV/0!</v>
      </c>
      <c r="H182" s="144"/>
      <c r="I182" s="144" t="e">
        <f t="shared" si="17"/>
        <v>#DIV/0!</v>
      </c>
      <c r="J182" s="45"/>
    </row>
    <row r="183" spans="1:10" ht="33.75">
      <c r="A183" s="24"/>
      <c r="B183" s="183"/>
      <c r="C183" s="54" t="s">
        <v>58</v>
      </c>
      <c r="D183" s="14" t="s">
        <v>213</v>
      </c>
      <c r="E183" s="27">
        <v>381719</v>
      </c>
      <c r="F183" s="27">
        <v>381719</v>
      </c>
      <c r="G183" s="144">
        <f t="shared" si="16"/>
        <v>100</v>
      </c>
      <c r="H183" s="144"/>
      <c r="I183" s="144">
        <f t="shared" si="17"/>
        <v>376.3373755299221</v>
      </c>
      <c r="J183" s="45">
        <v>101430</v>
      </c>
    </row>
    <row r="184" spans="1:10" ht="12.75">
      <c r="A184" s="21"/>
      <c r="B184" s="29">
        <v>80104</v>
      </c>
      <c r="C184" s="22"/>
      <c r="D184" s="16" t="s">
        <v>59</v>
      </c>
      <c r="E184" s="23">
        <f>SUM(E185:E193)</f>
        <v>3443707</v>
      </c>
      <c r="F184" s="23">
        <f>SUM(F185:F193)</f>
        <v>3396021.39</v>
      </c>
      <c r="G184" s="143">
        <f t="shared" si="16"/>
        <v>98.61528260098783</v>
      </c>
      <c r="H184" s="143">
        <f>SUM(H186:H190)</f>
        <v>399519.5</v>
      </c>
      <c r="I184" s="143">
        <f t="shared" si="17"/>
        <v>201.90613350227707</v>
      </c>
      <c r="J184" s="23">
        <f>SUM(J186:J193)</f>
        <v>1681980.3</v>
      </c>
    </row>
    <row r="185" spans="1:10" ht="22.5">
      <c r="A185" s="21"/>
      <c r="B185" s="38"/>
      <c r="C185" s="32" t="s">
        <v>77</v>
      </c>
      <c r="D185" s="14" t="s">
        <v>91</v>
      </c>
      <c r="E185" s="27">
        <v>5374</v>
      </c>
      <c r="F185" s="27">
        <v>5373.36</v>
      </c>
      <c r="G185" s="144">
        <f t="shared" si="16"/>
        <v>99.98809080759212</v>
      </c>
      <c r="H185" s="143"/>
      <c r="I185" s="156" t="s">
        <v>145</v>
      </c>
      <c r="J185" s="45" t="s">
        <v>145</v>
      </c>
    </row>
    <row r="186" spans="1:10" ht="45">
      <c r="A186" s="24"/>
      <c r="B186" s="25"/>
      <c r="C186" s="47" t="s">
        <v>10</v>
      </c>
      <c r="D186" s="88" t="s">
        <v>234</v>
      </c>
      <c r="E186" s="27">
        <v>97200</v>
      </c>
      <c r="F186" s="27">
        <v>97200</v>
      </c>
      <c r="G186" s="144">
        <f t="shared" si="16"/>
        <v>100</v>
      </c>
      <c r="H186" s="144">
        <v>16983.64</v>
      </c>
      <c r="I186" s="144">
        <f t="shared" si="17"/>
        <v>100</v>
      </c>
      <c r="J186" s="27">
        <v>97200</v>
      </c>
    </row>
    <row r="187" spans="1:10" ht="12.75" hidden="1">
      <c r="A187" s="24"/>
      <c r="B187" s="25"/>
      <c r="C187" s="37" t="s">
        <v>26</v>
      </c>
      <c r="D187" s="12" t="s">
        <v>27</v>
      </c>
      <c r="E187" s="27"/>
      <c r="F187" s="27"/>
      <c r="G187" s="144" t="e">
        <f t="shared" si="16"/>
        <v>#DIV/0!</v>
      </c>
      <c r="H187" s="144">
        <v>8724.46</v>
      </c>
      <c r="I187" s="144" t="e">
        <f t="shared" si="17"/>
        <v>#DIV/0!</v>
      </c>
      <c r="J187" s="27"/>
    </row>
    <row r="188" spans="1:10" ht="12.75">
      <c r="A188" s="24"/>
      <c r="B188" s="25"/>
      <c r="C188" s="32" t="s">
        <v>11</v>
      </c>
      <c r="D188" s="12" t="s">
        <v>12</v>
      </c>
      <c r="E188" s="27">
        <v>2280</v>
      </c>
      <c r="F188" s="27">
        <v>2164.32</v>
      </c>
      <c r="G188" s="144">
        <f t="shared" si="16"/>
        <v>94.92631578947369</v>
      </c>
      <c r="H188" s="144">
        <v>266902.53</v>
      </c>
      <c r="I188" s="144">
        <f t="shared" si="17"/>
        <v>104.25082005905388</v>
      </c>
      <c r="J188" s="27">
        <v>2076.07</v>
      </c>
    </row>
    <row r="189" spans="1:10" ht="33.75">
      <c r="A189" s="24"/>
      <c r="B189" s="25"/>
      <c r="C189" s="30" t="s">
        <v>58</v>
      </c>
      <c r="D189" s="14" t="s">
        <v>213</v>
      </c>
      <c r="E189" s="27">
        <v>2608007</v>
      </c>
      <c r="F189" s="27">
        <v>2608007</v>
      </c>
      <c r="G189" s="144">
        <f t="shared" si="16"/>
        <v>100</v>
      </c>
      <c r="H189" s="144"/>
      <c r="I189" s="144">
        <f t="shared" si="17"/>
        <v>302.13591445684034</v>
      </c>
      <c r="J189" s="27">
        <v>863190</v>
      </c>
    </row>
    <row r="190" spans="1:10" s="193" customFormat="1" ht="33.75">
      <c r="A190" s="101"/>
      <c r="B190" s="190"/>
      <c r="C190" s="191">
        <v>2310</v>
      </c>
      <c r="D190" s="184" t="s">
        <v>186</v>
      </c>
      <c r="E190" s="35">
        <v>658381</v>
      </c>
      <c r="F190" s="35">
        <v>610814.59</v>
      </c>
      <c r="G190" s="192">
        <f t="shared" si="16"/>
        <v>92.77524564044224</v>
      </c>
      <c r="H190" s="192">
        <v>106908.87</v>
      </c>
      <c r="I190" s="192">
        <f t="shared" si="17"/>
        <v>89.01037530456507</v>
      </c>
      <c r="J190" s="35">
        <v>686228.53</v>
      </c>
    </row>
    <row r="191" spans="1:10" ht="22.5" hidden="1">
      <c r="A191" s="24"/>
      <c r="B191" s="31"/>
      <c r="C191" s="30" t="s">
        <v>74</v>
      </c>
      <c r="D191" s="14" t="s">
        <v>194</v>
      </c>
      <c r="E191" s="27"/>
      <c r="F191" s="27"/>
      <c r="G191" s="144" t="e">
        <f t="shared" si="16"/>
        <v>#DIV/0!</v>
      </c>
      <c r="H191" s="144"/>
      <c r="I191" s="144" t="e">
        <f t="shared" si="17"/>
        <v>#DIV/0!</v>
      </c>
      <c r="J191" s="27"/>
    </row>
    <row r="192" spans="1:10" ht="33.75">
      <c r="A192" s="24"/>
      <c r="B192" s="31"/>
      <c r="C192" s="32" t="s">
        <v>188</v>
      </c>
      <c r="D192" s="14" t="s">
        <v>235</v>
      </c>
      <c r="E192" s="27">
        <v>72465</v>
      </c>
      <c r="F192" s="27">
        <v>72462.12</v>
      </c>
      <c r="G192" s="144">
        <f t="shared" si="16"/>
        <v>99.99602566756366</v>
      </c>
      <c r="H192" s="144"/>
      <c r="I192" s="144">
        <f t="shared" si="17"/>
        <v>217.6974496555578</v>
      </c>
      <c r="J192" s="45">
        <v>33285.7</v>
      </c>
    </row>
    <row r="193" spans="1:10" ht="22.5" hidden="1">
      <c r="A193" s="24"/>
      <c r="B193" s="31"/>
      <c r="C193" s="32" t="s">
        <v>74</v>
      </c>
      <c r="D193" s="14" t="s">
        <v>110</v>
      </c>
      <c r="E193" s="27"/>
      <c r="F193" s="27"/>
      <c r="G193" s="144" t="e">
        <f t="shared" si="16"/>
        <v>#DIV/0!</v>
      </c>
      <c r="H193" s="144"/>
      <c r="I193" s="156" t="s">
        <v>145</v>
      </c>
      <c r="J193" s="27" t="s">
        <v>145</v>
      </c>
    </row>
    <row r="194" spans="1:12" ht="12.75">
      <c r="A194" s="21"/>
      <c r="B194" s="29">
        <v>80110</v>
      </c>
      <c r="C194" s="22"/>
      <c r="D194" s="16" t="s">
        <v>60</v>
      </c>
      <c r="E194" s="23">
        <f>SUM(E195:E200)</f>
        <v>262807</v>
      </c>
      <c r="F194" s="23">
        <f>SUM(F195:F200)</f>
        <v>262758.16</v>
      </c>
      <c r="G194" s="143">
        <f t="shared" si="16"/>
        <v>99.98141602012122</v>
      </c>
      <c r="H194" s="143">
        <f>SUM(H196:H198)</f>
        <v>25472.75</v>
      </c>
      <c r="I194" s="143">
        <f aca="true" t="shared" si="18" ref="I194:I205">(F194/J194)*100</f>
        <v>2167.7641413858078</v>
      </c>
      <c r="J194" s="23">
        <f>SUM(J195:J199)</f>
        <v>12121.16</v>
      </c>
      <c r="K194" s="174"/>
      <c r="L194" s="174"/>
    </row>
    <row r="195" spans="1:12" ht="12.75" hidden="1">
      <c r="A195" s="21"/>
      <c r="B195" s="38"/>
      <c r="C195" s="32" t="s">
        <v>158</v>
      </c>
      <c r="D195" s="12" t="s">
        <v>159</v>
      </c>
      <c r="E195" s="27"/>
      <c r="F195" s="27"/>
      <c r="G195" s="144" t="e">
        <f t="shared" si="16"/>
        <v>#DIV/0!</v>
      </c>
      <c r="H195" s="143"/>
      <c r="I195" s="144">
        <f t="shared" si="18"/>
        <v>0</v>
      </c>
      <c r="J195" s="27">
        <v>6815.6</v>
      </c>
      <c r="K195" s="174"/>
      <c r="L195" s="174"/>
    </row>
    <row r="196" spans="1:10" ht="12.75" hidden="1">
      <c r="A196" s="24"/>
      <c r="B196" s="31"/>
      <c r="C196" s="36" t="s">
        <v>26</v>
      </c>
      <c r="D196" s="12" t="s">
        <v>27</v>
      </c>
      <c r="E196" s="27"/>
      <c r="F196" s="27"/>
      <c r="G196" s="144" t="e">
        <f t="shared" si="16"/>
        <v>#DIV/0!</v>
      </c>
      <c r="H196" s="144">
        <v>21581.88</v>
      </c>
      <c r="I196" s="144" t="e">
        <f t="shared" si="18"/>
        <v>#DIV/0!</v>
      </c>
      <c r="J196" s="27"/>
    </row>
    <row r="197" spans="1:10" ht="12.75">
      <c r="A197" s="24"/>
      <c r="B197" s="31"/>
      <c r="C197" s="26" t="s">
        <v>93</v>
      </c>
      <c r="D197" s="12" t="s">
        <v>27</v>
      </c>
      <c r="E197" s="27">
        <v>100</v>
      </c>
      <c r="F197" s="27">
        <v>121.47</v>
      </c>
      <c r="G197" s="144">
        <f t="shared" si="16"/>
        <v>121.47</v>
      </c>
      <c r="H197" s="144"/>
      <c r="I197" s="156" t="s">
        <v>145</v>
      </c>
      <c r="J197" s="45" t="s">
        <v>145</v>
      </c>
    </row>
    <row r="198" spans="1:10" ht="12.75">
      <c r="A198" s="24"/>
      <c r="B198" s="31"/>
      <c r="C198" s="30" t="s">
        <v>11</v>
      </c>
      <c r="D198" s="12" t="s">
        <v>12</v>
      </c>
      <c r="E198" s="27">
        <v>2960</v>
      </c>
      <c r="F198" s="27">
        <v>2892.75</v>
      </c>
      <c r="G198" s="144">
        <f t="shared" si="16"/>
        <v>97.72804054054055</v>
      </c>
      <c r="H198" s="144">
        <v>3890.87</v>
      </c>
      <c r="I198" s="144">
        <f t="shared" si="18"/>
        <v>97.8814763683612</v>
      </c>
      <c r="J198" s="27">
        <v>2955.36</v>
      </c>
    </row>
    <row r="199" spans="1:10" ht="33.75">
      <c r="A199" s="24"/>
      <c r="B199" s="31"/>
      <c r="C199" s="32" t="s">
        <v>188</v>
      </c>
      <c r="D199" s="14" t="s">
        <v>235</v>
      </c>
      <c r="E199" s="27">
        <v>52783</v>
      </c>
      <c r="F199" s="27">
        <v>52780.32</v>
      </c>
      <c r="G199" s="144">
        <f t="shared" si="16"/>
        <v>99.99492260765777</v>
      </c>
      <c r="H199" s="144"/>
      <c r="I199" s="144">
        <f t="shared" si="18"/>
        <v>2245.779933622671</v>
      </c>
      <c r="J199" s="45">
        <v>2350.2</v>
      </c>
    </row>
    <row r="200" spans="1:10" ht="33.75">
      <c r="A200" s="24"/>
      <c r="B200" s="31"/>
      <c r="C200" s="32" t="s">
        <v>89</v>
      </c>
      <c r="D200" s="14" t="s">
        <v>137</v>
      </c>
      <c r="E200" s="27">
        <v>206964</v>
      </c>
      <c r="F200" s="27">
        <v>206963.62</v>
      </c>
      <c r="G200" s="144">
        <f t="shared" si="16"/>
        <v>99.99981639318915</v>
      </c>
      <c r="H200" s="144"/>
      <c r="I200" s="156" t="s">
        <v>145</v>
      </c>
      <c r="J200" s="45" t="s">
        <v>145</v>
      </c>
    </row>
    <row r="201" spans="1:10" ht="12.75">
      <c r="A201" s="24"/>
      <c r="B201" s="29">
        <v>80114</v>
      </c>
      <c r="C201" s="104"/>
      <c r="D201" s="16" t="s">
        <v>202</v>
      </c>
      <c r="E201" s="23">
        <f>SUM(E202:E203)</f>
        <v>170</v>
      </c>
      <c r="F201" s="23">
        <f>SUM(F202:F203)</f>
        <v>181</v>
      </c>
      <c r="G201" s="143">
        <f t="shared" si="16"/>
        <v>106.47058823529412</v>
      </c>
      <c r="H201" s="156"/>
      <c r="I201" s="143">
        <f t="shared" si="18"/>
        <v>139.23076923076923</v>
      </c>
      <c r="J201" s="23">
        <f>SUM(J202:J203)</f>
        <v>130</v>
      </c>
    </row>
    <row r="202" spans="1:10" ht="12.75" hidden="1">
      <c r="A202" s="24"/>
      <c r="B202" s="38"/>
      <c r="C202" s="32" t="s">
        <v>26</v>
      </c>
      <c r="D202" s="12" t="s">
        <v>27</v>
      </c>
      <c r="E202" s="27"/>
      <c r="F202" s="27"/>
      <c r="G202" s="144" t="e">
        <f t="shared" si="16"/>
        <v>#DIV/0!</v>
      </c>
      <c r="H202" s="156"/>
      <c r="I202" s="144" t="e">
        <f t="shared" si="18"/>
        <v>#DIV/0!</v>
      </c>
      <c r="J202" s="45"/>
    </row>
    <row r="203" spans="1:10" ht="12.75">
      <c r="A203" s="24"/>
      <c r="B203" s="31"/>
      <c r="C203" s="32" t="s">
        <v>11</v>
      </c>
      <c r="D203" s="12" t="s">
        <v>12</v>
      </c>
      <c r="E203" s="27">
        <v>170</v>
      </c>
      <c r="F203" s="27">
        <v>181</v>
      </c>
      <c r="G203" s="144">
        <f t="shared" si="16"/>
        <v>106.47058823529412</v>
      </c>
      <c r="H203" s="156"/>
      <c r="I203" s="144">
        <f t="shared" si="18"/>
        <v>139.23076923076923</v>
      </c>
      <c r="J203" s="45">
        <v>130</v>
      </c>
    </row>
    <row r="204" spans="1:10" ht="12.75">
      <c r="A204" s="24"/>
      <c r="B204" s="29">
        <v>80195</v>
      </c>
      <c r="C204" s="22"/>
      <c r="D204" s="16" t="s">
        <v>5</v>
      </c>
      <c r="E204" s="23">
        <f>SUM(E205:E207)</f>
        <v>1500</v>
      </c>
      <c r="F204" s="23">
        <f>SUM(F205:F207)</f>
        <v>560</v>
      </c>
      <c r="G204" s="143">
        <f t="shared" si="16"/>
        <v>37.333333333333336</v>
      </c>
      <c r="H204" s="149"/>
      <c r="I204" s="143">
        <f t="shared" si="18"/>
        <v>251.4593623709026</v>
      </c>
      <c r="J204" s="42">
        <f>SUM(J205:J207)</f>
        <v>222.7</v>
      </c>
    </row>
    <row r="205" spans="1:10" ht="22.5">
      <c r="A205" s="24"/>
      <c r="B205" s="31"/>
      <c r="C205" s="32" t="s">
        <v>28</v>
      </c>
      <c r="D205" s="14" t="s">
        <v>106</v>
      </c>
      <c r="E205" s="27">
        <v>1500</v>
      </c>
      <c r="F205" s="27">
        <v>560</v>
      </c>
      <c r="G205" s="144">
        <f t="shared" si="16"/>
        <v>37.333333333333336</v>
      </c>
      <c r="H205" s="156"/>
      <c r="I205" s="144">
        <f t="shared" si="18"/>
        <v>251.4593623709026</v>
      </c>
      <c r="J205" s="45">
        <v>222.7</v>
      </c>
    </row>
    <row r="206" spans="1:10" ht="45" hidden="1">
      <c r="A206" s="24"/>
      <c r="B206" s="31"/>
      <c r="C206" s="32" t="s">
        <v>196</v>
      </c>
      <c r="D206" s="14" t="s">
        <v>197</v>
      </c>
      <c r="E206" s="27"/>
      <c r="F206" s="27"/>
      <c r="G206" s="144" t="e">
        <f t="shared" si="16"/>
        <v>#DIV/0!</v>
      </c>
      <c r="H206" s="156"/>
      <c r="I206" s="144"/>
      <c r="J206" s="45"/>
    </row>
    <row r="207" spans="1:10" ht="12.75" hidden="1">
      <c r="A207" s="24"/>
      <c r="B207" s="31"/>
      <c r="C207" s="32" t="s">
        <v>58</v>
      </c>
      <c r="D207" s="14" t="s">
        <v>121</v>
      </c>
      <c r="E207" s="27"/>
      <c r="F207" s="27"/>
      <c r="G207" s="144" t="e">
        <f t="shared" si="16"/>
        <v>#DIV/0!</v>
      </c>
      <c r="H207" s="144"/>
      <c r="I207" s="144" t="e">
        <f aca="true" t="shared" si="19" ref="I207:I216">(F207/J207)*100</f>
        <v>#DIV/0!</v>
      </c>
      <c r="J207" s="27"/>
    </row>
    <row r="208" spans="1:10" ht="12.75">
      <c r="A208" s="28">
        <v>851</v>
      </c>
      <c r="B208" s="18"/>
      <c r="C208" s="34"/>
      <c r="D208" s="68" t="s">
        <v>61</v>
      </c>
      <c r="E208" s="20">
        <f>E209+E212+E214+E216+E221</f>
        <v>47523</v>
      </c>
      <c r="F208" s="20">
        <f>SUM(F209,F212,F214,F216,F221)</f>
        <v>48383.869999999995</v>
      </c>
      <c r="G208" s="142">
        <f t="shared" si="16"/>
        <v>101.81148075668624</v>
      </c>
      <c r="H208" s="142" t="e">
        <f>H209+H216+#REF!+H221</f>
        <v>#REF!</v>
      </c>
      <c r="I208" s="142">
        <f t="shared" si="19"/>
        <v>37.39919527821524</v>
      </c>
      <c r="J208" s="20">
        <f>SUM(J209,J212,J214,J216,J221,)</f>
        <v>129371.41999999998</v>
      </c>
    </row>
    <row r="209" spans="1:10" ht="12.75">
      <c r="A209" s="48"/>
      <c r="B209" s="29">
        <v>85141</v>
      </c>
      <c r="C209" s="22"/>
      <c r="D209" s="70" t="s">
        <v>62</v>
      </c>
      <c r="E209" s="23">
        <f>SUM(E210:E211)</f>
        <v>18650</v>
      </c>
      <c r="F209" s="23">
        <f>SUM(F210:F211)</f>
        <v>18650</v>
      </c>
      <c r="G209" s="149">
        <f>F209*100/E209</f>
        <v>100</v>
      </c>
      <c r="H209" s="143">
        <f>H211+H210</f>
        <v>49700</v>
      </c>
      <c r="I209" s="143">
        <f t="shared" si="19"/>
        <v>50.26954177897574</v>
      </c>
      <c r="J209" s="23">
        <f>J211+J210</f>
        <v>37100</v>
      </c>
    </row>
    <row r="210" spans="1:10" ht="12.75">
      <c r="A210" s="24"/>
      <c r="B210" s="31"/>
      <c r="C210" s="36" t="s">
        <v>11</v>
      </c>
      <c r="D210" s="13" t="s">
        <v>12</v>
      </c>
      <c r="E210" s="27">
        <v>18650</v>
      </c>
      <c r="F210" s="27">
        <v>18650</v>
      </c>
      <c r="G210" s="144">
        <f t="shared" si="16"/>
        <v>100</v>
      </c>
      <c r="H210" s="144">
        <v>39700</v>
      </c>
      <c r="I210" s="144">
        <f t="shared" si="19"/>
        <v>109.0643274853801</v>
      </c>
      <c r="J210" s="27">
        <v>17100</v>
      </c>
    </row>
    <row r="211" spans="1:10" ht="33.75" hidden="1">
      <c r="A211" s="48"/>
      <c r="B211" s="38"/>
      <c r="C211" s="32">
        <v>2320</v>
      </c>
      <c r="D211" s="14" t="s">
        <v>212</v>
      </c>
      <c r="E211" s="27"/>
      <c r="F211" s="27"/>
      <c r="G211" s="144" t="e">
        <f t="shared" si="16"/>
        <v>#DIV/0!</v>
      </c>
      <c r="H211" s="144">
        <v>10000</v>
      </c>
      <c r="I211" s="144">
        <f t="shared" si="19"/>
        <v>0</v>
      </c>
      <c r="J211" s="27">
        <v>20000</v>
      </c>
    </row>
    <row r="212" spans="1:10" s="124" customFormat="1" ht="12.75">
      <c r="A212" s="122"/>
      <c r="B212" s="136">
        <v>85154</v>
      </c>
      <c r="C212" s="123"/>
      <c r="D212" s="15" t="s">
        <v>193</v>
      </c>
      <c r="E212" s="108">
        <f>SUM(E213:E213)</f>
        <v>3232</v>
      </c>
      <c r="F212" s="108">
        <f>SUM(F213:F213)</f>
        <v>3232.9</v>
      </c>
      <c r="G212" s="150">
        <f t="shared" si="16"/>
        <v>100.02784653465346</v>
      </c>
      <c r="H212" s="150"/>
      <c r="I212" s="149">
        <f t="shared" si="19"/>
        <v>143.8308322692874</v>
      </c>
      <c r="J212" s="23">
        <f>J214+J213</f>
        <v>2247.71</v>
      </c>
    </row>
    <row r="213" spans="1:10" ht="12.75">
      <c r="A213" s="48"/>
      <c r="B213" s="111"/>
      <c r="C213" s="32" t="s">
        <v>11</v>
      </c>
      <c r="D213" s="13" t="s">
        <v>12</v>
      </c>
      <c r="E213" s="27">
        <v>3232</v>
      </c>
      <c r="F213" s="27">
        <v>3232.9</v>
      </c>
      <c r="G213" s="144">
        <f t="shared" si="16"/>
        <v>100.02784653465346</v>
      </c>
      <c r="H213" s="144"/>
      <c r="I213" s="156">
        <f t="shared" si="19"/>
        <v>143.8308322692874</v>
      </c>
      <c r="J213" s="27">
        <v>2247.71</v>
      </c>
    </row>
    <row r="214" spans="1:10" ht="12.75" hidden="1">
      <c r="A214" s="48"/>
      <c r="B214" s="64">
        <v>85154</v>
      </c>
      <c r="C214" s="46"/>
      <c r="D214" s="72" t="s">
        <v>193</v>
      </c>
      <c r="E214" s="23">
        <f>SUM(E215)</f>
        <v>0</v>
      </c>
      <c r="F214" s="23">
        <f>F215</f>
        <v>0</v>
      </c>
      <c r="G214" s="156" t="e">
        <f>F214*100/E214</f>
        <v>#DIV/0!</v>
      </c>
      <c r="H214" s="144"/>
      <c r="I214" s="156" t="e">
        <f t="shared" si="19"/>
        <v>#DIV/0!</v>
      </c>
      <c r="J214" s="45">
        <f>SUM(J215:J215)</f>
        <v>0</v>
      </c>
    </row>
    <row r="215" spans="1:10" ht="12.75" hidden="1">
      <c r="A215" s="48"/>
      <c r="B215" s="167"/>
      <c r="C215" s="32" t="s">
        <v>11</v>
      </c>
      <c r="D215" s="13" t="s">
        <v>12</v>
      </c>
      <c r="E215" s="27"/>
      <c r="F215" s="27"/>
      <c r="G215" s="156" t="e">
        <f>F215*100/E215</f>
        <v>#DIV/0!</v>
      </c>
      <c r="H215" s="144"/>
      <c r="I215" s="156" t="e">
        <f t="shared" si="19"/>
        <v>#DIV/0!</v>
      </c>
      <c r="J215" s="45"/>
    </row>
    <row r="216" spans="1:10" ht="12.75">
      <c r="A216" s="21"/>
      <c r="B216" s="29">
        <v>85158</v>
      </c>
      <c r="C216" s="22"/>
      <c r="D216" s="16" t="s">
        <v>244</v>
      </c>
      <c r="E216" s="23">
        <f>SUM(E217:E220)</f>
        <v>20105</v>
      </c>
      <c r="F216" s="23">
        <f>SUM(F217:F220)</f>
        <v>21553.41</v>
      </c>
      <c r="G216" s="143">
        <f t="shared" si="16"/>
        <v>107.20422780402885</v>
      </c>
      <c r="H216" s="143">
        <f>SUM(H218:H220)</f>
        <v>346335.3</v>
      </c>
      <c r="I216" s="143">
        <f t="shared" si="19"/>
        <v>25.645476621629392</v>
      </c>
      <c r="J216" s="23">
        <f>SUM(J217:J220)</f>
        <v>84043.70999999999</v>
      </c>
    </row>
    <row r="217" spans="1:10" ht="12.75">
      <c r="A217" s="21"/>
      <c r="B217" s="38"/>
      <c r="C217" s="32" t="s">
        <v>17</v>
      </c>
      <c r="D217" s="14" t="s">
        <v>18</v>
      </c>
      <c r="E217" s="27">
        <v>8</v>
      </c>
      <c r="F217" s="27">
        <v>8.8</v>
      </c>
      <c r="G217" s="152">
        <f t="shared" si="16"/>
        <v>110.00000000000001</v>
      </c>
      <c r="H217" s="143"/>
      <c r="I217" s="144">
        <f aca="true" t="shared" si="20" ref="I217:I224">(F217/J217)*100</f>
        <v>15.120274914089348</v>
      </c>
      <c r="J217" s="45">
        <v>58.2</v>
      </c>
    </row>
    <row r="218" spans="1:10" ht="12.75">
      <c r="A218" s="24"/>
      <c r="B218" s="31"/>
      <c r="C218" s="36" t="s">
        <v>63</v>
      </c>
      <c r="D218" s="12" t="s">
        <v>64</v>
      </c>
      <c r="E218" s="27">
        <v>20000</v>
      </c>
      <c r="F218" s="27">
        <v>21436.81</v>
      </c>
      <c r="G218" s="144">
        <f t="shared" si="16"/>
        <v>107.18405</v>
      </c>
      <c r="H218" s="144">
        <v>336918.95</v>
      </c>
      <c r="I218" s="144">
        <f t="shared" si="20"/>
        <v>25.52441486632635</v>
      </c>
      <c r="J218" s="27">
        <v>83985.51</v>
      </c>
    </row>
    <row r="219" spans="1:10" ht="12.75" hidden="1">
      <c r="A219" s="24"/>
      <c r="B219" s="31"/>
      <c r="C219" s="37" t="s">
        <v>26</v>
      </c>
      <c r="D219" s="12" t="s">
        <v>27</v>
      </c>
      <c r="E219" s="27"/>
      <c r="F219" s="27"/>
      <c r="G219" s="144" t="e">
        <f t="shared" si="16"/>
        <v>#DIV/0!</v>
      </c>
      <c r="H219" s="144">
        <v>7976.35</v>
      </c>
      <c r="I219" s="144" t="e">
        <f t="shared" si="20"/>
        <v>#DIV/0!</v>
      </c>
      <c r="J219" s="27"/>
    </row>
    <row r="220" spans="1:10" ht="12.75">
      <c r="A220" s="24"/>
      <c r="B220" s="31"/>
      <c r="C220" s="30" t="s">
        <v>11</v>
      </c>
      <c r="D220" s="12" t="s">
        <v>12</v>
      </c>
      <c r="E220" s="27">
        <v>97</v>
      </c>
      <c r="F220" s="27">
        <v>107.8</v>
      </c>
      <c r="G220" s="144">
        <f t="shared" si="16"/>
        <v>111.1340206185567</v>
      </c>
      <c r="H220" s="144">
        <v>1440</v>
      </c>
      <c r="I220" s="156" t="s">
        <v>145</v>
      </c>
      <c r="J220" s="45" t="s">
        <v>145</v>
      </c>
    </row>
    <row r="221" spans="1:10" ht="12.75">
      <c r="A221" s="21"/>
      <c r="B221" s="29">
        <v>85195</v>
      </c>
      <c r="C221" s="22"/>
      <c r="D221" s="71" t="s">
        <v>5</v>
      </c>
      <c r="E221" s="23">
        <f>SUM(E222:E224)</f>
        <v>5536</v>
      </c>
      <c r="F221" s="23">
        <f>SUM(F222:F224)</f>
        <v>4947.56</v>
      </c>
      <c r="G221" s="143">
        <f t="shared" si="16"/>
        <v>89.3706647398844</v>
      </c>
      <c r="H221" s="143" t="e">
        <f>H224+#REF!</f>
        <v>#REF!</v>
      </c>
      <c r="I221" s="143">
        <f t="shared" si="20"/>
        <v>82.73511705685618</v>
      </c>
      <c r="J221" s="52">
        <f>SUM(J222:J224)</f>
        <v>5980</v>
      </c>
    </row>
    <row r="222" spans="1:10" ht="12.75">
      <c r="A222" s="21"/>
      <c r="B222" s="38"/>
      <c r="C222" s="32" t="s">
        <v>26</v>
      </c>
      <c r="D222" s="12" t="s">
        <v>27</v>
      </c>
      <c r="E222" s="27">
        <v>1</v>
      </c>
      <c r="F222" s="27">
        <v>1</v>
      </c>
      <c r="G222" s="144">
        <f t="shared" si="16"/>
        <v>100</v>
      </c>
      <c r="H222" s="149"/>
      <c r="I222" s="144">
        <f t="shared" si="20"/>
        <v>50</v>
      </c>
      <c r="J222" s="45">
        <v>2</v>
      </c>
    </row>
    <row r="223" spans="1:10" ht="12.75">
      <c r="A223" s="21"/>
      <c r="B223" s="38"/>
      <c r="C223" s="32" t="s">
        <v>11</v>
      </c>
      <c r="D223" s="12" t="s">
        <v>12</v>
      </c>
      <c r="E223" s="27">
        <v>341</v>
      </c>
      <c r="F223" s="27">
        <v>340.56</v>
      </c>
      <c r="G223" s="144">
        <f t="shared" si="16"/>
        <v>99.87096774193549</v>
      </c>
      <c r="H223" s="156"/>
      <c r="I223" s="156" t="s">
        <v>145</v>
      </c>
      <c r="J223" s="45" t="s">
        <v>145</v>
      </c>
    </row>
    <row r="224" spans="1:10" ht="45">
      <c r="A224" s="24"/>
      <c r="B224" s="31"/>
      <c r="C224" s="32">
        <v>2010</v>
      </c>
      <c r="D224" s="14" t="s">
        <v>179</v>
      </c>
      <c r="E224" s="27">
        <v>5194</v>
      </c>
      <c r="F224" s="27">
        <v>4606</v>
      </c>
      <c r="G224" s="144">
        <f t="shared" si="16"/>
        <v>88.67924528301887</v>
      </c>
      <c r="H224" s="144">
        <v>1817</v>
      </c>
      <c r="I224" s="144">
        <f t="shared" si="20"/>
        <v>77.04918032786885</v>
      </c>
      <c r="J224" s="55">
        <v>5978</v>
      </c>
    </row>
    <row r="225" spans="1:10" ht="12.75">
      <c r="A225" s="28">
        <v>852</v>
      </c>
      <c r="B225" s="18"/>
      <c r="C225" s="34"/>
      <c r="D225" s="68" t="s">
        <v>65</v>
      </c>
      <c r="E225" s="20">
        <f>SUM(E226,E228,E235,E237,E245,E250,E257,E261,E267,E274,E276,E282,E288)</f>
        <v>34281690.14</v>
      </c>
      <c r="F225" s="20">
        <f>SUM(F226,F228,F235,F237,F245,F250,F257,F261,F267,F272,F274,F276,F282,F284,F288)</f>
        <v>34149843.120000005</v>
      </c>
      <c r="G225" s="142">
        <f t="shared" si="16"/>
        <v>99.61540105093547</v>
      </c>
      <c r="H225" s="20" t="e">
        <f>SUM(H226,H228,H237,H245,H250,H257,H261,H267,H276,H282,H284,H288)</f>
        <v>#REF!</v>
      </c>
      <c r="I225" s="20">
        <f aca="true" t="shared" si="21" ref="I225:I233">(F225/J225)*100</f>
        <v>102.72147714670459</v>
      </c>
      <c r="J225" s="20">
        <f>SUM(J226,J228,J237,J235,J245,J250,J257,J261,J267,J272,J274,J276,J282,J284,J286,J288)</f>
        <v>33245085.71</v>
      </c>
    </row>
    <row r="226" spans="1:10" ht="12.75">
      <c r="A226" s="49"/>
      <c r="B226" s="50">
        <v>85202</v>
      </c>
      <c r="C226" s="51"/>
      <c r="D226" s="72" t="s">
        <v>66</v>
      </c>
      <c r="E226" s="52">
        <f>SUM(E227:E227)</f>
        <v>19246</v>
      </c>
      <c r="F226" s="52">
        <f>SUM(F227)</f>
        <v>19855.85</v>
      </c>
      <c r="G226" s="151">
        <f t="shared" si="16"/>
        <v>103.16871038137793</v>
      </c>
      <c r="H226" s="151">
        <f>H227</f>
        <v>3600</v>
      </c>
      <c r="I226" s="151">
        <f t="shared" si="21"/>
        <v>69.00825943631475</v>
      </c>
      <c r="J226" s="52">
        <f>SUM(J227)</f>
        <v>28773.15</v>
      </c>
    </row>
    <row r="227" spans="1:10" ht="12.75">
      <c r="A227" s="49"/>
      <c r="B227" s="53"/>
      <c r="C227" s="54" t="s">
        <v>63</v>
      </c>
      <c r="D227" s="12" t="s">
        <v>64</v>
      </c>
      <c r="E227" s="55">
        <v>19246</v>
      </c>
      <c r="F227" s="55">
        <v>19855.85</v>
      </c>
      <c r="G227" s="147">
        <f t="shared" si="16"/>
        <v>103.16871038137793</v>
      </c>
      <c r="H227" s="147">
        <v>3600</v>
      </c>
      <c r="I227" s="147">
        <f t="shared" si="21"/>
        <v>69.00825943631475</v>
      </c>
      <c r="J227" s="55">
        <v>28773.15</v>
      </c>
    </row>
    <row r="228" spans="1:10" ht="12.75">
      <c r="A228" s="49"/>
      <c r="B228" s="50">
        <v>85203</v>
      </c>
      <c r="C228" s="51"/>
      <c r="D228" s="72" t="s">
        <v>67</v>
      </c>
      <c r="E228" s="23">
        <f>SUM(E229:E234)</f>
        <v>770180</v>
      </c>
      <c r="F228" s="23">
        <f>SUM(F229:F234)</f>
        <v>768339.5599999999</v>
      </c>
      <c r="G228" s="143">
        <f t="shared" si="16"/>
        <v>99.76103767950349</v>
      </c>
      <c r="H228" s="143" t="e">
        <f>#REF!+H231</f>
        <v>#REF!</v>
      </c>
      <c r="I228" s="143">
        <f t="shared" si="21"/>
        <v>97.5767218591692</v>
      </c>
      <c r="J228" s="23">
        <f>SUM(J229:J233)</f>
        <v>787420.96</v>
      </c>
    </row>
    <row r="229" spans="1:10" ht="12.75">
      <c r="A229" s="49"/>
      <c r="B229" s="53"/>
      <c r="C229" s="54" t="s">
        <v>63</v>
      </c>
      <c r="D229" s="12" t="s">
        <v>64</v>
      </c>
      <c r="E229" s="27">
        <v>107800</v>
      </c>
      <c r="F229" s="27">
        <v>106211.69</v>
      </c>
      <c r="G229" s="144">
        <f t="shared" si="16"/>
        <v>98.52661410018553</v>
      </c>
      <c r="H229" s="144"/>
      <c r="I229" s="144">
        <f t="shared" si="21"/>
        <v>97.39346195007751</v>
      </c>
      <c r="J229" s="45">
        <v>109054.23</v>
      </c>
    </row>
    <row r="230" spans="1:10" ht="12.75" hidden="1">
      <c r="A230" s="56"/>
      <c r="B230" s="57"/>
      <c r="C230" s="54" t="s">
        <v>26</v>
      </c>
      <c r="D230" s="12" t="s">
        <v>27</v>
      </c>
      <c r="E230" s="55"/>
      <c r="F230" s="55"/>
      <c r="G230" s="144" t="e">
        <f t="shared" si="16"/>
        <v>#DIV/0!</v>
      </c>
      <c r="H230" s="144"/>
      <c r="I230" s="144" t="e">
        <f t="shared" si="21"/>
        <v>#DIV/0!</v>
      </c>
      <c r="J230" s="27"/>
    </row>
    <row r="231" spans="1:10" ht="12.75">
      <c r="A231" s="56"/>
      <c r="B231" s="57"/>
      <c r="C231" s="58" t="s">
        <v>11</v>
      </c>
      <c r="D231" s="13" t="s">
        <v>12</v>
      </c>
      <c r="E231" s="55">
        <v>100</v>
      </c>
      <c r="F231" s="55">
        <v>119</v>
      </c>
      <c r="G231" s="144">
        <f t="shared" si="16"/>
        <v>119</v>
      </c>
      <c r="H231" s="144">
        <v>283</v>
      </c>
      <c r="I231" s="144">
        <f t="shared" si="21"/>
        <v>16.60318390467819</v>
      </c>
      <c r="J231" s="45">
        <v>716.73</v>
      </c>
    </row>
    <row r="232" spans="1:10" s="124" customFormat="1" ht="45">
      <c r="A232" s="125"/>
      <c r="B232" s="126"/>
      <c r="C232" s="107">
        <v>2010</v>
      </c>
      <c r="D232" s="14" t="s">
        <v>179</v>
      </c>
      <c r="E232" s="127">
        <v>661980</v>
      </c>
      <c r="F232" s="127">
        <v>661692.19</v>
      </c>
      <c r="G232" s="144">
        <f t="shared" si="16"/>
        <v>99.95652285567539</v>
      </c>
      <c r="H232" s="144"/>
      <c r="I232" s="144">
        <f t="shared" si="21"/>
        <v>100.6146415266479</v>
      </c>
      <c r="J232" s="45">
        <v>657650</v>
      </c>
    </row>
    <row r="233" spans="1:10" ht="45" hidden="1">
      <c r="A233" s="56"/>
      <c r="B233" s="61"/>
      <c r="C233" s="32" t="s">
        <v>163</v>
      </c>
      <c r="D233" s="14" t="s">
        <v>233</v>
      </c>
      <c r="E233" s="55"/>
      <c r="F233" s="55"/>
      <c r="G233" s="144" t="e">
        <f t="shared" si="16"/>
        <v>#DIV/0!</v>
      </c>
      <c r="H233" s="144"/>
      <c r="I233" s="144">
        <f t="shared" si="21"/>
        <v>0</v>
      </c>
      <c r="J233" s="45">
        <v>20000</v>
      </c>
    </row>
    <row r="234" spans="1:10" ht="33.75">
      <c r="A234" s="56"/>
      <c r="B234" s="61"/>
      <c r="C234" s="32" t="s">
        <v>83</v>
      </c>
      <c r="D234" s="14" t="s">
        <v>216</v>
      </c>
      <c r="E234" s="55">
        <v>300</v>
      </c>
      <c r="F234" s="55">
        <v>316.68</v>
      </c>
      <c r="G234" s="152">
        <f t="shared" si="16"/>
        <v>105.56</v>
      </c>
      <c r="H234" s="144"/>
      <c r="I234" s="152" t="s">
        <v>145</v>
      </c>
      <c r="J234" s="45" t="s">
        <v>145</v>
      </c>
    </row>
    <row r="235" spans="1:10" ht="13.5" customHeight="1">
      <c r="A235" s="56"/>
      <c r="B235" s="50">
        <v>85206</v>
      </c>
      <c r="C235" s="46"/>
      <c r="D235" s="15" t="s">
        <v>217</v>
      </c>
      <c r="E235" s="52">
        <f>SUM(E236:E236)</f>
        <v>60750</v>
      </c>
      <c r="F235" s="52">
        <f>SUM(F236:F236)</f>
        <v>60700.93</v>
      </c>
      <c r="G235" s="149">
        <f t="shared" si="16"/>
        <v>99.91922633744856</v>
      </c>
      <c r="H235" s="144"/>
      <c r="I235" s="149">
        <f aca="true" t="shared" si="22" ref="I235:I246">(F235/J235)*100</f>
        <v>188.22682504352096</v>
      </c>
      <c r="J235" s="42">
        <f>SUM(J236)</f>
        <v>32248.82</v>
      </c>
    </row>
    <row r="236" spans="1:10" ht="33.75">
      <c r="A236" s="56"/>
      <c r="B236" s="120"/>
      <c r="C236" s="32" t="s">
        <v>58</v>
      </c>
      <c r="D236" s="14" t="s">
        <v>213</v>
      </c>
      <c r="E236" s="55">
        <v>60750</v>
      </c>
      <c r="F236" s="55">
        <v>60700.93</v>
      </c>
      <c r="G236" s="144">
        <f t="shared" si="16"/>
        <v>99.91922633744856</v>
      </c>
      <c r="H236" s="144"/>
      <c r="I236" s="144">
        <f>(F236/J236)*100</f>
        <v>188.22682504352096</v>
      </c>
      <c r="J236" s="45">
        <v>32248.82</v>
      </c>
    </row>
    <row r="237" spans="1:10" ht="35.25" customHeight="1">
      <c r="A237" s="21"/>
      <c r="B237" s="29">
        <v>85212</v>
      </c>
      <c r="C237" s="22"/>
      <c r="D237" s="73" t="s">
        <v>117</v>
      </c>
      <c r="E237" s="42">
        <f>SUM(E239:E244)</f>
        <v>22874631</v>
      </c>
      <c r="F237" s="42">
        <f>SUM(F239:F244)</f>
        <v>22839241.87</v>
      </c>
      <c r="G237" s="149">
        <f t="shared" si="16"/>
        <v>99.84529092513012</v>
      </c>
      <c r="H237" s="149">
        <f>SUM(H240:H244)</f>
        <v>18292745.57</v>
      </c>
      <c r="I237" s="149">
        <f t="shared" si="22"/>
        <v>103.25092872614276</v>
      </c>
      <c r="J237" s="42">
        <f>SUM(J238:J244)</f>
        <v>22120132.140000004</v>
      </c>
    </row>
    <row r="238" spans="1:10" ht="12.75" hidden="1">
      <c r="A238" s="21"/>
      <c r="B238" s="38"/>
      <c r="C238" s="54" t="s">
        <v>77</v>
      </c>
      <c r="D238" s="12" t="s">
        <v>173</v>
      </c>
      <c r="E238" s="110" t="s">
        <v>176</v>
      </c>
      <c r="F238" s="110" t="s">
        <v>176</v>
      </c>
      <c r="G238" s="152" t="s">
        <v>145</v>
      </c>
      <c r="H238" s="110"/>
      <c r="I238" s="152" t="e">
        <f t="shared" si="22"/>
        <v>#VALUE!</v>
      </c>
      <c r="J238" s="45" t="s">
        <v>145</v>
      </c>
    </row>
    <row r="239" spans="1:10" s="109" customFormat="1" ht="12.75" customHeight="1" hidden="1">
      <c r="A239" s="105"/>
      <c r="B239" s="106"/>
      <c r="C239" s="107" t="s">
        <v>17</v>
      </c>
      <c r="D239" s="14" t="s">
        <v>18</v>
      </c>
      <c r="E239" s="110"/>
      <c r="F239" s="110"/>
      <c r="G239" s="152" t="e">
        <f t="shared" si="16"/>
        <v>#DIV/0!</v>
      </c>
      <c r="H239" s="152"/>
      <c r="I239" s="152">
        <f t="shared" si="22"/>
        <v>0</v>
      </c>
      <c r="J239" s="110">
        <v>794.7</v>
      </c>
    </row>
    <row r="240" spans="1:10" ht="24" customHeight="1" hidden="1">
      <c r="A240" s="21"/>
      <c r="B240" s="38"/>
      <c r="C240" s="54" t="s">
        <v>85</v>
      </c>
      <c r="D240" s="14" t="s">
        <v>111</v>
      </c>
      <c r="E240" s="27"/>
      <c r="F240" s="27"/>
      <c r="G240" s="152" t="e">
        <f t="shared" si="16"/>
        <v>#DIV/0!</v>
      </c>
      <c r="H240" s="152">
        <v>2069.21</v>
      </c>
      <c r="I240" s="152" t="e">
        <f t="shared" si="22"/>
        <v>#DIV/0!</v>
      </c>
      <c r="J240" s="110">
        <v>0</v>
      </c>
    </row>
    <row r="241" spans="1:10" ht="24" customHeight="1">
      <c r="A241" s="21"/>
      <c r="B241" s="38"/>
      <c r="C241" s="54" t="s">
        <v>26</v>
      </c>
      <c r="D241" s="12" t="s">
        <v>27</v>
      </c>
      <c r="E241" s="27">
        <v>5000</v>
      </c>
      <c r="F241" s="27">
        <v>4539.81</v>
      </c>
      <c r="G241" s="144">
        <f t="shared" si="16"/>
        <v>90.79620000000001</v>
      </c>
      <c r="H241" s="152"/>
      <c r="I241" s="144">
        <f t="shared" si="22"/>
        <v>54.24431755044395</v>
      </c>
      <c r="J241" s="110">
        <v>8369.19</v>
      </c>
    </row>
    <row r="242" spans="1:10" ht="45">
      <c r="A242" s="24"/>
      <c r="B242" s="25"/>
      <c r="C242" s="194">
        <v>2010</v>
      </c>
      <c r="D242" s="184" t="s">
        <v>179</v>
      </c>
      <c r="E242" s="35">
        <v>22511433</v>
      </c>
      <c r="F242" s="35">
        <v>22454285.62</v>
      </c>
      <c r="G242" s="185">
        <f t="shared" si="16"/>
        <v>99.74614063884782</v>
      </c>
      <c r="H242" s="185">
        <v>18183643.39</v>
      </c>
      <c r="I242" s="185">
        <f t="shared" si="22"/>
        <v>103.00319934721078</v>
      </c>
      <c r="J242" s="186">
        <v>21799600.17</v>
      </c>
    </row>
    <row r="243" spans="1:10" ht="33.75">
      <c r="A243" s="24"/>
      <c r="B243" s="25"/>
      <c r="C243" s="32">
        <v>2360</v>
      </c>
      <c r="D243" s="14" t="s">
        <v>216</v>
      </c>
      <c r="E243" s="27">
        <v>324198</v>
      </c>
      <c r="F243" s="27">
        <v>345481.69</v>
      </c>
      <c r="G243" s="152">
        <f t="shared" si="16"/>
        <v>106.56502816180236</v>
      </c>
      <c r="H243" s="152">
        <v>85963.98</v>
      </c>
      <c r="I243" s="152">
        <f t="shared" si="22"/>
        <v>129.33829045326505</v>
      </c>
      <c r="J243" s="110">
        <v>267114.78</v>
      </c>
    </row>
    <row r="244" spans="1:10" ht="56.25">
      <c r="A244" s="24"/>
      <c r="B244" s="25"/>
      <c r="C244" s="32" t="s">
        <v>74</v>
      </c>
      <c r="D244" s="14" t="s">
        <v>246</v>
      </c>
      <c r="E244" s="27">
        <v>34000</v>
      </c>
      <c r="F244" s="27">
        <v>34934.75</v>
      </c>
      <c r="G244" s="152">
        <f t="shared" si="16"/>
        <v>102.74926470588235</v>
      </c>
      <c r="H244" s="152">
        <v>21068.99</v>
      </c>
      <c r="I244" s="152">
        <f t="shared" si="22"/>
        <v>78.94270031839433</v>
      </c>
      <c r="J244" s="110">
        <v>44253.3</v>
      </c>
    </row>
    <row r="245" spans="1:10" ht="57.75" customHeight="1">
      <c r="A245" s="21"/>
      <c r="B245" s="29">
        <v>85213</v>
      </c>
      <c r="C245" s="22"/>
      <c r="D245" s="15" t="s">
        <v>203</v>
      </c>
      <c r="E245" s="23">
        <f>SUM(E246:E249)</f>
        <v>237064</v>
      </c>
      <c r="F245" s="23">
        <f>SUM(F246:F249)</f>
        <v>233910.69</v>
      </c>
      <c r="G245" s="143">
        <f t="shared" si="16"/>
        <v>98.66984864846624</v>
      </c>
      <c r="H245" s="143" t="e">
        <f>#REF!+#REF!+H249</f>
        <v>#REF!</v>
      </c>
      <c r="I245" s="143">
        <f t="shared" si="22"/>
        <v>99.86113149060752</v>
      </c>
      <c r="J245" s="23">
        <f>SUM(J246:J249)</f>
        <v>234235.97</v>
      </c>
    </row>
    <row r="246" spans="1:10" ht="12.75">
      <c r="A246" s="21"/>
      <c r="B246" s="38"/>
      <c r="C246" s="32" t="s">
        <v>11</v>
      </c>
      <c r="D246" s="12" t="s">
        <v>12</v>
      </c>
      <c r="E246" s="27">
        <v>500</v>
      </c>
      <c r="F246" s="27">
        <v>271.04</v>
      </c>
      <c r="G246" s="144">
        <f t="shared" si="16"/>
        <v>54.208000000000006</v>
      </c>
      <c r="H246" s="143"/>
      <c r="I246" s="152">
        <f t="shared" si="22"/>
        <v>60.78901922084913</v>
      </c>
      <c r="J246" s="45">
        <v>445.87</v>
      </c>
    </row>
    <row r="247" spans="1:10" ht="45">
      <c r="A247" s="24"/>
      <c r="B247" s="31"/>
      <c r="C247" s="32">
        <v>2010</v>
      </c>
      <c r="D247" s="14" t="s">
        <v>179</v>
      </c>
      <c r="E247" s="27">
        <v>82927</v>
      </c>
      <c r="F247" s="27">
        <v>80328.59</v>
      </c>
      <c r="G247" s="144">
        <f t="shared" si="16"/>
        <v>96.86662968635065</v>
      </c>
      <c r="H247" s="144"/>
      <c r="I247" s="144">
        <f aca="true" t="shared" si="23" ref="I247:I262">(F247/J247)*100</f>
        <v>101.25926482441237</v>
      </c>
      <c r="J247" s="27">
        <v>79329.62</v>
      </c>
    </row>
    <row r="248" spans="1:10" ht="33.75">
      <c r="A248" s="24"/>
      <c r="B248" s="31"/>
      <c r="C248" s="32" t="s">
        <v>58</v>
      </c>
      <c r="D248" s="14" t="s">
        <v>213</v>
      </c>
      <c r="E248" s="27">
        <v>153637</v>
      </c>
      <c r="F248" s="27">
        <v>153311.06</v>
      </c>
      <c r="G248" s="144">
        <f t="shared" si="16"/>
        <v>99.7878505828674</v>
      </c>
      <c r="H248" s="144">
        <v>0</v>
      </c>
      <c r="I248" s="144">
        <f t="shared" si="23"/>
        <v>99.25584848629241</v>
      </c>
      <c r="J248" s="27">
        <v>154460.48</v>
      </c>
    </row>
    <row r="249" spans="1:10" ht="22.5" hidden="1">
      <c r="A249" s="24"/>
      <c r="B249" s="31"/>
      <c r="C249" s="32" t="s">
        <v>74</v>
      </c>
      <c r="D249" s="14" t="s">
        <v>127</v>
      </c>
      <c r="E249" s="27"/>
      <c r="F249" s="27"/>
      <c r="G249" s="144" t="e">
        <f t="shared" si="16"/>
        <v>#DIV/0!</v>
      </c>
      <c r="H249" s="144">
        <v>0</v>
      </c>
      <c r="I249" s="144" t="e">
        <f t="shared" si="23"/>
        <v>#DIV/0!</v>
      </c>
      <c r="J249" s="27"/>
    </row>
    <row r="250" spans="1:10" ht="22.5">
      <c r="A250" s="21"/>
      <c r="B250" s="29">
        <v>85214</v>
      </c>
      <c r="C250" s="22"/>
      <c r="D250" s="15" t="s">
        <v>118</v>
      </c>
      <c r="E250" s="23">
        <f>SUM(E251:E256)</f>
        <v>3349406</v>
      </c>
      <c r="F250" s="23">
        <f>SUM(F251:F256)</f>
        <v>3335445.68</v>
      </c>
      <c r="G250" s="143">
        <f t="shared" si="16"/>
        <v>99.58320012563422</v>
      </c>
      <c r="H250" s="143">
        <f>SUM(H251:H256)</f>
        <v>1759123.1</v>
      </c>
      <c r="I250" s="143">
        <f t="shared" si="23"/>
        <v>96.18804616803797</v>
      </c>
      <c r="J250" s="23">
        <f>SUM(J251:J256)</f>
        <v>3467630.14</v>
      </c>
    </row>
    <row r="251" spans="1:10" ht="24.75" customHeight="1" hidden="1">
      <c r="A251" s="24"/>
      <c r="B251" s="25"/>
      <c r="C251" s="59" t="s">
        <v>85</v>
      </c>
      <c r="D251" s="14" t="s">
        <v>111</v>
      </c>
      <c r="E251" s="27"/>
      <c r="F251" s="27"/>
      <c r="G251" s="144" t="e">
        <f t="shared" si="16"/>
        <v>#DIV/0!</v>
      </c>
      <c r="H251" s="144">
        <v>515.27</v>
      </c>
      <c r="I251" s="144" t="e">
        <f t="shared" si="23"/>
        <v>#DIV/0!</v>
      </c>
      <c r="J251" s="27"/>
    </row>
    <row r="252" spans="1:10" ht="12.75">
      <c r="A252" s="24"/>
      <c r="B252" s="25"/>
      <c r="C252" s="59" t="s">
        <v>26</v>
      </c>
      <c r="D252" s="14" t="s">
        <v>27</v>
      </c>
      <c r="E252" s="27">
        <v>250</v>
      </c>
      <c r="F252" s="27">
        <v>18.39</v>
      </c>
      <c r="G252" s="144">
        <f t="shared" si="16"/>
        <v>7.356</v>
      </c>
      <c r="H252" s="144"/>
      <c r="I252" s="144">
        <f t="shared" si="23"/>
        <v>7.516553584566338</v>
      </c>
      <c r="J252" s="45">
        <v>244.66</v>
      </c>
    </row>
    <row r="253" spans="1:10" ht="12.75">
      <c r="A253" s="24"/>
      <c r="B253" s="31"/>
      <c r="C253" s="32" t="s">
        <v>11</v>
      </c>
      <c r="D253" s="13" t="s">
        <v>12</v>
      </c>
      <c r="E253" s="27">
        <v>8100</v>
      </c>
      <c r="F253" s="27">
        <v>5723.08</v>
      </c>
      <c r="G253" s="144">
        <f t="shared" si="16"/>
        <v>70.65530864197531</v>
      </c>
      <c r="H253" s="144">
        <v>105</v>
      </c>
      <c r="I253" s="144">
        <f t="shared" si="23"/>
        <v>131.27775534921273</v>
      </c>
      <c r="J253" s="27">
        <v>4359.52</v>
      </c>
    </row>
    <row r="254" spans="1:10" ht="12.75" hidden="1">
      <c r="A254" s="24"/>
      <c r="B254" s="31"/>
      <c r="C254" s="32" t="s">
        <v>141</v>
      </c>
      <c r="D254" s="13" t="s">
        <v>121</v>
      </c>
      <c r="E254" s="27"/>
      <c r="F254" s="27"/>
      <c r="G254" s="144" t="e">
        <f t="shared" si="16"/>
        <v>#DIV/0!</v>
      </c>
      <c r="H254" s="144"/>
      <c r="I254" s="144" t="e">
        <f t="shared" si="23"/>
        <v>#DIV/0!</v>
      </c>
      <c r="J254" s="27">
        <v>0</v>
      </c>
    </row>
    <row r="255" spans="1:10" ht="33.75">
      <c r="A255" s="24"/>
      <c r="B255" s="31"/>
      <c r="C255" s="32">
        <v>2030</v>
      </c>
      <c r="D255" s="14" t="s">
        <v>214</v>
      </c>
      <c r="E255" s="27">
        <v>3341056</v>
      </c>
      <c r="F255" s="27">
        <v>3329704.21</v>
      </c>
      <c r="G255" s="144">
        <f t="shared" si="16"/>
        <v>99.66023347109417</v>
      </c>
      <c r="H255" s="144">
        <v>1741646.33</v>
      </c>
      <c r="I255" s="144">
        <f t="shared" si="23"/>
        <v>96.15013714768688</v>
      </c>
      <c r="J255" s="27">
        <v>3463025.96</v>
      </c>
    </row>
    <row r="256" spans="1:10" ht="24.75" customHeight="1" hidden="1">
      <c r="A256" s="24"/>
      <c r="B256" s="31"/>
      <c r="C256" s="32" t="s">
        <v>74</v>
      </c>
      <c r="D256" s="14" t="s">
        <v>110</v>
      </c>
      <c r="E256" s="27"/>
      <c r="F256" s="27"/>
      <c r="G256" s="144" t="e">
        <f t="shared" si="16"/>
        <v>#DIV/0!</v>
      </c>
      <c r="H256" s="144">
        <v>16856.5</v>
      </c>
      <c r="I256" s="144" t="e">
        <f t="shared" si="23"/>
        <v>#DIV/0!</v>
      </c>
      <c r="J256" s="27"/>
    </row>
    <row r="257" spans="1:10" ht="12.75">
      <c r="A257" s="21"/>
      <c r="B257" s="29">
        <v>85215</v>
      </c>
      <c r="C257" s="22"/>
      <c r="D257" s="16" t="s">
        <v>68</v>
      </c>
      <c r="E257" s="23">
        <f>SUM(E258:E260)</f>
        <v>178055.44</v>
      </c>
      <c r="F257" s="23">
        <f>SUM(F258:F260)</f>
        <v>61910.38</v>
      </c>
      <c r="G257" s="143">
        <f t="shared" si="16"/>
        <v>34.77028278383407</v>
      </c>
      <c r="H257" s="143">
        <f>H259+H258</f>
        <v>7857.5599999999995</v>
      </c>
      <c r="I257" s="143">
        <f t="shared" si="23"/>
        <v>10989.878226293182</v>
      </c>
      <c r="J257" s="23">
        <f>J259+J258</f>
        <v>563.3399999999999</v>
      </c>
    </row>
    <row r="258" spans="1:10" ht="12.75">
      <c r="A258" s="21"/>
      <c r="B258" s="38"/>
      <c r="C258" s="59" t="s">
        <v>26</v>
      </c>
      <c r="D258" s="12" t="s">
        <v>27</v>
      </c>
      <c r="E258" s="27">
        <v>20</v>
      </c>
      <c r="F258" s="27">
        <v>0</v>
      </c>
      <c r="G258" s="144">
        <f t="shared" si="16"/>
        <v>0</v>
      </c>
      <c r="H258" s="144">
        <v>21.58</v>
      </c>
      <c r="I258" s="144">
        <f t="shared" si="23"/>
        <v>0</v>
      </c>
      <c r="J258" s="27">
        <v>38.54</v>
      </c>
    </row>
    <row r="259" spans="1:10" ht="12.75">
      <c r="A259" s="24"/>
      <c r="B259" s="31"/>
      <c r="C259" s="30" t="s">
        <v>11</v>
      </c>
      <c r="D259" s="13" t="s">
        <v>12</v>
      </c>
      <c r="E259" s="27">
        <v>500</v>
      </c>
      <c r="F259" s="27">
        <v>518.95</v>
      </c>
      <c r="G259" s="144">
        <f t="shared" si="16"/>
        <v>103.79000000000002</v>
      </c>
      <c r="H259" s="144">
        <v>7835.98</v>
      </c>
      <c r="I259" s="144">
        <f t="shared" si="23"/>
        <v>98.88528963414636</v>
      </c>
      <c r="J259" s="27">
        <v>524.8</v>
      </c>
    </row>
    <row r="260" spans="1:10" ht="45">
      <c r="A260" s="24"/>
      <c r="B260" s="31"/>
      <c r="C260" s="32" t="s">
        <v>141</v>
      </c>
      <c r="D260" s="14" t="s">
        <v>179</v>
      </c>
      <c r="E260" s="27">
        <v>177535.44</v>
      </c>
      <c r="F260" s="27">
        <v>61391.43</v>
      </c>
      <c r="G260" s="144">
        <f t="shared" si="16"/>
        <v>34.57981685234227</v>
      </c>
      <c r="H260" s="144"/>
      <c r="I260" s="156" t="s">
        <v>145</v>
      </c>
      <c r="J260" s="45" t="s">
        <v>145</v>
      </c>
    </row>
    <row r="261" spans="1:10" s="87" customFormat="1" ht="12.75">
      <c r="A261" s="21"/>
      <c r="B261" s="29">
        <v>85216</v>
      </c>
      <c r="C261" s="22"/>
      <c r="D261" s="74" t="s">
        <v>129</v>
      </c>
      <c r="E261" s="23">
        <f>SUM(E262:E266)</f>
        <v>1908410</v>
      </c>
      <c r="F261" s="23">
        <f>SUM(F262:F266)</f>
        <v>1901652.42</v>
      </c>
      <c r="G261" s="143">
        <f aca="true" t="shared" si="24" ref="G261:G351">F261*100/E261</f>
        <v>99.64590523000822</v>
      </c>
      <c r="H261" s="143"/>
      <c r="I261" s="143">
        <f t="shared" si="23"/>
        <v>99.430991821378</v>
      </c>
      <c r="J261" s="23">
        <f>SUM(J262:J266)</f>
        <v>1912534.9</v>
      </c>
    </row>
    <row r="262" spans="1:10" s="1" customFormat="1" ht="22.5" hidden="1">
      <c r="A262" s="24"/>
      <c r="B262" s="31"/>
      <c r="C262" s="32" t="s">
        <v>85</v>
      </c>
      <c r="D262" s="14" t="s">
        <v>111</v>
      </c>
      <c r="E262" s="27"/>
      <c r="F262" s="27"/>
      <c r="G262" s="144" t="e">
        <f t="shared" si="24"/>
        <v>#DIV/0!</v>
      </c>
      <c r="H262" s="144"/>
      <c r="I262" s="144" t="e">
        <f t="shared" si="23"/>
        <v>#DIV/0!</v>
      </c>
      <c r="J262" s="45"/>
    </row>
    <row r="263" spans="1:10" s="1" customFormat="1" ht="12.75">
      <c r="A263" s="24"/>
      <c r="B263" s="31"/>
      <c r="C263" s="32" t="s">
        <v>26</v>
      </c>
      <c r="D263" s="14" t="s">
        <v>27</v>
      </c>
      <c r="E263" s="27">
        <v>10</v>
      </c>
      <c r="F263" s="27">
        <v>0</v>
      </c>
      <c r="G263" s="144">
        <f t="shared" si="24"/>
        <v>0</v>
      </c>
      <c r="H263" s="144"/>
      <c r="I263" s="156" t="s">
        <v>145</v>
      </c>
      <c r="J263" s="45">
        <v>0</v>
      </c>
    </row>
    <row r="264" spans="1:10" s="1" customFormat="1" ht="12.75">
      <c r="A264" s="24"/>
      <c r="B264" s="31"/>
      <c r="C264" s="32" t="s">
        <v>11</v>
      </c>
      <c r="D264" s="14" t="s">
        <v>12</v>
      </c>
      <c r="E264" s="27">
        <v>16500</v>
      </c>
      <c r="F264" s="27">
        <v>9752.42</v>
      </c>
      <c r="G264" s="144">
        <f t="shared" si="24"/>
        <v>59.10557575757576</v>
      </c>
      <c r="H264" s="144"/>
      <c r="I264" s="144">
        <f aca="true" t="shared" si="25" ref="I264:I273">(F264/J264)*100</f>
        <v>155.1228745486647</v>
      </c>
      <c r="J264" s="45">
        <v>6286.9</v>
      </c>
    </row>
    <row r="265" spans="1:10" s="1" customFormat="1" ht="33.75">
      <c r="A265" s="24"/>
      <c r="B265" s="31"/>
      <c r="C265" s="32" t="s">
        <v>58</v>
      </c>
      <c r="D265" s="14" t="s">
        <v>213</v>
      </c>
      <c r="E265" s="27">
        <v>1891900</v>
      </c>
      <c r="F265" s="27">
        <v>1891900</v>
      </c>
      <c r="G265" s="144">
        <f t="shared" si="24"/>
        <v>100</v>
      </c>
      <c r="H265" s="144"/>
      <c r="I265" s="144">
        <f t="shared" si="25"/>
        <v>99.24731724308694</v>
      </c>
      <c r="J265" s="27">
        <v>1906248</v>
      </c>
    </row>
    <row r="266" spans="1:10" s="1" customFormat="1" ht="22.5" hidden="1">
      <c r="A266" s="24"/>
      <c r="B266" s="31"/>
      <c r="C266" s="32" t="s">
        <v>74</v>
      </c>
      <c r="D266" s="14" t="s">
        <v>138</v>
      </c>
      <c r="E266" s="27"/>
      <c r="F266" s="27"/>
      <c r="G266" s="144" t="e">
        <f t="shared" si="24"/>
        <v>#DIV/0!</v>
      </c>
      <c r="H266" s="144"/>
      <c r="I266" s="144" t="e">
        <f t="shared" si="25"/>
        <v>#DIV/0!</v>
      </c>
      <c r="J266" s="45"/>
    </row>
    <row r="267" spans="1:10" ht="12.75">
      <c r="A267" s="21"/>
      <c r="B267" s="29">
        <v>85219</v>
      </c>
      <c r="C267" s="22"/>
      <c r="D267" s="16" t="s">
        <v>119</v>
      </c>
      <c r="E267" s="23">
        <f>SUM(E268:E273)</f>
        <v>1899523</v>
      </c>
      <c r="F267" s="23">
        <f>SUM(F268:F271)</f>
        <v>1898286.68</v>
      </c>
      <c r="G267" s="143">
        <f t="shared" si="24"/>
        <v>99.934914186351</v>
      </c>
      <c r="H267" s="143">
        <f>SUM(H268:H271)</f>
        <v>1738683.6900000002</v>
      </c>
      <c r="I267" s="143">
        <f t="shared" si="25"/>
        <v>98.6366370497646</v>
      </c>
      <c r="J267" s="23">
        <f>SUM(J268:J271)</f>
        <v>1924524.94</v>
      </c>
    </row>
    <row r="268" spans="1:10" ht="12.75" hidden="1">
      <c r="A268" s="21"/>
      <c r="B268" s="38"/>
      <c r="C268" s="36" t="s">
        <v>26</v>
      </c>
      <c r="D268" s="12" t="s">
        <v>27</v>
      </c>
      <c r="E268" s="27"/>
      <c r="F268" s="27"/>
      <c r="G268" s="144" t="e">
        <f t="shared" si="24"/>
        <v>#DIV/0!</v>
      </c>
      <c r="H268" s="144">
        <v>52907.26</v>
      </c>
      <c r="I268" s="144" t="e">
        <f t="shared" si="25"/>
        <v>#DIV/0!</v>
      </c>
      <c r="J268" s="27">
        <v>0</v>
      </c>
    </row>
    <row r="269" spans="1:10" ht="12.75">
      <c r="A269" s="24"/>
      <c r="B269" s="31"/>
      <c r="C269" s="32" t="s">
        <v>11</v>
      </c>
      <c r="D269" s="13" t="s">
        <v>12</v>
      </c>
      <c r="E269" s="27">
        <v>3000</v>
      </c>
      <c r="F269" s="27">
        <v>3982.37</v>
      </c>
      <c r="G269" s="144">
        <f t="shared" si="24"/>
        <v>132.74566666666666</v>
      </c>
      <c r="H269" s="144">
        <v>2368.08</v>
      </c>
      <c r="I269" s="144">
        <f t="shared" si="25"/>
        <v>14.600731655272897</v>
      </c>
      <c r="J269" s="27">
        <v>27275.14</v>
      </c>
    </row>
    <row r="270" spans="1:10" ht="45">
      <c r="A270" s="24"/>
      <c r="B270" s="31"/>
      <c r="C270" s="32" t="s">
        <v>141</v>
      </c>
      <c r="D270" s="14" t="s">
        <v>179</v>
      </c>
      <c r="E270" s="27">
        <v>22566</v>
      </c>
      <c r="F270" s="27">
        <v>20347.31</v>
      </c>
      <c r="G270" s="144">
        <f t="shared" si="24"/>
        <v>90.16799610032794</v>
      </c>
      <c r="H270" s="144"/>
      <c r="I270" s="144">
        <f t="shared" si="25"/>
        <v>122.83462522940212</v>
      </c>
      <c r="J270" s="27">
        <v>16564.8</v>
      </c>
    </row>
    <row r="271" spans="1:10" ht="33.75">
      <c r="A271" s="24"/>
      <c r="B271" s="103"/>
      <c r="C271" s="32">
        <v>2030</v>
      </c>
      <c r="D271" s="14" t="s">
        <v>213</v>
      </c>
      <c r="E271" s="27">
        <v>1873957</v>
      </c>
      <c r="F271" s="27">
        <v>1873957</v>
      </c>
      <c r="G271" s="144">
        <f t="shared" si="24"/>
        <v>100</v>
      </c>
      <c r="H271" s="144">
        <v>1683408.35</v>
      </c>
      <c r="I271" s="144">
        <f t="shared" si="25"/>
        <v>99.64225800705594</v>
      </c>
      <c r="J271" s="27">
        <v>1880685</v>
      </c>
    </row>
    <row r="272" spans="1:10" ht="33.75" customHeight="1" hidden="1">
      <c r="A272" s="24"/>
      <c r="B272" s="29">
        <v>85220</v>
      </c>
      <c r="C272" s="46"/>
      <c r="D272" s="15" t="s">
        <v>180</v>
      </c>
      <c r="E272" s="23">
        <f>SUM(E273)</f>
        <v>0</v>
      </c>
      <c r="F272" s="23">
        <f>SUM(F273)</f>
        <v>0</v>
      </c>
      <c r="G272" s="143" t="e">
        <f t="shared" si="24"/>
        <v>#DIV/0!</v>
      </c>
      <c r="H272" s="144"/>
      <c r="I272" s="143" t="e">
        <f t="shared" si="25"/>
        <v>#DIV/0!</v>
      </c>
      <c r="J272" s="23"/>
    </row>
    <row r="273" spans="1:10" ht="12.75" hidden="1">
      <c r="A273" s="24"/>
      <c r="B273" s="33"/>
      <c r="C273" s="36" t="s">
        <v>11</v>
      </c>
      <c r="D273" s="12" t="s">
        <v>181</v>
      </c>
      <c r="E273" s="27"/>
      <c r="F273" s="27"/>
      <c r="G273" s="144" t="e">
        <f t="shared" si="24"/>
        <v>#DIV/0!</v>
      </c>
      <c r="H273" s="144"/>
      <c r="I273" s="144" t="e">
        <f t="shared" si="25"/>
        <v>#DIV/0!</v>
      </c>
      <c r="J273" s="27"/>
    </row>
    <row r="274" spans="1:10" ht="22.5">
      <c r="A274" s="24"/>
      <c r="B274" s="29">
        <v>85220</v>
      </c>
      <c r="C274" s="176"/>
      <c r="D274" s="14" t="s">
        <v>180</v>
      </c>
      <c r="E274" s="23">
        <f>SUM(E275:E275)</f>
        <v>45000</v>
      </c>
      <c r="F274" s="23">
        <f>SUM(F275:F275)</f>
        <v>44620.92</v>
      </c>
      <c r="G274" s="143">
        <f t="shared" si="24"/>
        <v>99.1576</v>
      </c>
      <c r="H274" s="144"/>
      <c r="I274" s="143">
        <f aca="true" t="shared" si="26" ref="I274:I283">(F274/J274)*100</f>
        <v>115.26441944430883</v>
      </c>
      <c r="J274" s="23">
        <f>SUM(J275:J275)</f>
        <v>38711.79</v>
      </c>
    </row>
    <row r="275" spans="1:10" ht="12.75">
      <c r="A275" s="24"/>
      <c r="B275" s="111"/>
      <c r="C275" s="32" t="s">
        <v>11</v>
      </c>
      <c r="D275" s="13" t="s">
        <v>12</v>
      </c>
      <c r="E275" s="27">
        <v>45000</v>
      </c>
      <c r="F275" s="27">
        <v>44620.92</v>
      </c>
      <c r="G275" s="144">
        <f t="shared" si="24"/>
        <v>99.1576</v>
      </c>
      <c r="H275" s="144"/>
      <c r="I275" s="144">
        <f t="shared" si="26"/>
        <v>115.26441944430883</v>
      </c>
      <c r="J275" s="27">
        <v>38711.79</v>
      </c>
    </row>
    <row r="276" spans="1:10" ht="13.5" customHeight="1">
      <c r="A276" s="21"/>
      <c r="B276" s="29">
        <v>85228</v>
      </c>
      <c r="C276" s="22"/>
      <c r="D276" s="15" t="s">
        <v>69</v>
      </c>
      <c r="E276" s="23">
        <f>SUM(E277:E281)</f>
        <v>419433</v>
      </c>
      <c r="F276" s="23">
        <f>SUM(F277:F281)</f>
        <v>467629.91000000003</v>
      </c>
      <c r="G276" s="143">
        <f t="shared" si="24"/>
        <v>111.49096756812173</v>
      </c>
      <c r="H276" s="143">
        <f>SUM(H277:H279)</f>
        <v>272692.44</v>
      </c>
      <c r="I276" s="143">
        <f t="shared" si="26"/>
        <v>131.75510524012552</v>
      </c>
      <c r="J276" s="23">
        <f>SUM(J277:J280)</f>
        <v>354923.56</v>
      </c>
    </row>
    <row r="277" spans="1:10" ht="12.75">
      <c r="A277" s="24"/>
      <c r="B277" s="31"/>
      <c r="C277" s="36" t="s">
        <v>63</v>
      </c>
      <c r="D277" s="12" t="s">
        <v>64</v>
      </c>
      <c r="E277" s="27">
        <v>291000</v>
      </c>
      <c r="F277" s="27">
        <v>347143.59</v>
      </c>
      <c r="G277" s="144">
        <f t="shared" si="24"/>
        <v>119.29332989690721</v>
      </c>
      <c r="H277" s="144">
        <v>255279.55</v>
      </c>
      <c r="I277" s="144">
        <f t="shared" si="26"/>
        <v>116.62423009453207</v>
      </c>
      <c r="J277" s="27">
        <v>297659.92</v>
      </c>
    </row>
    <row r="278" spans="1:10" ht="12.75" hidden="1">
      <c r="A278" s="24"/>
      <c r="B278" s="31"/>
      <c r="C278" s="32" t="s">
        <v>26</v>
      </c>
      <c r="D278" s="12" t="s">
        <v>27</v>
      </c>
      <c r="E278" s="27"/>
      <c r="F278" s="27"/>
      <c r="G278" s="144" t="e">
        <f t="shared" si="24"/>
        <v>#DIV/0!</v>
      </c>
      <c r="H278" s="144">
        <v>147.93</v>
      </c>
      <c r="I278" s="144">
        <f t="shared" si="26"/>
        <v>0</v>
      </c>
      <c r="J278" s="27">
        <v>283.64</v>
      </c>
    </row>
    <row r="279" spans="1:10" ht="12.75">
      <c r="A279" s="24"/>
      <c r="B279" s="31"/>
      <c r="C279" s="30" t="s">
        <v>11</v>
      </c>
      <c r="D279" s="13" t="s">
        <v>12</v>
      </c>
      <c r="E279" s="27">
        <v>3273</v>
      </c>
      <c r="F279" s="27">
        <v>0</v>
      </c>
      <c r="G279" s="144">
        <f t="shared" si="24"/>
        <v>0</v>
      </c>
      <c r="H279" s="144">
        <v>17264.96</v>
      </c>
      <c r="I279" s="156" t="s">
        <v>145</v>
      </c>
      <c r="J279" s="27">
        <v>0</v>
      </c>
    </row>
    <row r="280" spans="1:10" ht="45">
      <c r="A280" s="24"/>
      <c r="B280" s="31"/>
      <c r="C280" s="32" t="s">
        <v>141</v>
      </c>
      <c r="D280" s="14" t="s">
        <v>179</v>
      </c>
      <c r="E280" s="82">
        <v>122960</v>
      </c>
      <c r="F280" s="82">
        <v>118260</v>
      </c>
      <c r="G280" s="154">
        <f t="shared" si="24"/>
        <v>96.17761873780091</v>
      </c>
      <c r="H280" s="154"/>
      <c r="I280" s="144">
        <f t="shared" si="26"/>
        <v>207.54650754650754</v>
      </c>
      <c r="J280" s="164">
        <v>56980</v>
      </c>
    </row>
    <row r="281" spans="1:10" ht="33.75">
      <c r="A281" s="24"/>
      <c r="B281" s="31"/>
      <c r="C281" s="32" t="s">
        <v>83</v>
      </c>
      <c r="D281" s="202" t="s">
        <v>216</v>
      </c>
      <c r="E281" s="82">
        <v>2200</v>
      </c>
      <c r="F281" s="82">
        <v>2226.32</v>
      </c>
      <c r="G281" s="154">
        <f t="shared" si="24"/>
        <v>101.19636363636364</v>
      </c>
      <c r="H281" s="154"/>
      <c r="I281" s="156" t="s">
        <v>145</v>
      </c>
      <c r="J281" s="164" t="s">
        <v>145</v>
      </c>
    </row>
    <row r="282" spans="1:10" ht="12.75" hidden="1">
      <c r="A282" s="24"/>
      <c r="B282" s="29">
        <v>85231</v>
      </c>
      <c r="C282" s="44"/>
      <c r="D282" s="89" t="s">
        <v>152</v>
      </c>
      <c r="E282" s="90">
        <f>SUM(E283)</f>
        <v>0</v>
      </c>
      <c r="F282" s="90">
        <f>SUM(F283)</f>
        <v>0</v>
      </c>
      <c r="G282" s="153" t="e">
        <f t="shared" si="24"/>
        <v>#DIV/0!</v>
      </c>
      <c r="H282" s="153"/>
      <c r="I282" s="143">
        <f t="shared" si="26"/>
        <v>0</v>
      </c>
      <c r="J282" s="90">
        <f>SUM(J283)</f>
        <v>190</v>
      </c>
    </row>
    <row r="283" spans="1:10" ht="45" hidden="1">
      <c r="A283" s="24"/>
      <c r="B283" s="31"/>
      <c r="C283" s="32" t="s">
        <v>141</v>
      </c>
      <c r="D283" s="14" t="s">
        <v>179</v>
      </c>
      <c r="E283" s="82"/>
      <c r="F283" s="82"/>
      <c r="G283" s="154" t="e">
        <f t="shared" si="24"/>
        <v>#DIV/0!</v>
      </c>
      <c r="H283" s="154"/>
      <c r="I283" s="144">
        <f t="shared" si="26"/>
        <v>0</v>
      </c>
      <c r="J283" s="45">
        <v>190</v>
      </c>
    </row>
    <row r="284" spans="1:10" ht="22.5" hidden="1">
      <c r="A284" s="24"/>
      <c r="B284" s="29">
        <v>85278</v>
      </c>
      <c r="C284" s="104"/>
      <c r="D284" s="134" t="s">
        <v>170</v>
      </c>
      <c r="E284" s="90">
        <f>SUM(E285)</f>
        <v>0</v>
      </c>
      <c r="F284" s="90">
        <f>SUM(F285)</f>
        <v>0</v>
      </c>
      <c r="G284" s="153" t="e">
        <f t="shared" si="24"/>
        <v>#DIV/0!</v>
      </c>
      <c r="H284" s="153"/>
      <c r="I284" s="159" t="s">
        <v>145</v>
      </c>
      <c r="J284" s="90">
        <f>SUM(J285)</f>
        <v>0</v>
      </c>
    </row>
    <row r="285" spans="1:10" ht="12.75" hidden="1">
      <c r="A285" s="24"/>
      <c r="B285" s="118"/>
      <c r="C285" s="32" t="s">
        <v>141</v>
      </c>
      <c r="D285" s="133" t="s">
        <v>121</v>
      </c>
      <c r="E285" s="82"/>
      <c r="F285" s="82"/>
      <c r="G285" s="154" t="e">
        <f t="shared" si="24"/>
        <v>#DIV/0!</v>
      </c>
      <c r="H285" s="154"/>
      <c r="I285" s="160" t="s">
        <v>145</v>
      </c>
      <c r="J285" s="156" t="s">
        <v>145</v>
      </c>
    </row>
    <row r="286" spans="1:10" ht="22.5" hidden="1">
      <c r="A286" s="24"/>
      <c r="B286" s="29">
        <v>85278</v>
      </c>
      <c r="C286" s="46"/>
      <c r="D286" s="134" t="s">
        <v>195</v>
      </c>
      <c r="E286" s="90">
        <f>SUM(E287)</f>
        <v>0</v>
      </c>
      <c r="F286" s="90">
        <f>SUM(F287)</f>
        <v>0</v>
      </c>
      <c r="G286" s="153" t="e">
        <f t="shared" si="24"/>
        <v>#DIV/0!</v>
      </c>
      <c r="H286" s="154"/>
      <c r="I286" s="143" t="e">
        <f aca="true" t="shared" si="27" ref="I286:I315">(F286/J286)*100</f>
        <v>#DIV/0!</v>
      </c>
      <c r="J286" s="90">
        <f>SUM(J287)</f>
        <v>0</v>
      </c>
    </row>
    <row r="287" spans="1:10" ht="12.75" hidden="1">
      <c r="A287" s="24"/>
      <c r="B287" s="29"/>
      <c r="C287" s="32" t="s">
        <v>141</v>
      </c>
      <c r="D287" s="133" t="s">
        <v>121</v>
      </c>
      <c r="E287" s="82"/>
      <c r="F287" s="82"/>
      <c r="G287" s="154" t="e">
        <f t="shared" si="24"/>
        <v>#DIV/0!</v>
      </c>
      <c r="H287" s="154"/>
      <c r="I287" s="144" t="e">
        <f t="shared" si="27"/>
        <v>#DIV/0!</v>
      </c>
      <c r="J287" s="164"/>
    </row>
    <row r="288" spans="1:10" ht="12.75">
      <c r="A288" s="21"/>
      <c r="B288" s="29">
        <v>85295</v>
      </c>
      <c r="C288" s="22"/>
      <c r="D288" s="16" t="s">
        <v>5</v>
      </c>
      <c r="E288" s="23">
        <f>SUM(E289:E293)</f>
        <v>2519991.7</v>
      </c>
      <c r="F288" s="23">
        <f>SUM(F289:F293)</f>
        <v>2518248.23</v>
      </c>
      <c r="G288" s="143">
        <f t="shared" si="24"/>
        <v>99.93081445466665</v>
      </c>
      <c r="H288" s="143" t="e">
        <f>SUM(#REF!)</f>
        <v>#REF!</v>
      </c>
      <c r="I288" s="143">
        <f t="shared" si="27"/>
        <v>107.47066101171221</v>
      </c>
      <c r="J288" s="90">
        <f>SUM(J290:J292)</f>
        <v>2343196</v>
      </c>
    </row>
    <row r="289" spans="1:10" ht="12.75">
      <c r="A289" s="21"/>
      <c r="B289" s="38"/>
      <c r="C289" s="30" t="s">
        <v>26</v>
      </c>
      <c r="D289" s="97" t="s">
        <v>27</v>
      </c>
      <c r="E289" s="82">
        <v>150</v>
      </c>
      <c r="F289" s="82">
        <v>85.8</v>
      </c>
      <c r="G289" s="154">
        <f t="shared" si="24"/>
        <v>57.2</v>
      </c>
      <c r="H289" s="153"/>
      <c r="I289" s="156" t="s">
        <v>145</v>
      </c>
      <c r="J289" s="82">
        <v>0</v>
      </c>
    </row>
    <row r="290" spans="1:10" s="1" customFormat="1" ht="14.25" customHeight="1">
      <c r="A290" s="24"/>
      <c r="B290" s="25"/>
      <c r="C290" s="30" t="s">
        <v>11</v>
      </c>
      <c r="D290" s="97" t="s">
        <v>12</v>
      </c>
      <c r="E290" s="82">
        <v>4268</v>
      </c>
      <c r="F290" s="82">
        <v>4427.27</v>
      </c>
      <c r="G290" s="154">
        <f t="shared" si="24"/>
        <v>103.73172446110591</v>
      </c>
      <c r="H290" s="154"/>
      <c r="I290" s="144">
        <f t="shared" si="27"/>
        <v>121.42481007103483</v>
      </c>
      <c r="J290" s="82">
        <v>3646.1</v>
      </c>
    </row>
    <row r="291" spans="1:10" s="1" customFormat="1" ht="45">
      <c r="A291" s="24"/>
      <c r="B291" s="25"/>
      <c r="C291" s="32" t="s">
        <v>141</v>
      </c>
      <c r="D291" s="14" t="s">
        <v>179</v>
      </c>
      <c r="E291" s="27">
        <v>555073.7</v>
      </c>
      <c r="F291" s="27">
        <v>553239.76</v>
      </c>
      <c r="G291" s="144">
        <f t="shared" si="24"/>
        <v>99.66960423453679</v>
      </c>
      <c r="H291" s="144"/>
      <c r="I291" s="144">
        <f t="shared" si="27"/>
        <v>143.9401593322822</v>
      </c>
      <c r="J291" s="45">
        <v>384354</v>
      </c>
    </row>
    <row r="292" spans="1:10" ht="33.75">
      <c r="A292" s="24"/>
      <c r="B292" s="31"/>
      <c r="C292" s="32">
        <v>2030</v>
      </c>
      <c r="D292" s="14" t="s">
        <v>213</v>
      </c>
      <c r="E292" s="27">
        <v>1960000</v>
      </c>
      <c r="F292" s="27">
        <v>1959995.4</v>
      </c>
      <c r="G292" s="144">
        <f t="shared" si="24"/>
        <v>99.99976530612246</v>
      </c>
      <c r="H292" s="144"/>
      <c r="I292" s="144">
        <f t="shared" si="27"/>
        <v>100.24547412359037</v>
      </c>
      <c r="J292" s="45">
        <v>1955195.9</v>
      </c>
    </row>
    <row r="293" spans="1:10" ht="56.25">
      <c r="A293" s="24"/>
      <c r="B293" s="31"/>
      <c r="C293" s="32" t="s">
        <v>74</v>
      </c>
      <c r="D293" s="14" t="s">
        <v>246</v>
      </c>
      <c r="E293" s="178">
        <v>500</v>
      </c>
      <c r="F293" s="83">
        <v>500</v>
      </c>
      <c r="G293" s="154">
        <f t="shared" si="24"/>
        <v>100</v>
      </c>
      <c r="H293" s="146"/>
      <c r="I293" s="156" t="s">
        <v>145</v>
      </c>
      <c r="J293" s="168" t="s">
        <v>145</v>
      </c>
    </row>
    <row r="294" spans="1:10" ht="22.5">
      <c r="A294" s="28">
        <v>853</v>
      </c>
      <c r="B294" s="39"/>
      <c r="C294" s="98"/>
      <c r="D294" s="99" t="s">
        <v>104</v>
      </c>
      <c r="E294" s="100">
        <f>E295+E300</f>
        <v>2090368.83</v>
      </c>
      <c r="F294" s="100">
        <f>F295+F300</f>
        <v>1972009.81</v>
      </c>
      <c r="G294" s="142">
        <f t="shared" si="24"/>
        <v>94.33788820894348</v>
      </c>
      <c r="H294" s="155">
        <f>H295+H300</f>
        <v>68355.34999999999</v>
      </c>
      <c r="I294" s="155">
        <f t="shared" si="27"/>
        <v>145.13833273964548</v>
      </c>
      <c r="J294" s="100">
        <f>J295+J300</f>
        <v>1358710.5299999998</v>
      </c>
    </row>
    <row r="295" spans="1:10" ht="12.75">
      <c r="A295" s="49"/>
      <c r="B295" s="50">
        <v>85305</v>
      </c>
      <c r="C295" s="22"/>
      <c r="D295" s="16" t="s">
        <v>70</v>
      </c>
      <c r="E295" s="23">
        <f>SUM(E296:E299)</f>
        <v>377123</v>
      </c>
      <c r="F295" s="23">
        <f>SUM(F296:F299)</f>
        <v>404332.78</v>
      </c>
      <c r="G295" s="143">
        <f t="shared" si="24"/>
        <v>107.21509427958517</v>
      </c>
      <c r="H295" s="143">
        <f>SUM(H297:H298)</f>
        <v>64135.439999999995</v>
      </c>
      <c r="I295" s="143">
        <f t="shared" si="27"/>
        <v>62.07910748934381</v>
      </c>
      <c r="J295" s="23">
        <f>SUM(J296:J299)</f>
        <v>651318.61</v>
      </c>
    </row>
    <row r="296" spans="1:10" ht="12.75">
      <c r="A296" s="49"/>
      <c r="B296" s="53"/>
      <c r="C296" s="32" t="s">
        <v>63</v>
      </c>
      <c r="D296" s="12" t="s">
        <v>64</v>
      </c>
      <c r="E296" s="27">
        <v>98072</v>
      </c>
      <c r="F296" s="27">
        <v>103705.24</v>
      </c>
      <c r="G296" s="144">
        <f t="shared" si="24"/>
        <v>105.74398401174648</v>
      </c>
      <c r="H296" s="144"/>
      <c r="I296" s="144">
        <f t="shared" si="27"/>
        <v>96.39604820339672</v>
      </c>
      <c r="J296" s="45">
        <v>107582.46</v>
      </c>
    </row>
    <row r="297" spans="1:10" ht="12.75">
      <c r="A297" s="49"/>
      <c r="B297" s="53"/>
      <c r="C297" s="36" t="s">
        <v>26</v>
      </c>
      <c r="D297" s="12" t="s">
        <v>27</v>
      </c>
      <c r="E297" s="27">
        <v>100</v>
      </c>
      <c r="F297" s="27">
        <v>270.11</v>
      </c>
      <c r="G297" s="144">
        <f t="shared" si="24"/>
        <v>270.11</v>
      </c>
      <c r="H297" s="144">
        <v>6051.31</v>
      </c>
      <c r="I297" s="144">
        <f t="shared" si="27"/>
        <v>155.75481490024222</v>
      </c>
      <c r="J297" s="27">
        <v>173.42</v>
      </c>
    </row>
    <row r="298" spans="1:10" ht="12.75">
      <c r="A298" s="49"/>
      <c r="B298" s="60"/>
      <c r="C298" s="32" t="s">
        <v>11</v>
      </c>
      <c r="D298" s="12" t="s">
        <v>12</v>
      </c>
      <c r="E298" s="27">
        <v>278951</v>
      </c>
      <c r="F298" s="27">
        <v>300357.43</v>
      </c>
      <c r="G298" s="144">
        <f t="shared" si="24"/>
        <v>107.67390330201361</v>
      </c>
      <c r="H298" s="144">
        <v>58084.13</v>
      </c>
      <c r="I298" s="144">
        <f t="shared" si="27"/>
        <v>97.46272212051832</v>
      </c>
      <c r="J298" s="27">
        <v>308176.73</v>
      </c>
    </row>
    <row r="299" spans="1:10" ht="33.75" hidden="1">
      <c r="A299" s="49"/>
      <c r="B299" s="53"/>
      <c r="C299" s="32" t="s">
        <v>58</v>
      </c>
      <c r="D299" s="14" t="s">
        <v>213</v>
      </c>
      <c r="E299" s="82"/>
      <c r="F299" s="82"/>
      <c r="G299" s="144" t="e">
        <f t="shared" si="24"/>
        <v>#DIV/0!</v>
      </c>
      <c r="H299" s="154"/>
      <c r="I299" s="144">
        <f>(F299/J299)*100</f>
        <v>0</v>
      </c>
      <c r="J299" s="82">
        <v>235386</v>
      </c>
    </row>
    <row r="300" spans="1:10" ht="12.75">
      <c r="A300" s="49"/>
      <c r="B300" s="50">
        <v>85395</v>
      </c>
      <c r="C300" s="44"/>
      <c r="D300" s="89" t="s">
        <v>5</v>
      </c>
      <c r="E300" s="90">
        <f>SUM(E301:E305)</f>
        <v>1713245.83</v>
      </c>
      <c r="F300" s="90">
        <f>SUM(F301:F305)</f>
        <v>1567677.03</v>
      </c>
      <c r="G300" s="153">
        <f t="shared" si="24"/>
        <v>91.50333259529953</v>
      </c>
      <c r="H300" s="153">
        <f>SUM(H301:H305)</f>
        <v>4219.91</v>
      </c>
      <c r="I300" s="143">
        <f t="shared" si="27"/>
        <v>221.6136466472504</v>
      </c>
      <c r="J300" s="90">
        <f>SUM(J301:J305)</f>
        <v>707391.9199999999</v>
      </c>
    </row>
    <row r="301" spans="1:10" ht="12.75">
      <c r="A301" s="56"/>
      <c r="B301" s="61"/>
      <c r="C301" s="32" t="s">
        <v>26</v>
      </c>
      <c r="D301" s="12" t="s">
        <v>27</v>
      </c>
      <c r="E301" s="27">
        <v>500</v>
      </c>
      <c r="F301" s="27">
        <v>1167.46</v>
      </c>
      <c r="G301" s="144">
        <f t="shared" si="24"/>
        <v>233.492</v>
      </c>
      <c r="H301" s="144">
        <v>3950.02</v>
      </c>
      <c r="I301" s="144">
        <f t="shared" si="27"/>
        <v>22.206286829461284</v>
      </c>
      <c r="J301" s="27">
        <v>5257.34</v>
      </c>
    </row>
    <row r="302" spans="1:10" ht="45">
      <c r="A302" s="56"/>
      <c r="B302" s="61"/>
      <c r="C302" s="36" t="s">
        <v>147</v>
      </c>
      <c r="D302" s="88" t="s">
        <v>215</v>
      </c>
      <c r="E302" s="27">
        <v>1562017.69</v>
      </c>
      <c r="F302" s="27">
        <v>1437716.87</v>
      </c>
      <c r="G302" s="144">
        <f t="shared" si="24"/>
        <v>92.04229114716364</v>
      </c>
      <c r="H302" s="144"/>
      <c r="I302" s="144">
        <f>(F302/J302)*100</f>
        <v>221.5090907407344</v>
      </c>
      <c r="J302" s="45">
        <v>649055.47</v>
      </c>
    </row>
    <row r="303" spans="1:10" ht="45">
      <c r="A303" s="56"/>
      <c r="B303" s="61"/>
      <c r="C303" s="36" t="s">
        <v>148</v>
      </c>
      <c r="D303" s="88" t="s">
        <v>215</v>
      </c>
      <c r="E303" s="27">
        <v>150728.14</v>
      </c>
      <c r="F303" s="27">
        <v>128792.7</v>
      </c>
      <c r="G303" s="144">
        <f t="shared" si="24"/>
        <v>85.44701739170932</v>
      </c>
      <c r="H303" s="144"/>
      <c r="I303" s="144">
        <f t="shared" si="27"/>
        <v>242.6429154520488</v>
      </c>
      <c r="J303" s="45">
        <v>53079.11</v>
      </c>
    </row>
    <row r="304" spans="1:10" ht="33.75" hidden="1">
      <c r="A304" s="56"/>
      <c r="B304" s="61"/>
      <c r="C304" s="36" t="s">
        <v>139</v>
      </c>
      <c r="D304" s="88" t="s">
        <v>140</v>
      </c>
      <c r="E304" s="27"/>
      <c r="F304" s="27"/>
      <c r="G304" s="144" t="e">
        <f t="shared" si="24"/>
        <v>#DIV/0!</v>
      </c>
      <c r="H304" s="144"/>
      <c r="I304" s="156" t="e">
        <f t="shared" si="27"/>
        <v>#DIV/0!</v>
      </c>
      <c r="J304" s="45"/>
    </row>
    <row r="305" spans="1:10" ht="33.75" hidden="1">
      <c r="A305" s="49"/>
      <c r="B305" s="53"/>
      <c r="C305" s="36" t="s">
        <v>125</v>
      </c>
      <c r="D305" s="88" t="s">
        <v>187</v>
      </c>
      <c r="E305" s="35"/>
      <c r="F305" s="35"/>
      <c r="G305" s="144" t="e">
        <f t="shared" si="24"/>
        <v>#DIV/0!</v>
      </c>
      <c r="H305" s="144">
        <v>269.89</v>
      </c>
      <c r="I305" s="144" t="e">
        <f t="shared" si="27"/>
        <v>#DIV/0!</v>
      </c>
      <c r="J305" s="45"/>
    </row>
    <row r="306" spans="1:10" ht="12.75">
      <c r="A306" s="28">
        <v>854</v>
      </c>
      <c r="B306" s="18"/>
      <c r="C306" s="34"/>
      <c r="D306" s="68" t="s">
        <v>71</v>
      </c>
      <c r="E306" s="20">
        <f>E307</f>
        <v>721559</v>
      </c>
      <c r="F306" s="20">
        <f>F307</f>
        <v>597229.15</v>
      </c>
      <c r="G306" s="142">
        <f t="shared" si="24"/>
        <v>82.7692745846147</v>
      </c>
      <c r="H306" s="142" t="e">
        <f>H307</f>
        <v>#REF!</v>
      </c>
      <c r="I306" s="155">
        <f t="shared" si="27"/>
        <v>90.4996712425009</v>
      </c>
      <c r="J306" s="20">
        <f>J307</f>
        <v>659924.1100000001</v>
      </c>
    </row>
    <row r="307" spans="1:10" ht="12.75">
      <c r="A307" s="49"/>
      <c r="B307" s="50">
        <v>85415</v>
      </c>
      <c r="C307" s="22"/>
      <c r="D307" s="16" t="s">
        <v>72</v>
      </c>
      <c r="E307" s="23">
        <f>SUM(E308:E310)</f>
        <v>721559</v>
      </c>
      <c r="F307" s="23">
        <f>SUM(F308:F310)</f>
        <v>597229.15</v>
      </c>
      <c r="G307" s="143">
        <f t="shared" si="24"/>
        <v>82.7692745846147</v>
      </c>
      <c r="H307" s="143" t="e">
        <f>#REF!</f>
        <v>#REF!</v>
      </c>
      <c r="I307" s="143">
        <f t="shared" si="27"/>
        <v>90.4996712425009</v>
      </c>
      <c r="J307" s="23">
        <f>SUM(J309:J310)</f>
        <v>659924.1100000001</v>
      </c>
    </row>
    <row r="308" spans="1:10" ht="12.75" hidden="1">
      <c r="A308" s="49"/>
      <c r="B308" s="53"/>
      <c r="C308" s="32" t="s">
        <v>11</v>
      </c>
      <c r="D308" s="12" t="s">
        <v>182</v>
      </c>
      <c r="E308" s="27"/>
      <c r="F308" s="27"/>
      <c r="G308" s="144" t="e">
        <f t="shared" si="24"/>
        <v>#DIV/0!</v>
      </c>
      <c r="H308" s="143"/>
      <c r="I308" s="144" t="e">
        <f t="shared" si="27"/>
        <v>#DIV/0!</v>
      </c>
      <c r="J308" s="27">
        <v>0</v>
      </c>
    </row>
    <row r="309" spans="1:10" ht="33.75">
      <c r="A309" s="49"/>
      <c r="B309" s="53"/>
      <c r="C309" s="32" t="s">
        <v>58</v>
      </c>
      <c r="D309" s="14" t="s">
        <v>213</v>
      </c>
      <c r="E309" s="27">
        <v>590000</v>
      </c>
      <c r="F309" s="27">
        <v>505993.76</v>
      </c>
      <c r="G309" s="144">
        <f t="shared" si="24"/>
        <v>85.76165423728814</v>
      </c>
      <c r="H309" s="144"/>
      <c r="I309" s="144">
        <f t="shared" si="27"/>
        <v>91.63249541324808</v>
      </c>
      <c r="J309" s="27">
        <v>552199.04</v>
      </c>
    </row>
    <row r="310" spans="1:10" ht="45">
      <c r="A310" s="49"/>
      <c r="B310" s="53"/>
      <c r="C310" s="32" t="s">
        <v>221</v>
      </c>
      <c r="D310" s="135" t="s">
        <v>222</v>
      </c>
      <c r="E310" s="27">
        <v>131559</v>
      </c>
      <c r="F310" s="27">
        <v>91235.39</v>
      </c>
      <c r="G310" s="144">
        <f t="shared" si="24"/>
        <v>69.3494097705212</v>
      </c>
      <c r="H310" s="144"/>
      <c r="I310" s="144">
        <f t="shared" si="27"/>
        <v>84.69281106060083</v>
      </c>
      <c r="J310" s="27">
        <v>107725.07</v>
      </c>
    </row>
    <row r="311" spans="1:10" ht="15" customHeight="1">
      <c r="A311" s="28">
        <v>900</v>
      </c>
      <c r="B311" s="39"/>
      <c r="C311" s="40"/>
      <c r="D311" s="69" t="s">
        <v>98</v>
      </c>
      <c r="E311" s="20">
        <f>SUM(E312,E315,E318,E323,E327,E333,E337,E339)</f>
        <v>2021943.67</v>
      </c>
      <c r="F311" s="20">
        <f>SUM(F312,F317,F318,F323,F327,F333,F337,F339,)</f>
        <v>2048473.7400000002</v>
      </c>
      <c r="G311" s="142">
        <f t="shared" si="24"/>
        <v>101.31210727547125</v>
      </c>
      <c r="H311" s="142" t="e">
        <f>H318+#REF!+H327+H337+H339</f>
        <v>#REF!</v>
      </c>
      <c r="I311" s="142">
        <f t="shared" si="27"/>
        <v>57.2128122782565</v>
      </c>
      <c r="J311" s="20">
        <f>SUM(J315,J318,J325,J327,J333,J337,J339,J312)</f>
        <v>3580445.81</v>
      </c>
    </row>
    <row r="312" spans="1:10" ht="21.75" customHeight="1" hidden="1">
      <c r="A312" s="21"/>
      <c r="B312" s="29">
        <v>90001</v>
      </c>
      <c r="C312" s="118"/>
      <c r="D312" s="74" t="s">
        <v>183</v>
      </c>
      <c r="E312" s="23">
        <f>SUM(E313:E314)</f>
        <v>0</v>
      </c>
      <c r="F312" s="23">
        <f>SUM(F314)</f>
        <v>0</v>
      </c>
      <c r="G312" s="23" t="e">
        <f>SUM(G314:G314)</f>
        <v>#DIV/0!</v>
      </c>
      <c r="H312" s="142"/>
      <c r="I312" s="143" t="e">
        <f t="shared" si="27"/>
        <v>#DIV/0!</v>
      </c>
      <c r="J312" s="42">
        <f>SUM(J314:J314)</f>
        <v>0</v>
      </c>
    </row>
    <row r="313" spans="1:10" ht="21.75" customHeight="1" hidden="1">
      <c r="A313" s="21"/>
      <c r="B313" s="38"/>
      <c r="C313" s="195">
        <v>970</v>
      </c>
      <c r="D313" s="13" t="s">
        <v>12</v>
      </c>
      <c r="E313" s="27"/>
      <c r="F313" s="27"/>
      <c r="G313" s="23"/>
      <c r="H313" s="142"/>
      <c r="I313" s="143"/>
      <c r="J313" s="42"/>
    </row>
    <row r="314" spans="1:10" ht="33.75" hidden="1">
      <c r="A314" s="21"/>
      <c r="B314" s="21"/>
      <c r="C314" s="32" t="s">
        <v>125</v>
      </c>
      <c r="D314" s="88" t="s">
        <v>187</v>
      </c>
      <c r="E314" s="45"/>
      <c r="F314" s="45"/>
      <c r="G314" s="27" t="e">
        <f>F314/E314*100</f>
        <v>#DIV/0!</v>
      </c>
      <c r="H314" s="142"/>
      <c r="I314" s="144" t="e">
        <f t="shared" si="27"/>
        <v>#DIV/0!</v>
      </c>
      <c r="J314" s="45"/>
    </row>
    <row r="315" spans="1:10" ht="12" customHeight="1">
      <c r="A315" s="21"/>
      <c r="B315" s="29">
        <v>90002</v>
      </c>
      <c r="C315" s="118"/>
      <c r="D315" s="74" t="s">
        <v>174</v>
      </c>
      <c r="E315" s="23">
        <f>SUM(E316:E317)</f>
        <v>59281.2</v>
      </c>
      <c r="F315" s="23">
        <f>SUM(F317:F317)</f>
        <v>59281.2</v>
      </c>
      <c r="G315" s="23">
        <f>SUM(G317:G317)</f>
        <v>100</v>
      </c>
      <c r="H315" s="23">
        <f>SUM(H317:H317)</f>
        <v>0</v>
      </c>
      <c r="I315" s="143">
        <f t="shared" si="27"/>
        <v>133.4099689976631</v>
      </c>
      <c r="J315" s="23">
        <f>SUM(J317:J317)</f>
        <v>44435.36</v>
      </c>
    </row>
    <row r="316" spans="1:10" ht="22.5" hidden="1">
      <c r="A316" s="21"/>
      <c r="B316" s="38"/>
      <c r="C316" s="169" t="s">
        <v>77</v>
      </c>
      <c r="D316" s="14" t="s">
        <v>91</v>
      </c>
      <c r="E316" s="170"/>
      <c r="F316" s="27"/>
      <c r="G316" s="144" t="e">
        <f t="shared" si="24"/>
        <v>#DIV/0!</v>
      </c>
      <c r="H316" s="23"/>
      <c r="I316" s="42"/>
      <c r="J316" s="27"/>
    </row>
    <row r="317" spans="1:10" ht="33.75">
      <c r="A317" s="21"/>
      <c r="B317" s="21"/>
      <c r="C317" s="32" t="s">
        <v>149</v>
      </c>
      <c r="D317" s="88" t="s">
        <v>184</v>
      </c>
      <c r="E317" s="45">
        <v>59281.2</v>
      </c>
      <c r="F317" s="45">
        <v>59281.2</v>
      </c>
      <c r="G317" s="144">
        <f t="shared" si="24"/>
        <v>100</v>
      </c>
      <c r="H317" s="45"/>
      <c r="I317" s="144">
        <f aca="true" t="shared" si="28" ref="I317:I323">(F317/J317)*100</f>
        <v>133.4099689976631</v>
      </c>
      <c r="J317" s="45">
        <v>44435.36</v>
      </c>
    </row>
    <row r="318" spans="1:10" ht="12.75">
      <c r="A318" s="21"/>
      <c r="B318" s="29">
        <v>90004</v>
      </c>
      <c r="C318" s="22"/>
      <c r="D318" s="74" t="s">
        <v>81</v>
      </c>
      <c r="E318" s="23">
        <f>SUM(E319:E322)</f>
        <v>78977.95</v>
      </c>
      <c r="F318" s="23">
        <f>SUM(F319:F322)</f>
        <v>78977.95</v>
      </c>
      <c r="G318" s="143">
        <f t="shared" si="24"/>
        <v>100</v>
      </c>
      <c r="H318" s="143">
        <f>H322</f>
        <v>0</v>
      </c>
      <c r="I318" s="143">
        <f t="shared" si="28"/>
        <v>4.337426132643779</v>
      </c>
      <c r="J318" s="23">
        <f>SUM(J319:J322)</f>
        <v>1820848.3</v>
      </c>
    </row>
    <row r="319" spans="1:10" ht="22.5" hidden="1">
      <c r="A319" s="21"/>
      <c r="B319" s="38"/>
      <c r="C319" s="32" t="s">
        <v>77</v>
      </c>
      <c r="D319" s="14" t="s">
        <v>91</v>
      </c>
      <c r="E319" s="27"/>
      <c r="F319" s="27"/>
      <c r="G319" s="144" t="e">
        <f t="shared" si="24"/>
        <v>#DIV/0!</v>
      </c>
      <c r="H319" s="144"/>
      <c r="I319" s="144">
        <f t="shared" si="28"/>
        <v>0</v>
      </c>
      <c r="J319" s="45">
        <v>243428.76</v>
      </c>
    </row>
    <row r="320" spans="1:10" ht="12.75" hidden="1">
      <c r="A320" s="21"/>
      <c r="B320" s="38"/>
      <c r="C320" s="32" t="s">
        <v>26</v>
      </c>
      <c r="D320" s="12" t="s">
        <v>27</v>
      </c>
      <c r="E320" s="27"/>
      <c r="F320" s="27"/>
      <c r="G320" s="144" t="e">
        <f t="shared" si="24"/>
        <v>#DIV/0!</v>
      </c>
      <c r="H320" s="144"/>
      <c r="I320" s="144">
        <f t="shared" si="28"/>
        <v>0</v>
      </c>
      <c r="J320" s="45">
        <v>812.56</v>
      </c>
    </row>
    <row r="321" spans="1:10" ht="33.75">
      <c r="A321" s="21"/>
      <c r="B321" s="38"/>
      <c r="C321" s="32" t="s">
        <v>149</v>
      </c>
      <c r="D321" s="88" t="s">
        <v>184</v>
      </c>
      <c r="E321" s="27">
        <v>78977.95</v>
      </c>
      <c r="F321" s="27">
        <v>78977.95</v>
      </c>
      <c r="G321" s="144">
        <f t="shared" si="24"/>
        <v>100</v>
      </c>
      <c r="H321" s="144"/>
      <c r="I321" s="144">
        <f t="shared" si="28"/>
        <v>95.78309380874416</v>
      </c>
      <c r="J321" s="45">
        <v>82455</v>
      </c>
    </row>
    <row r="322" spans="1:10" ht="33.75" hidden="1">
      <c r="A322" s="24"/>
      <c r="B322" s="25"/>
      <c r="C322" s="32" t="s">
        <v>125</v>
      </c>
      <c r="D322" s="88" t="s">
        <v>187</v>
      </c>
      <c r="E322" s="27"/>
      <c r="F322" s="27"/>
      <c r="G322" s="144" t="e">
        <f t="shared" si="24"/>
        <v>#DIV/0!</v>
      </c>
      <c r="H322" s="144">
        <v>0</v>
      </c>
      <c r="I322" s="144">
        <f t="shared" si="28"/>
        <v>0</v>
      </c>
      <c r="J322" s="27">
        <v>1494151.98</v>
      </c>
    </row>
    <row r="323" spans="1:10" ht="12.75" hidden="1">
      <c r="A323" s="24"/>
      <c r="B323" s="29">
        <v>90005</v>
      </c>
      <c r="C323" s="46"/>
      <c r="D323" s="91" t="s">
        <v>231</v>
      </c>
      <c r="E323" s="23">
        <f>SUM(E324:E324)</f>
        <v>0</v>
      </c>
      <c r="F323" s="23">
        <f>SUM(F324:F324)</f>
        <v>0</v>
      </c>
      <c r="G323" s="143" t="e">
        <f t="shared" si="24"/>
        <v>#DIV/0!</v>
      </c>
      <c r="H323" s="144"/>
      <c r="I323" s="143" t="e">
        <f t="shared" si="28"/>
        <v>#DIV/0!</v>
      </c>
      <c r="J323" s="27"/>
    </row>
    <row r="324" spans="1:10" ht="33.75" hidden="1">
      <c r="A324" s="24"/>
      <c r="B324" s="118"/>
      <c r="C324" s="32" t="s">
        <v>149</v>
      </c>
      <c r="D324" s="88" t="s">
        <v>184</v>
      </c>
      <c r="E324" s="27">
        <v>0</v>
      </c>
      <c r="F324" s="27">
        <v>0</v>
      </c>
      <c r="G324" s="144" t="e">
        <f t="shared" si="24"/>
        <v>#DIV/0!</v>
      </c>
      <c r="H324" s="144"/>
      <c r="I324" s="144" t="e">
        <f aca="true" t="shared" si="29" ref="I324:I332">(F324/J324)*100</f>
        <v>#DIV/0!</v>
      </c>
      <c r="J324" s="27"/>
    </row>
    <row r="325" spans="1:10" ht="12.75" hidden="1">
      <c r="A325" s="24"/>
      <c r="B325" s="29">
        <v>90015</v>
      </c>
      <c r="C325" s="46"/>
      <c r="D325" s="16" t="s">
        <v>175</v>
      </c>
      <c r="E325" s="23">
        <f aca="true" t="shared" si="30" ref="E325:J325">SUM(E326:E326)</f>
        <v>0</v>
      </c>
      <c r="F325" s="23">
        <f t="shared" si="30"/>
        <v>0</v>
      </c>
      <c r="G325" s="23">
        <f t="shared" si="30"/>
        <v>0</v>
      </c>
      <c r="H325" s="23">
        <f t="shared" si="30"/>
        <v>0</v>
      </c>
      <c r="I325" s="23" t="e">
        <f t="shared" si="30"/>
        <v>#VALUE!</v>
      </c>
      <c r="J325" s="23">
        <f t="shared" si="30"/>
        <v>0</v>
      </c>
    </row>
    <row r="326" spans="1:10" ht="12.75" hidden="1">
      <c r="A326" s="24"/>
      <c r="B326" s="25"/>
      <c r="C326" s="54" t="s">
        <v>77</v>
      </c>
      <c r="D326" s="12" t="s">
        <v>173</v>
      </c>
      <c r="E326" s="27"/>
      <c r="F326" s="27"/>
      <c r="G326" s="156" t="s">
        <v>145</v>
      </c>
      <c r="H326" s="156"/>
      <c r="I326" s="144" t="e">
        <f t="shared" si="29"/>
        <v>#VALUE!</v>
      </c>
      <c r="J326" s="45" t="s">
        <v>145</v>
      </c>
    </row>
    <row r="327" spans="1:10" ht="12.75">
      <c r="A327" s="48"/>
      <c r="B327" s="29">
        <v>90017</v>
      </c>
      <c r="C327" s="62"/>
      <c r="D327" s="16" t="s">
        <v>73</v>
      </c>
      <c r="E327" s="23">
        <f>SUM(E328:E332)</f>
        <v>294300</v>
      </c>
      <c r="F327" s="23">
        <f>SUM(F328:F332)</f>
        <v>306694.77</v>
      </c>
      <c r="G327" s="143">
        <f t="shared" si="24"/>
        <v>104.21161060142711</v>
      </c>
      <c r="H327" s="143">
        <f>SUM(H328:H330)</f>
        <v>0</v>
      </c>
      <c r="I327" s="143">
        <f t="shared" si="29"/>
        <v>98.95247644813468</v>
      </c>
      <c r="J327" s="23">
        <f>SUM(J328:J332)</f>
        <v>309941.48</v>
      </c>
    </row>
    <row r="328" spans="1:10" ht="45">
      <c r="A328" s="63"/>
      <c r="B328" s="25"/>
      <c r="C328" s="36" t="s">
        <v>10</v>
      </c>
      <c r="D328" s="88" t="s">
        <v>234</v>
      </c>
      <c r="E328" s="27">
        <v>281000</v>
      </c>
      <c r="F328" s="27">
        <v>294655.69</v>
      </c>
      <c r="G328" s="144">
        <f t="shared" si="24"/>
        <v>104.85967615658363</v>
      </c>
      <c r="H328" s="144">
        <v>0</v>
      </c>
      <c r="I328" s="144">
        <f t="shared" si="29"/>
        <v>98.67140918770637</v>
      </c>
      <c r="J328" s="27">
        <v>298623.17</v>
      </c>
    </row>
    <row r="329" spans="1:10" ht="12.75" hidden="1">
      <c r="A329" s="24"/>
      <c r="B329" s="25"/>
      <c r="C329" s="32" t="s">
        <v>26</v>
      </c>
      <c r="D329" s="12" t="s">
        <v>27</v>
      </c>
      <c r="E329" s="27"/>
      <c r="F329" s="27"/>
      <c r="G329" s="144" t="e">
        <f t="shared" si="24"/>
        <v>#DIV/0!</v>
      </c>
      <c r="H329" s="144">
        <v>0</v>
      </c>
      <c r="I329" s="144">
        <f t="shared" si="29"/>
        <v>0</v>
      </c>
      <c r="J329" s="27">
        <v>688.08</v>
      </c>
    </row>
    <row r="330" spans="1:10" ht="12.75">
      <c r="A330" s="24"/>
      <c r="B330" s="25"/>
      <c r="C330" s="30" t="s">
        <v>11</v>
      </c>
      <c r="D330" s="13" t="s">
        <v>12</v>
      </c>
      <c r="E330" s="27">
        <v>13300</v>
      </c>
      <c r="F330" s="27">
        <v>12039.08</v>
      </c>
      <c r="G330" s="144">
        <f t="shared" si="24"/>
        <v>90.5193984962406</v>
      </c>
      <c r="H330" s="144">
        <v>0</v>
      </c>
      <c r="I330" s="144">
        <f t="shared" si="29"/>
        <v>113.2532409929042</v>
      </c>
      <c r="J330" s="27">
        <v>10630.23</v>
      </c>
    </row>
    <row r="331" spans="1:10" ht="12.75" hidden="1">
      <c r="A331" s="24"/>
      <c r="B331" s="25"/>
      <c r="C331" s="30" t="s">
        <v>191</v>
      </c>
      <c r="D331" s="166" t="s">
        <v>192</v>
      </c>
      <c r="E331" s="27"/>
      <c r="F331" s="27"/>
      <c r="G331" s="144" t="e">
        <f t="shared" si="24"/>
        <v>#DIV/0!</v>
      </c>
      <c r="H331" s="144"/>
      <c r="I331" s="156" t="e">
        <f t="shared" si="29"/>
        <v>#DIV/0!</v>
      </c>
      <c r="J331" s="27">
        <v>0</v>
      </c>
    </row>
    <row r="332" spans="1:10" ht="33.75" hidden="1">
      <c r="A332" s="24"/>
      <c r="B332" s="25"/>
      <c r="C332" s="32" t="s">
        <v>149</v>
      </c>
      <c r="D332" s="88" t="s">
        <v>184</v>
      </c>
      <c r="E332" s="27"/>
      <c r="F332" s="27"/>
      <c r="G332" s="144" t="e">
        <f t="shared" si="24"/>
        <v>#DIV/0!</v>
      </c>
      <c r="H332" s="144"/>
      <c r="I332" s="144" t="e">
        <f t="shared" si="29"/>
        <v>#DIV/0!</v>
      </c>
      <c r="J332" s="45"/>
    </row>
    <row r="333" spans="1:10" ht="24" customHeight="1">
      <c r="A333" s="48"/>
      <c r="B333" s="29">
        <v>90019</v>
      </c>
      <c r="C333" s="62"/>
      <c r="D333" s="15" t="s">
        <v>128</v>
      </c>
      <c r="E333" s="23">
        <f>SUM(E334:E336)</f>
        <v>1556000</v>
      </c>
      <c r="F333" s="23">
        <f>SUM(F334:F336)</f>
        <v>1569152.41</v>
      </c>
      <c r="G333" s="143">
        <f>F333*100/E333</f>
        <v>100.8452705655527</v>
      </c>
      <c r="H333" s="143" t="e">
        <f>SUM(H335:H339)</f>
        <v>#REF!</v>
      </c>
      <c r="I333" s="143">
        <f aca="true" t="shared" si="31" ref="I333:I350">(F333/J333)*100</f>
        <v>262.13643733314956</v>
      </c>
      <c r="J333" s="23">
        <f>SUM(J334:J336)</f>
        <v>598601.41</v>
      </c>
    </row>
    <row r="334" spans="1:10" ht="12.75">
      <c r="A334" s="63"/>
      <c r="B334" s="25"/>
      <c r="C334" s="36" t="s">
        <v>17</v>
      </c>
      <c r="D334" s="12" t="s">
        <v>18</v>
      </c>
      <c r="E334" s="27">
        <v>1556000</v>
      </c>
      <c r="F334" s="27">
        <v>1569152.41</v>
      </c>
      <c r="G334" s="144">
        <f t="shared" si="24"/>
        <v>100.8452705655527</v>
      </c>
      <c r="H334" s="144"/>
      <c r="I334" s="144">
        <f t="shared" si="31"/>
        <v>262.13643733314956</v>
      </c>
      <c r="J334" s="27">
        <v>598601.41</v>
      </c>
    </row>
    <row r="335" spans="1:10" ht="12.75" hidden="1">
      <c r="A335" s="24"/>
      <c r="B335" s="25"/>
      <c r="C335" s="32" t="s">
        <v>11</v>
      </c>
      <c r="D335" s="12" t="s">
        <v>12</v>
      </c>
      <c r="E335" s="27"/>
      <c r="F335" s="27"/>
      <c r="G335" s="144" t="e">
        <f t="shared" si="24"/>
        <v>#DIV/0!</v>
      </c>
      <c r="H335" s="144">
        <v>0</v>
      </c>
      <c r="I335" s="144" t="e">
        <f t="shared" si="31"/>
        <v>#DIV/0!</v>
      </c>
      <c r="J335" s="27">
        <v>0</v>
      </c>
    </row>
    <row r="336" spans="1:10" ht="22.5" hidden="1">
      <c r="A336" s="24"/>
      <c r="B336" s="25"/>
      <c r="C336" s="32" t="s">
        <v>74</v>
      </c>
      <c r="D336" s="88" t="s">
        <v>162</v>
      </c>
      <c r="E336" s="83"/>
      <c r="F336" s="83"/>
      <c r="G336" s="144" t="e">
        <f t="shared" si="24"/>
        <v>#DIV/0!</v>
      </c>
      <c r="H336" s="144"/>
      <c r="I336" s="144" t="e">
        <f t="shared" si="31"/>
        <v>#DIV/0!</v>
      </c>
      <c r="J336" s="27">
        <v>0</v>
      </c>
    </row>
    <row r="337" spans="1:10" ht="22.5">
      <c r="A337" s="21"/>
      <c r="B337" s="29">
        <v>90020</v>
      </c>
      <c r="C337" s="22"/>
      <c r="D337" s="91" t="s">
        <v>120</v>
      </c>
      <c r="E337" s="86">
        <f>SUM(E338)</f>
        <v>27000</v>
      </c>
      <c r="F337" s="86">
        <f>SUM(F338)</f>
        <v>27983.3</v>
      </c>
      <c r="G337" s="145">
        <f t="shared" si="24"/>
        <v>103.64185185185185</v>
      </c>
      <c r="H337" s="145">
        <f>H338</f>
        <v>22360.2</v>
      </c>
      <c r="I337" s="143">
        <f t="shared" si="31"/>
        <v>105.94975136169886</v>
      </c>
      <c r="J337" s="86">
        <f>SUM(J338)</f>
        <v>26411.86</v>
      </c>
    </row>
    <row r="338" spans="1:10" ht="12.75">
      <c r="A338" s="24"/>
      <c r="B338" s="31"/>
      <c r="C338" s="37" t="s">
        <v>75</v>
      </c>
      <c r="D338" s="12" t="s">
        <v>76</v>
      </c>
      <c r="E338" s="27">
        <v>27000</v>
      </c>
      <c r="F338" s="27">
        <v>27983.3</v>
      </c>
      <c r="G338" s="144">
        <f t="shared" si="24"/>
        <v>103.64185185185185</v>
      </c>
      <c r="H338" s="144">
        <v>22360.2</v>
      </c>
      <c r="I338" s="144">
        <f t="shared" si="31"/>
        <v>105.94975136169886</v>
      </c>
      <c r="J338" s="27">
        <v>26411.86</v>
      </c>
    </row>
    <row r="339" spans="1:10" ht="12.75">
      <c r="A339" s="21"/>
      <c r="B339" s="29">
        <v>90095</v>
      </c>
      <c r="C339" s="62"/>
      <c r="D339" s="16" t="s">
        <v>5</v>
      </c>
      <c r="E339" s="23">
        <f>SUM(E340:E343)</f>
        <v>6384.52</v>
      </c>
      <c r="F339" s="23">
        <f>SUM(F340:F343)</f>
        <v>6384.110000000001</v>
      </c>
      <c r="G339" s="143">
        <f t="shared" si="24"/>
        <v>99.99357821731311</v>
      </c>
      <c r="H339" s="143" t="e">
        <f>SUM(#REF!)</f>
        <v>#REF!</v>
      </c>
      <c r="I339" s="143">
        <f t="shared" si="31"/>
        <v>0.8182580683033769</v>
      </c>
      <c r="J339" s="23">
        <f>SUM(J340:J343)</f>
        <v>780207.4</v>
      </c>
    </row>
    <row r="340" spans="1:10" ht="22.5">
      <c r="A340" s="21"/>
      <c r="B340" s="38"/>
      <c r="C340" s="32" t="s">
        <v>77</v>
      </c>
      <c r="D340" s="14" t="s">
        <v>91</v>
      </c>
      <c r="E340" s="27">
        <v>3</v>
      </c>
      <c r="F340" s="27">
        <v>2.59</v>
      </c>
      <c r="G340" s="144">
        <f t="shared" si="24"/>
        <v>86.33333333333333</v>
      </c>
      <c r="H340" s="144"/>
      <c r="I340" s="144">
        <f t="shared" si="31"/>
        <v>0.23063428881824416</v>
      </c>
      <c r="J340" s="45">
        <v>1122.99</v>
      </c>
    </row>
    <row r="341" spans="1:10" ht="12.75" hidden="1">
      <c r="A341" s="21"/>
      <c r="B341" s="38"/>
      <c r="C341" s="32" t="s">
        <v>11</v>
      </c>
      <c r="D341" s="12" t="s">
        <v>12</v>
      </c>
      <c r="E341" s="27"/>
      <c r="F341" s="27"/>
      <c r="G341" s="144" t="e">
        <f t="shared" si="24"/>
        <v>#DIV/0!</v>
      </c>
      <c r="H341" s="144"/>
      <c r="I341" s="144" t="e">
        <f t="shared" si="31"/>
        <v>#DIV/0!</v>
      </c>
      <c r="J341" s="45"/>
    </row>
    <row r="342" spans="1:10" ht="33.75">
      <c r="A342" s="21"/>
      <c r="B342" s="38"/>
      <c r="C342" s="32" t="s">
        <v>149</v>
      </c>
      <c r="D342" s="88" t="s">
        <v>184</v>
      </c>
      <c r="E342" s="27">
        <v>6381.52</v>
      </c>
      <c r="F342" s="27">
        <v>6381.52</v>
      </c>
      <c r="G342" s="144">
        <f>F342*100/E342</f>
        <v>100</v>
      </c>
      <c r="H342" s="144"/>
      <c r="I342" s="144">
        <f t="shared" si="31"/>
        <v>36.7252557782461</v>
      </c>
      <c r="J342" s="45">
        <v>17376.38</v>
      </c>
    </row>
    <row r="343" spans="1:10" ht="33.75" hidden="1">
      <c r="A343" s="21"/>
      <c r="B343" s="38"/>
      <c r="C343" s="32">
        <v>6298</v>
      </c>
      <c r="D343" s="88" t="s">
        <v>187</v>
      </c>
      <c r="E343" s="27"/>
      <c r="F343" s="27"/>
      <c r="G343" s="144" t="e">
        <f>F343*100/E343</f>
        <v>#DIV/0!</v>
      </c>
      <c r="H343" s="144"/>
      <c r="I343" s="144">
        <f t="shared" si="31"/>
        <v>0</v>
      </c>
      <c r="J343" s="27">
        <v>761708.03</v>
      </c>
    </row>
    <row r="344" spans="1:10" ht="20.25" customHeight="1">
      <c r="A344" s="28">
        <v>921</v>
      </c>
      <c r="B344" s="39"/>
      <c r="C344" s="40"/>
      <c r="D344" s="75" t="s">
        <v>100</v>
      </c>
      <c r="E344" s="20">
        <f>E345+E347+E349</f>
        <v>100000</v>
      </c>
      <c r="F344" s="20">
        <f>F345+F347+F349+F353</f>
        <v>100000</v>
      </c>
      <c r="G344" s="142">
        <f t="shared" si="24"/>
        <v>100</v>
      </c>
      <c r="H344" s="142" t="e">
        <f>H347+H349+#REF!</f>
        <v>#REF!</v>
      </c>
      <c r="I344" s="142">
        <f t="shared" si="31"/>
        <v>17.274209242842044</v>
      </c>
      <c r="J344" s="20">
        <f>J347+J349+J353</f>
        <v>578897.7</v>
      </c>
    </row>
    <row r="345" spans="1:10" ht="13.5" customHeight="1" hidden="1">
      <c r="A345" s="49"/>
      <c r="B345" s="50">
        <v>92109</v>
      </c>
      <c r="C345" s="179"/>
      <c r="D345" s="180" t="s">
        <v>225</v>
      </c>
      <c r="E345" s="52">
        <f>SUM(E346:E346)</f>
        <v>0</v>
      </c>
      <c r="F345" s="52">
        <f>SUM(F346:F346)</f>
        <v>0</v>
      </c>
      <c r="G345" s="151" t="e">
        <f t="shared" si="24"/>
        <v>#DIV/0!</v>
      </c>
      <c r="H345" s="151"/>
      <c r="I345" s="151"/>
      <c r="J345" s="52"/>
    </row>
    <row r="346" spans="1:10" ht="35.25" customHeight="1" hidden="1">
      <c r="A346" s="49"/>
      <c r="B346" s="120"/>
      <c r="C346" s="54" t="s">
        <v>226</v>
      </c>
      <c r="D346" s="181" t="s">
        <v>227</v>
      </c>
      <c r="E346" s="127"/>
      <c r="F346" s="55"/>
      <c r="G346" s="151"/>
      <c r="H346" s="151"/>
      <c r="I346" s="151"/>
      <c r="J346" s="52"/>
    </row>
    <row r="347" spans="1:10" ht="12.75">
      <c r="A347" s="21"/>
      <c r="B347" s="64">
        <v>92116</v>
      </c>
      <c r="C347" s="65"/>
      <c r="D347" s="15" t="s">
        <v>78</v>
      </c>
      <c r="E347" s="23">
        <f>SUM(E348)</f>
        <v>100000</v>
      </c>
      <c r="F347" s="23">
        <f>SUM(F348)</f>
        <v>100000</v>
      </c>
      <c r="G347" s="143">
        <f t="shared" si="24"/>
        <v>100</v>
      </c>
      <c r="H347" s="143">
        <f>SUM(H348)</f>
        <v>110000</v>
      </c>
      <c r="I347" s="143">
        <f t="shared" si="31"/>
        <v>66.66666666666666</v>
      </c>
      <c r="J347" s="23">
        <f>SUM(J348)</f>
        <v>150000</v>
      </c>
    </row>
    <row r="348" spans="1:10" ht="33.75">
      <c r="A348" s="24"/>
      <c r="B348" s="31"/>
      <c r="C348" s="32">
        <v>2320</v>
      </c>
      <c r="D348" s="14" t="s">
        <v>236</v>
      </c>
      <c r="E348" s="27">
        <v>100000</v>
      </c>
      <c r="F348" s="27">
        <v>100000</v>
      </c>
      <c r="G348" s="144">
        <f t="shared" si="24"/>
        <v>100</v>
      </c>
      <c r="H348" s="144">
        <v>110000</v>
      </c>
      <c r="I348" s="144">
        <f t="shared" si="31"/>
        <v>66.66666666666666</v>
      </c>
      <c r="J348" s="27">
        <v>150000</v>
      </c>
    </row>
    <row r="349" spans="1:10" ht="12.75" hidden="1">
      <c r="A349" s="21"/>
      <c r="B349" s="29">
        <v>92120</v>
      </c>
      <c r="C349" s="22"/>
      <c r="D349" s="16" t="s">
        <v>96</v>
      </c>
      <c r="E349" s="23">
        <f>SUM(E350:E352)</f>
        <v>0</v>
      </c>
      <c r="F349" s="23">
        <f>SUM(F350:F352)</f>
        <v>0</v>
      </c>
      <c r="G349" s="143" t="e">
        <f t="shared" si="24"/>
        <v>#DIV/0!</v>
      </c>
      <c r="H349" s="143">
        <v>15000</v>
      </c>
      <c r="I349" s="143">
        <f t="shared" si="31"/>
        <v>0</v>
      </c>
      <c r="J349" s="23">
        <f>SUM(J350:J352)</f>
        <v>428897.7</v>
      </c>
    </row>
    <row r="350" spans="1:10" ht="22.5" customHeight="1" hidden="1">
      <c r="A350" s="21"/>
      <c r="B350" s="111"/>
      <c r="C350" s="46" t="s">
        <v>77</v>
      </c>
      <c r="D350" s="14" t="s">
        <v>91</v>
      </c>
      <c r="E350" s="27"/>
      <c r="F350" s="27"/>
      <c r="G350" s="156" t="s">
        <v>145</v>
      </c>
      <c r="H350" s="144"/>
      <c r="I350" s="144" t="e">
        <f t="shared" si="31"/>
        <v>#DIV/0!</v>
      </c>
      <c r="J350" s="27">
        <v>0</v>
      </c>
    </row>
    <row r="351" spans="1:10" ht="12.75" hidden="1">
      <c r="A351" s="21"/>
      <c r="B351" s="38"/>
      <c r="C351" s="32" t="s">
        <v>153</v>
      </c>
      <c r="D351" s="88" t="s">
        <v>155</v>
      </c>
      <c r="E351" s="27"/>
      <c r="F351" s="27"/>
      <c r="G351" s="144" t="e">
        <f t="shared" si="24"/>
        <v>#DIV/0!</v>
      </c>
      <c r="H351" s="144"/>
      <c r="I351" s="144" t="e">
        <f aca="true" t="shared" si="32" ref="I351:I358">(F351/J351)*100</f>
        <v>#DIV/0!</v>
      </c>
      <c r="J351" s="45"/>
    </row>
    <row r="352" spans="1:10" ht="33.75" hidden="1">
      <c r="A352" s="24"/>
      <c r="B352" s="25"/>
      <c r="C352" s="32" t="s">
        <v>125</v>
      </c>
      <c r="D352" s="88" t="s">
        <v>187</v>
      </c>
      <c r="E352" s="27"/>
      <c r="F352" s="27"/>
      <c r="G352" s="144" t="e">
        <f aca="true" t="shared" si="33" ref="G352:G370">F352*100/E352</f>
        <v>#DIV/0!</v>
      </c>
      <c r="H352" s="144">
        <v>15000</v>
      </c>
      <c r="I352" s="144">
        <f t="shared" si="32"/>
        <v>0</v>
      </c>
      <c r="J352" s="45">
        <v>428897.7</v>
      </c>
    </row>
    <row r="353" spans="1:10" ht="12.75" hidden="1">
      <c r="A353" s="24"/>
      <c r="B353" s="29">
        <v>92195</v>
      </c>
      <c r="C353" s="104"/>
      <c r="D353" s="91" t="s">
        <v>5</v>
      </c>
      <c r="E353" s="23">
        <f>SUM(E354)</f>
        <v>0</v>
      </c>
      <c r="F353" s="23">
        <f>SUM(F354)</f>
        <v>0</v>
      </c>
      <c r="G353" s="143" t="e">
        <f t="shared" si="33"/>
        <v>#DIV/0!</v>
      </c>
      <c r="H353" s="143"/>
      <c r="I353" s="143" t="e">
        <f t="shared" si="32"/>
        <v>#DIV/0!</v>
      </c>
      <c r="J353" s="23"/>
    </row>
    <row r="354" spans="1:10" ht="12.75" hidden="1">
      <c r="A354" s="24"/>
      <c r="B354" s="132"/>
      <c r="C354" s="32" t="s">
        <v>11</v>
      </c>
      <c r="D354" s="88" t="s">
        <v>12</v>
      </c>
      <c r="E354" s="27"/>
      <c r="F354" s="27"/>
      <c r="G354" s="144" t="e">
        <f t="shared" si="33"/>
        <v>#DIV/0!</v>
      </c>
      <c r="H354" s="144"/>
      <c r="I354" s="144" t="e">
        <f t="shared" si="32"/>
        <v>#DIV/0!</v>
      </c>
      <c r="J354" s="27"/>
    </row>
    <row r="355" spans="1:10" ht="12.75" hidden="1">
      <c r="A355" s="24"/>
      <c r="B355" s="25"/>
      <c r="C355" s="32" t="s">
        <v>153</v>
      </c>
      <c r="D355" s="88" t="s">
        <v>121</v>
      </c>
      <c r="E355" s="27">
        <v>0</v>
      </c>
      <c r="F355" s="27">
        <v>0</v>
      </c>
      <c r="G355" s="144" t="e">
        <f t="shared" si="33"/>
        <v>#DIV/0!</v>
      </c>
      <c r="H355" s="144"/>
      <c r="I355" s="144" t="e">
        <f t="shared" si="32"/>
        <v>#DIV/0!</v>
      </c>
      <c r="J355" s="45"/>
    </row>
    <row r="356" spans="1:10" ht="12.75">
      <c r="A356" s="28">
        <v>926</v>
      </c>
      <c r="B356" s="18"/>
      <c r="C356" s="34"/>
      <c r="D356" s="68" t="s">
        <v>200</v>
      </c>
      <c r="E356" s="20">
        <f>SUM(E357,E364)</f>
        <v>1132900.19</v>
      </c>
      <c r="F356" s="20">
        <f>SUM(F357,F364)</f>
        <v>1132900.19</v>
      </c>
      <c r="G356" s="142">
        <f t="shared" si="33"/>
        <v>100</v>
      </c>
      <c r="H356" s="142">
        <f>H357+H364+H368</f>
        <v>334423.6</v>
      </c>
      <c r="I356" s="148" t="s">
        <v>145</v>
      </c>
      <c r="J356" s="20">
        <f>J357+J364+J368</f>
        <v>0</v>
      </c>
    </row>
    <row r="357" spans="1:10" ht="12.75">
      <c r="A357" s="49"/>
      <c r="B357" s="50">
        <v>92601</v>
      </c>
      <c r="C357" s="51"/>
      <c r="D357" s="72" t="s">
        <v>87</v>
      </c>
      <c r="E357" s="52">
        <f>SUM(E358:E363)</f>
        <v>269179</v>
      </c>
      <c r="F357" s="52">
        <f>SUM(F358:F363)</f>
        <v>269179.01</v>
      </c>
      <c r="G357" s="151">
        <f t="shared" si="33"/>
        <v>100.00000371500006</v>
      </c>
      <c r="H357" s="151">
        <f>SUM(H363:H363)</f>
        <v>333000</v>
      </c>
      <c r="I357" s="149" t="s">
        <v>145</v>
      </c>
      <c r="J357" s="52">
        <f>SUM(J358:J363)</f>
        <v>0</v>
      </c>
    </row>
    <row r="358" spans="1:10" ht="33.75" hidden="1">
      <c r="A358" s="49"/>
      <c r="B358" s="53"/>
      <c r="C358" s="54" t="s">
        <v>77</v>
      </c>
      <c r="D358" s="135" t="s">
        <v>171</v>
      </c>
      <c r="E358" s="55"/>
      <c r="F358" s="55"/>
      <c r="G358" s="147" t="e">
        <f t="shared" si="33"/>
        <v>#DIV/0!</v>
      </c>
      <c r="H358" s="147"/>
      <c r="I358" s="156" t="e">
        <f t="shared" si="32"/>
        <v>#DIV/0!</v>
      </c>
      <c r="J358" s="45"/>
    </row>
    <row r="359" spans="1:10" ht="12.75">
      <c r="A359" s="49"/>
      <c r="B359" s="53"/>
      <c r="C359" s="54" t="s">
        <v>11</v>
      </c>
      <c r="D359" s="135" t="s">
        <v>12</v>
      </c>
      <c r="E359" s="55">
        <v>69179</v>
      </c>
      <c r="F359" s="55">
        <v>69179.01</v>
      </c>
      <c r="G359" s="147">
        <f t="shared" si="33"/>
        <v>100.00001445525375</v>
      </c>
      <c r="H359" s="147"/>
      <c r="I359" s="156" t="s">
        <v>145</v>
      </c>
      <c r="J359" s="45" t="s">
        <v>145</v>
      </c>
    </row>
    <row r="360" spans="1:10" ht="12.75" hidden="1">
      <c r="A360" s="49"/>
      <c r="B360" s="53"/>
      <c r="C360" s="54" t="s">
        <v>149</v>
      </c>
      <c r="D360" s="128" t="s">
        <v>121</v>
      </c>
      <c r="E360" s="55"/>
      <c r="F360" s="55"/>
      <c r="G360" s="158" t="s">
        <v>145</v>
      </c>
      <c r="H360" s="147"/>
      <c r="I360" s="158" t="e">
        <f aca="true" t="shared" si="34" ref="I360:I370">(F360/J360)*100</f>
        <v>#DIV/0!</v>
      </c>
      <c r="J360" s="55">
        <v>0</v>
      </c>
    </row>
    <row r="361" spans="1:10" ht="45">
      <c r="A361" s="49"/>
      <c r="B361" s="53"/>
      <c r="C361" s="66" t="s">
        <v>240</v>
      </c>
      <c r="D361" s="135" t="s">
        <v>241</v>
      </c>
      <c r="E361" s="55">
        <v>200000</v>
      </c>
      <c r="F361" s="55">
        <v>200000</v>
      </c>
      <c r="G361" s="147">
        <f t="shared" si="33"/>
        <v>100</v>
      </c>
      <c r="H361" s="147"/>
      <c r="I361" s="158" t="s">
        <v>145</v>
      </c>
      <c r="J361" s="161" t="s">
        <v>145</v>
      </c>
    </row>
    <row r="362" spans="1:10" ht="33.75" hidden="1">
      <c r="A362" s="49"/>
      <c r="B362" s="53"/>
      <c r="C362" s="66" t="s">
        <v>90</v>
      </c>
      <c r="D362" s="14" t="s">
        <v>185</v>
      </c>
      <c r="E362" s="55"/>
      <c r="F362" s="55"/>
      <c r="G362" s="147" t="e">
        <f t="shared" si="33"/>
        <v>#DIV/0!</v>
      </c>
      <c r="H362" s="147"/>
      <c r="I362" s="156" t="e">
        <f t="shared" si="34"/>
        <v>#DIV/0!</v>
      </c>
      <c r="J362" s="161">
        <v>0</v>
      </c>
    </row>
    <row r="363" spans="1:10" ht="33.75" hidden="1">
      <c r="A363" s="56"/>
      <c r="B363" s="61"/>
      <c r="C363" s="66" t="s">
        <v>86</v>
      </c>
      <c r="D363" s="14" t="s">
        <v>185</v>
      </c>
      <c r="E363" s="55"/>
      <c r="F363" s="55"/>
      <c r="G363" s="147" t="e">
        <f t="shared" si="33"/>
        <v>#DIV/0!</v>
      </c>
      <c r="H363" s="147">
        <v>333000</v>
      </c>
      <c r="I363" s="156" t="e">
        <f t="shared" si="34"/>
        <v>#DIV/0!</v>
      </c>
      <c r="J363" s="55">
        <v>0</v>
      </c>
    </row>
    <row r="364" spans="1:10" ht="12.75">
      <c r="A364" s="49"/>
      <c r="B364" s="50">
        <v>92604</v>
      </c>
      <c r="C364" s="22"/>
      <c r="D364" s="16" t="s">
        <v>79</v>
      </c>
      <c r="E364" s="23">
        <f>SUM(E365)</f>
        <v>863721.19</v>
      </c>
      <c r="F364" s="23">
        <f>SUM(F365)</f>
        <v>863721.18</v>
      </c>
      <c r="G364" s="143">
        <f t="shared" si="33"/>
        <v>99.99999884221899</v>
      </c>
      <c r="H364" s="143">
        <f>SUM(H366:H366)</f>
        <v>711.8</v>
      </c>
      <c r="I364" s="149" t="s">
        <v>145</v>
      </c>
      <c r="J364" s="23">
        <f>SUM(J366:J367)</f>
        <v>0</v>
      </c>
    </row>
    <row r="365" spans="1:10" ht="12.75">
      <c r="A365" s="49"/>
      <c r="B365" s="53"/>
      <c r="C365" s="32" t="s">
        <v>11</v>
      </c>
      <c r="D365" s="12" t="s">
        <v>12</v>
      </c>
      <c r="E365" s="27">
        <v>863721.19</v>
      </c>
      <c r="F365" s="27">
        <v>863721.18</v>
      </c>
      <c r="G365" s="147">
        <f t="shared" si="33"/>
        <v>99.99999884221899</v>
      </c>
      <c r="H365" s="143"/>
      <c r="I365" s="156" t="s">
        <v>145</v>
      </c>
      <c r="J365" s="45" t="s">
        <v>145</v>
      </c>
    </row>
    <row r="366" spans="1:10" ht="33.75" hidden="1">
      <c r="A366" s="49"/>
      <c r="B366" s="53"/>
      <c r="C366" s="32" t="s">
        <v>125</v>
      </c>
      <c r="D366" s="88" t="s">
        <v>187</v>
      </c>
      <c r="E366" s="67"/>
      <c r="F366" s="27"/>
      <c r="G366" s="147" t="e">
        <f t="shared" si="33"/>
        <v>#DIV/0!</v>
      </c>
      <c r="H366" s="144">
        <v>711.8</v>
      </c>
      <c r="I366" s="144" t="e">
        <f t="shared" si="34"/>
        <v>#DIV/0!</v>
      </c>
      <c r="J366" s="27"/>
    </row>
    <row r="367" spans="1:10" ht="33.75" hidden="1">
      <c r="A367" s="49"/>
      <c r="B367" s="53"/>
      <c r="C367" s="32" t="s">
        <v>90</v>
      </c>
      <c r="D367" s="14" t="s">
        <v>185</v>
      </c>
      <c r="E367" s="67"/>
      <c r="F367" s="27"/>
      <c r="G367" s="147" t="e">
        <f t="shared" si="33"/>
        <v>#DIV/0!</v>
      </c>
      <c r="H367" s="144"/>
      <c r="I367" s="144" t="e">
        <f t="shared" si="34"/>
        <v>#DIV/0!</v>
      </c>
      <c r="J367" s="27">
        <v>0</v>
      </c>
    </row>
    <row r="368" spans="1:10" ht="12.75" hidden="1">
      <c r="A368" s="49"/>
      <c r="B368" s="50">
        <v>92695</v>
      </c>
      <c r="C368" s="22"/>
      <c r="D368" s="16" t="s">
        <v>5</v>
      </c>
      <c r="E368" s="23">
        <f>SUM(E369)</f>
        <v>0</v>
      </c>
      <c r="F368" s="23">
        <f>SUM(F369)</f>
        <v>0</v>
      </c>
      <c r="G368" s="143" t="e">
        <f t="shared" si="33"/>
        <v>#DIV/0!</v>
      </c>
      <c r="H368" s="143">
        <f>SUM(H369:H369)</f>
        <v>711.8</v>
      </c>
      <c r="I368" s="143" t="e">
        <f t="shared" si="34"/>
        <v>#DIV/0!</v>
      </c>
      <c r="J368" s="23">
        <f>SUM(J369)</f>
        <v>0</v>
      </c>
    </row>
    <row r="369" spans="1:10" ht="12.75" hidden="1">
      <c r="A369" s="49"/>
      <c r="B369" s="53"/>
      <c r="C369" s="32" t="s">
        <v>153</v>
      </c>
      <c r="D369" s="12" t="s">
        <v>155</v>
      </c>
      <c r="E369" s="67"/>
      <c r="F369" s="27"/>
      <c r="G369" s="144" t="e">
        <f t="shared" si="33"/>
        <v>#DIV/0!</v>
      </c>
      <c r="H369" s="144">
        <v>711.8</v>
      </c>
      <c r="I369" s="144" t="e">
        <f t="shared" si="34"/>
        <v>#DIV/0!</v>
      </c>
      <c r="J369" s="45"/>
    </row>
    <row r="370" spans="1:10" ht="15.75" customHeight="1">
      <c r="A370" s="48"/>
      <c r="B370" s="38"/>
      <c r="C370" s="211" t="s">
        <v>80</v>
      </c>
      <c r="D370" s="212"/>
      <c r="E370" s="20">
        <f>SUM(E356,E344,E311,E306,E294,E225,E208,E169,E150,E104,E96,E82,E59,E55,E34,E7,E4)</f>
        <v>226837209.69</v>
      </c>
      <c r="F370" s="20">
        <f>SUM(F356,F344,F311,F306,F294,F225,F208,F169,F150,F104,F96,F82,F59,F55,F34,F7,F4)</f>
        <v>230343009.31999996</v>
      </c>
      <c r="G370" s="142">
        <f t="shared" si="33"/>
        <v>101.54551346967769</v>
      </c>
      <c r="H370" s="142" t="e">
        <f>#REF!+H7+H34+H55+H59+H82+H96+H104+H150+H169+H208+H225+H294+H306+H311+H344+H356</f>
        <v>#REF!</v>
      </c>
      <c r="I370" s="142">
        <f t="shared" si="34"/>
        <v>108.01093158851711</v>
      </c>
      <c r="J370" s="20">
        <f>SUM(J356,J344,J311,J306,J294,J225,J208,J169,J150,J104,J96,J82,J59,J55,J34,J7,J4)</f>
        <v>213258978.45000002</v>
      </c>
    </row>
    <row r="371" spans="2:8" s="95" customFormat="1" ht="11.25">
      <c r="B371" s="93"/>
      <c r="C371" s="93"/>
      <c r="D371" s="93"/>
      <c r="E371" s="94"/>
      <c r="F371" s="94"/>
      <c r="G371" s="137"/>
      <c r="H371" s="96"/>
    </row>
    <row r="372" spans="4:8" ht="12.75">
      <c r="D372" s="11"/>
      <c r="E372" s="92"/>
      <c r="F372" s="92"/>
      <c r="G372" s="138"/>
      <c r="H372" s="9"/>
    </row>
    <row r="373" spans="1:8" ht="12.75">
      <c r="A373" s="2"/>
      <c r="D373" s="11"/>
      <c r="E373" s="7"/>
      <c r="F373" s="7"/>
      <c r="G373" s="139"/>
      <c r="H373" s="7"/>
    </row>
    <row r="374" spans="4:7" ht="12.75">
      <c r="D374" s="11"/>
      <c r="E374" s="8"/>
      <c r="F374" s="5"/>
      <c r="G374" s="140"/>
    </row>
    <row r="375" spans="3:7" ht="12.75">
      <c r="C375" s="4"/>
      <c r="D375" s="17"/>
      <c r="E375" s="5"/>
      <c r="F375" s="79"/>
      <c r="G375" s="140"/>
    </row>
    <row r="376" spans="4:7" ht="12.75">
      <c r="D376" s="11"/>
      <c r="E376" s="5"/>
      <c r="F376" s="5"/>
      <c r="G376" s="140"/>
    </row>
    <row r="377" spans="4:7" ht="12.75">
      <c r="D377" s="11"/>
      <c r="E377" s="5"/>
      <c r="F377" s="5"/>
      <c r="G377" s="140"/>
    </row>
    <row r="378" spans="4:8" ht="12.75">
      <c r="D378" s="11"/>
      <c r="E378" s="5"/>
      <c r="F378" s="5"/>
      <c r="G378" s="140"/>
      <c r="H378" s="10"/>
    </row>
    <row r="379" spans="4:7" ht="12.75">
      <c r="D379" s="11"/>
      <c r="E379" s="5"/>
      <c r="F379" s="5"/>
      <c r="G379" s="140"/>
    </row>
    <row r="380" spans="4:7" ht="12.75">
      <c r="D380" s="11"/>
      <c r="E380" s="5"/>
      <c r="F380" s="5"/>
      <c r="G380" s="140"/>
    </row>
    <row r="381" spans="4:7" ht="12.75">
      <c r="D381" s="11"/>
      <c r="E381" s="5"/>
      <c r="F381" s="5"/>
      <c r="G381" s="140"/>
    </row>
  </sheetData>
  <sheetProtection/>
  <mergeCells count="9">
    <mergeCell ref="C370:D370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 - grudzień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2015-02-24T09:17:10Z</cp:lastPrinted>
  <dcterms:created xsi:type="dcterms:W3CDTF">1997-02-26T13:46:56Z</dcterms:created>
  <dcterms:modified xsi:type="dcterms:W3CDTF">2015-02-24T09:49:11Z</dcterms:modified>
  <cp:category/>
  <cp:version/>
  <cp:contentType/>
  <cp:contentStatus/>
</cp:coreProperties>
</file>