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<sst xmlns="http://schemas.openxmlformats.org/spreadsheetml/2006/main" count="714" uniqueCount="250">
  <si>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</si>
  <si>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</si>
  <si>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</si>
  <si>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</si>
  <si>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</si>
  <si>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</si>
  <si>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</si>
  <si>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</si>
  <si>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</si>
  <si>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</si>
  <si>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</si>
  <si>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</si>
  <si>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</si>
  <si>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</si>
  <si>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</si>
  <si>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</si>
  <si>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</si>
  <si>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</si>
  <si>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</si>
  <si>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</si>
  <si>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</si>
  <si>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</si>
  <si>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</si>
  <si>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</si>
  <si>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</si>
  <si>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</si>
  <si>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</si>
  <si>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</si>
  <si>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</si>
  <si>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</si>
  <si>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</si>
  <si>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</si>
  <si>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</si>
  <si>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</si>
  <si>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</si>
  <si>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</si>
  <si>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</si>
  <si>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</si>
  <si>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</si>
  <si>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</si>
  <si>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</si>
  <si>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</si>
  <si>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</si>
  <si>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</si>
  <si>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</si>
  <si>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</si>
  <si>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</si>
  <si>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</si>
  <si>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</si>
  <si>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</si>
  <si>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</si>
  <si>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</si>
  <si>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</si>
  <si>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</si>
  <si>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</si>
  <si>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</si>
  <si>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</si>
  <si>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</si>
  <si>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</si>
  <si>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</si>
  <si>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</si>
  <si>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</si>
  <si>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</si>
  <si>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</si>
  <si>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</si>
  <si>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</si>
  <si>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</si>
  <si>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</si>
  <si>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</si>
  <si>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</si>
  <si>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</si>
  <si>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</si>
  <si>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</si>
  <si>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</si>
  <si>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</si>
  <si>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</si>
  <si>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</si>
  <si>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</si>
  <si>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</si>
  <si>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</si>
  <si>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</si>
  <si>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</si>
  <si>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</si>
  <si>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</si>
  <si>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</si>
  <si>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</si>
  <si>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</si>
  <si>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</si>
  <si>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</si>
  <si>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</si>
  <si>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</si>
  <si>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</si>
  <si>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</si>
  <si>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</si>
  <si>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</si>
  <si>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</si>
  <si>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</si>
  <si>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</si>
  <si>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</si>
  <si>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</si>
  <si>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</si>
  <si>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</si>
  <si>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</si>
  <si>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</si>
  <si>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</si>
  <si>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</si>
  <si>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</si>
  <si>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</si>
  <si>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</si>
  <si>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</si>
  <si>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</si>
  <si>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</si>
  <si>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</si>
  <si>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</si>
  <si>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</si>
  <si>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</si>
  <si>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</si>
  <si>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</si>
  <si>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</si>
  <si>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</si>
  <si>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</si>
  <si>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</si>
  <si>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</si>
  <si>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</si>
  <si>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</si>
  <si>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</si>
  <si>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</si>
  <si>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</si>
  <si>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</si>
  <si>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</si>
  <si>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</si>
  <si>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</si>
  <si>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</si>
  <si>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</si>
  <si>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</si>
  <si>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</si>
  <si>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</si>
  <si>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</si>
  <si>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</si>
  <si>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</si>
  <si>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</si>
  <si>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</si>
  <si>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</si>
  <si>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</si>
  <si>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</si>
  <si>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</si>
  <si>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</si>
  <si>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</si>
  <si>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</si>
  <si>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</si>
  <si>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</si>
  <si>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</si>
  <si>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</si>
  <si>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</si>
  <si>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</si>
  <si>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</si>
  <si>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</si>
  <si>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</si>
  <si>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</si>
  <si>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</si>
  <si>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</si>
  <si>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</si>
  <si>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</si>
  <si>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</si>
  <si>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</si>
  <si>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</si>
  <si>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</si>
  <si>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</si>
  <si>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</si>
  <si>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</si>
  <si>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</si>
  <si>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</si>
  <si>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</si>
  <si>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</si>
  <si>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</si>
  <si>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</si>
  <si>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</si>
  <si>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</si>
  <si>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</si>
  <si>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</si>
  <si>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</si>
  <si>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</si>
  <si>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</si>
  <si>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</si>
  <si>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</si>
  <si>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</si>
  <si>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</si>
  <si>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</si>
  <si>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</si>
  <si>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</si>
  <si>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</si>
  <si>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</si>
  <si>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</si>
  <si>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</si>
  <si>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</si>
  <si>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</si>
  <si>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</si>
  <si>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</si>
  <si>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</si>
  <si>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</si>
  <si>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</si>
  <si>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</si>
  <si>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</si>
  <si>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</si>
  <si>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</si>
  <si>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</si>
  <si>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</si>
  <si>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</si>
  <si>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</si>
  <si>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</si>
  <si>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</si>
  <si>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</si>
  <si>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</si>
  <si>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</si>
  <si>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</si>
  <si>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</si>
  <si>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</si>
  <si>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</si>
  <si>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</si>
  <si>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</si>
  <si>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</si>
  <si>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</si>
  <si>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</si>
  <si>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</si>
  <si>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</si>
  <si>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</si>
  <si>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</si>
  <si>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</si>
  <si>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</si>
  <si>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</si>
  <si>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</si>
  <si>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</si>
  <si>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</si>
  <si>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</si>
  <si>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</si>
  <si>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</si>
  <si>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</si>
  <si>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</si>
  <si>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</si>
  <si>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</si>
  <si>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</si>
  <si>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</si>
  <si>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</si>
  <si>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</si>
  <si>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</si>
  <si>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</si>
  <si>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</si>
  <si>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Wykonanie               za 07 m-cy</t>
  </si>
  <si>
    <t>6260</t>
  </si>
  <si>
    <t>Dotacje otrzymane z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</si>
</sst>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="110" zoomScaleNormal="110" workbookViewId="0" topLeftCell="A1">
      <pane ySplit="3" topLeftCell="BM333" activePane="bottomLeft" state="frozen"/>
      <selection pane="topLeft" activeCell="A1" sqref="A1"/>
      <selection pane="bottomLeft" activeCell="D368" sqref="D368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86" t="s">
        <v>104</v>
      </c>
      <c r="B1" s="187"/>
      <c r="C1" s="188"/>
      <c r="D1" s="189" t="s">
        <v>0</v>
      </c>
      <c r="E1" s="189" t="s">
        <v>125</v>
      </c>
      <c r="F1" s="189" t="s">
        <v>247</v>
      </c>
      <c r="G1" s="191" t="s">
        <v>193</v>
      </c>
      <c r="H1" s="189" t="s">
        <v>102</v>
      </c>
      <c r="I1" s="189" t="s">
        <v>239</v>
      </c>
      <c r="J1" s="189" t="s">
        <v>235</v>
      </c>
    </row>
    <row r="2" spans="1:10" ht="14.25" customHeight="1">
      <c r="A2" s="78" t="s">
        <v>1</v>
      </c>
      <c r="B2" s="76" t="s">
        <v>103</v>
      </c>
      <c r="C2" s="77" t="s">
        <v>2</v>
      </c>
      <c r="D2" s="190"/>
      <c r="E2" s="190"/>
      <c r="F2" s="190"/>
      <c r="G2" s="192"/>
      <c r="H2" s="190"/>
      <c r="I2" s="190"/>
      <c r="J2" s="190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151</v>
      </c>
      <c r="B4" s="18"/>
      <c r="C4" s="19"/>
      <c r="D4" s="68" t="s">
        <v>147</v>
      </c>
      <c r="E4" s="20">
        <f>E5</f>
        <v>33153.74</v>
      </c>
      <c r="F4" s="20">
        <f>F5</f>
        <v>33153.74</v>
      </c>
      <c r="G4" s="142">
        <f>F4*100/E4</f>
        <v>100</v>
      </c>
      <c r="H4" s="142"/>
      <c r="I4" s="142">
        <f>(F4/J4)*100</f>
        <v>114.18067302860806</v>
      </c>
      <c r="J4" s="20">
        <f>SUM(J5)</f>
        <v>29036.21</v>
      </c>
    </row>
    <row r="5" spans="1:10" ht="12.75">
      <c r="A5" s="130"/>
      <c r="B5" s="165" t="s">
        <v>194</v>
      </c>
      <c r="C5" s="113"/>
      <c r="D5" s="116" t="s">
        <v>5</v>
      </c>
      <c r="E5" s="23">
        <f>SUM(E6)</f>
        <v>33153.74</v>
      </c>
      <c r="F5" s="23">
        <f>SUM(F6)</f>
        <v>33153.74</v>
      </c>
      <c r="G5" s="143">
        <f>F5*100/E5</f>
        <v>100</v>
      </c>
      <c r="H5" s="143"/>
      <c r="I5" s="143">
        <f>(F5/J5)*100</f>
        <v>114.18067302860806</v>
      </c>
      <c r="J5" s="23">
        <f>SUM(J6)</f>
        <v>29036.21</v>
      </c>
    </row>
    <row r="6" spans="1:10" ht="45">
      <c r="A6" s="131"/>
      <c r="B6" s="112"/>
      <c r="C6" s="81">
        <v>2010</v>
      </c>
      <c r="D6" s="14" t="s">
        <v>182</v>
      </c>
      <c r="E6" s="27">
        <v>33153.74</v>
      </c>
      <c r="F6" s="27">
        <v>33153.74</v>
      </c>
      <c r="G6" s="144">
        <f>F6*100/E6</f>
        <v>100</v>
      </c>
      <c r="H6" s="144"/>
      <c r="I6" s="144">
        <f>(F6/J6)*100</f>
        <v>114.18067302860806</v>
      </c>
      <c r="J6" s="45">
        <v>29036.21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1330110</v>
      </c>
      <c r="F7" s="20">
        <f>F8+F12+F25+F29</f>
        <v>1027658.23</v>
      </c>
      <c r="G7" s="142">
        <f>F7*100/E7</f>
        <v>77.26114607062574</v>
      </c>
      <c r="H7" s="142" t="e">
        <f>H8+H12+H29</f>
        <v>#REF!</v>
      </c>
      <c r="I7" s="142">
        <f>(F7/J7)*100</f>
        <v>80.76545008327267</v>
      </c>
      <c r="J7" s="20">
        <f>SUM(J8,J12,J25,J29)</f>
        <v>1272398.3199999998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350</v>
      </c>
      <c r="G8" s="143">
        <f>F8*100/E8</f>
        <v>58.333333333333336</v>
      </c>
      <c r="H8" s="143" t="e">
        <f>SUM(#REF!)</f>
        <v>#REF!</v>
      </c>
      <c r="I8" s="143">
        <f>(F8/J8)*100</f>
        <v>100</v>
      </c>
      <c r="J8" s="23">
        <f>SUM(J9:J11)</f>
        <v>350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146</v>
      </c>
      <c r="H9" s="144"/>
      <c r="I9" s="156" t="s">
        <v>146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224</v>
      </c>
      <c r="G10" s="144">
        <f aca="true" t="shared" si="0" ref="G10:G15">F10*100/E10</f>
        <v>58.333333333333336</v>
      </c>
      <c r="H10" s="144"/>
      <c r="I10" s="144">
        <f>(F10/J10)*100</f>
        <v>100</v>
      </c>
      <c r="J10" s="45">
        <v>224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126</v>
      </c>
      <c r="G11" s="144">
        <f t="shared" si="0"/>
        <v>58.333333333333336</v>
      </c>
      <c r="H11" s="144"/>
      <c r="I11" s="144">
        <f>(F11/J11)*100</f>
        <v>100</v>
      </c>
      <c r="J11" s="45">
        <v>126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757072</v>
      </c>
      <c r="F12" s="23">
        <f>SUM(F13:F24)</f>
        <v>617983.35</v>
      </c>
      <c r="G12" s="143">
        <f t="shared" si="0"/>
        <v>81.62808160914682</v>
      </c>
      <c r="H12" s="143">
        <v>0</v>
      </c>
      <c r="I12" s="143">
        <f>(F12/J12)*100</f>
        <v>48.713565793743086</v>
      </c>
      <c r="J12" s="23">
        <f>SUM(J13:J24)</f>
        <v>1268606.2699999998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32630.49</v>
      </c>
      <c r="G14" s="144">
        <f t="shared" si="0"/>
        <v>65.26098</v>
      </c>
      <c r="H14" s="144">
        <v>0</v>
      </c>
      <c r="I14" s="144">
        <f>(F14/J14)*100</f>
        <v>93.00930022027738</v>
      </c>
      <c r="J14" s="27">
        <v>35083.04</v>
      </c>
    </row>
    <row r="15" spans="1:10" ht="12.75" hidden="1">
      <c r="A15" s="24"/>
      <c r="B15" s="25"/>
      <c r="C15" s="32" t="s">
        <v>150</v>
      </c>
      <c r="D15" s="115" t="s">
        <v>175</v>
      </c>
      <c r="E15" s="83"/>
      <c r="F15" s="83"/>
      <c r="G15" s="144" t="e">
        <f t="shared" si="0"/>
        <v>#DIV/0!</v>
      </c>
      <c r="H15" s="144"/>
      <c r="I15" s="156" t="s">
        <v>146</v>
      </c>
      <c r="J15" s="156" t="s">
        <v>146</v>
      </c>
    </row>
    <row r="16" spans="1:10" ht="12.75" hidden="1">
      <c r="A16" s="24"/>
      <c r="B16" s="25"/>
      <c r="C16" s="32" t="s">
        <v>150</v>
      </c>
      <c r="D16" s="115" t="s">
        <v>122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167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507.6</v>
      </c>
      <c r="G18" s="144">
        <f aca="true" t="shared" si="1" ref="G18:G29">F18*100/E18</f>
        <v>126.9</v>
      </c>
      <c r="H18" s="144"/>
      <c r="I18" s="144">
        <f>(F18/J18)*100</f>
        <v>138.74917996938555</v>
      </c>
      <c r="J18" s="45">
        <v>365.84</v>
      </c>
    </row>
    <row r="19" spans="1:10" ht="33.75" hidden="1">
      <c r="A19" s="24"/>
      <c r="B19" s="25"/>
      <c r="C19" s="32" t="s">
        <v>150</v>
      </c>
      <c r="D19" s="88" t="s">
        <v>187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126</v>
      </c>
      <c r="D20" s="88" t="s">
        <v>191</v>
      </c>
      <c r="E20" s="83">
        <v>706672</v>
      </c>
      <c r="F20" s="83">
        <v>584845.26</v>
      </c>
      <c r="G20" s="144">
        <f t="shared" si="1"/>
        <v>82.76049709058799</v>
      </c>
      <c r="H20" s="144">
        <v>0</v>
      </c>
      <c r="I20" s="144">
        <f>(F20/J20)*100</f>
        <v>47.4266516782582</v>
      </c>
      <c r="J20" s="27">
        <v>1233157.39</v>
      </c>
    </row>
    <row r="21" spans="1:10" ht="33" customHeight="1" hidden="1">
      <c r="A21" s="24"/>
      <c r="B21" s="25"/>
      <c r="C21" s="30" t="s">
        <v>91</v>
      </c>
      <c r="D21" s="14" t="s">
        <v>123</v>
      </c>
      <c r="E21" s="83"/>
      <c r="F21" s="83"/>
      <c r="G21" s="144" t="e">
        <f t="shared" si="1"/>
        <v>#DIV/0!</v>
      </c>
      <c r="H21" s="144"/>
      <c r="I21" s="156" t="s">
        <v>146</v>
      </c>
      <c r="J21" s="45"/>
    </row>
    <row r="22" spans="1:10" ht="33" customHeight="1" hidden="1">
      <c r="A22" s="24"/>
      <c r="B22" s="25"/>
      <c r="C22" s="32" t="s">
        <v>87</v>
      </c>
      <c r="D22" s="14" t="s">
        <v>132</v>
      </c>
      <c r="E22" s="83"/>
      <c r="F22" s="83"/>
      <c r="G22" s="144" t="e">
        <f t="shared" si="1"/>
        <v>#DIV/0!</v>
      </c>
      <c r="H22" s="144"/>
      <c r="I22" s="156" t="s">
        <v>146</v>
      </c>
      <c r="J22" s="27"/>
    </row>
    <row r="23" spans="1:10" ht="33" customHeight="1" hidden="1">
      <c r="A23" s="24"/>
      <c r="B23" s="25"/>
      <c r="C23" s="32" t="s">
        <v>162</v>
      </c>
      <c r="D23" s="14" t="s">
        <v>156</v>
      </c>
      <c r="E23" s="83"/>
      <c r="F23" s="83"/>
      <c r="G23" s="144" t="e">
        <f t="shared" si="1"/>
        <v>#DIV/0!</v>
      </c>
      <c r="H23" s="144"/>
      <c r="I23" s="156" t="s">
        <v>146</v>
      </c>
      <c r="J23" s="45"/>
    </row>
    <row r="24" spans="1:10" ht="33" customHeight="1" hidden="1">
      <c r="A24" s="24"/>
      <c r="B24" s="102"/>
      <c r="C24" s="32" t="s">
        <v>131</v>
      </c>
      <c r="D24" s="14" t="s">
        <v>133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127</v>
      </c>
      <c r="E25" s="86">
        <f>SUM(E26:E28)</f>
        <v>6010</v>
      </c>
      <c r="F25" s="86">
        <f>SUM(F26:F28)</f>
        <v>2881.92</v>
      </c>
      <c r="G25" s="145">
        <f t="shared" si="1"/>
        <v>47.95207986688852</v>
      </c>
      <c r="H25" s="145"/>
      <c r="I25" s="143">
        <f>(F25/J25)*100</f>
        <v>83.72684882555454</v>
      </c>
      <c r="J25" s="86">
        <f>SUM(J26:J28)</f>
        <v>3442.0499999999997</v>
      </c>
    </row>
    <row r="26" spans="1:10" ht="45">
      <c r="A26" s="24"/>
      <c r="B26" s="132"/>
      <c r="C26" s="32" t="s">
        <v>10</v>
      </c>
      <c r="D26" s="88" t="s">
        <v>241</v>
      </c>
      <c r="E26" s="83">
        <v>6000</v>
      </c>
      <c r="F26" s="83">
        <v>2879.57</v>
      </c>
      <c r="G26" s="146">
        <f t="shared" si="1"/>
        <v>47.99283333333333</v>
      </c>
      <c r="H26" s="146"/>
      <c r="I26" s="144">
        <f>(F26/J26)*100</f>
        <v>83.70259051694069</v>
      </c>
      <c r="J26" s="83">
        <v>3440.24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2.35</v>
      </c>
      <c r="G27" s="144">
        <f t="shared" si="1"/>
        <v>23.5</v>
      </c>
      <c r="H27" s="146"/>
      <c r="I27" s="144">
        <f>(F27/J27)*100</f>
        <v>129.8342541436464</v>
      </c>
      <c r="J27" s="168">
        <v>1.81</v>
      </c>
    </row>
    <row r="28" spans="1:10" ht="22.5" hidden="1">
      <c r="A28" s="24"/>
      <c r="B28" s="33"/>
      <c r="C28" s="32" t="s">
        <v>11</v>
      </c>
      <c r="D28" s="88" t="s">
        <v>172</v>
      </c>
      <c r="E28" s="83"/>
      <c r="F28" s="83"/>
      <c r="G28" s="146" t="e">
        <f t="shared" si="1"/>
        <v>#DIV/0!</v>
      </c>
      <c r="H28" s="146"/>
      <c r="I28" s="157" t="s">
        <v>146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566428</v>
      </c>
      <c r="F29" s="23">
        <f>SUM(F30:F32)</f>
        <v>406442.96</v>
      </c>
      <c r="G29" s="143">
        <f t="shared" si="1"/>
        <v>71.75544994244635</v>
      </c>
      <c r="H29" s="143" t="e">
        <f>SUM(#REF!)</f>
        <v>#REF!</v>
      </c>
      <c r="I29" s="149" t="s">
        <v>146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241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146</v>
      </c>
      <c r="J31" s="45"/>
    </row>
    <row r="32" spans="1:10" ht="33.75">
      <c r="A32" s="24"/>
      <c r="B32" s="31"/>
      <c r="C32" s="32" t="s">
        <v>126</v>
      </c>
      <c r="D32" s="88" t="s">
        <v>191</v>
      </c>
      <c r="E32" s="27">
        <v>566428</v>
      </c>
      <c r="F32" s="27">
        <v>406442.96</v>
      </c>
      <c r="G32" s="144">
        <f t="shared" si="2"/>
        <v>71.75544994244635</v>
      </c>
      <c r="H32" s="144"/>
      <c r="I32" s="156" t="s">
        <v>146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24075177</v>
      </c>
      <c r="F33" s="20">
        <f>F34+F37+F48</f>
        <v>12984703.01</v>
      </c>
      <c r="G33" s="142">
        <f t="shared" si="2"/>
        <v>53.93398773350659</v>
      </c>
      <c r="H33" s="142" t="e">
        <f>H37+H48+#REF!</f>
        <v>#REF!</v>
      </c>
      <c r="I33" s="142">
        <f aca="true" t="shared" si="3" ref="I33:I39">(F33/J33)*100</f>
        <v>97.98661153515731</v>
      </c>
      <c r="J33" s="20">
        <f>J34+J37+J48</f>
        <v>13251507.330000004</v>
      </c>
    </row>
    <row r="34" spans="1:10" ht="22.5">
      <c r="A34" s="49"/>
      <c r="B34" s="50">
        <v>70004</v>
      </c>
      <c r="C34" s="119"/>
      <c r="D34" s="121" t="s">
        <v>163</v>
      </c>
      <c r="E34" s="23">
        <f>SUM(E35:E36)</f>
        <v>31100</v>
      </c>
      <c r="F34" s="23">
        <f>SUM(F35:F36)</f>
        <v>32579.550000000003</v>
      </c>
      <c r="G34" s="143">
        <f t="shared" si="2"/>
        <v>104.7573954983923</v>
      </c>
      <c r="H34" s="143"/>
      <c r="I34" s="143">
        <f t="shared" si="3"/>
        <v>418.7602827763497</v>
      </c>
      <c r="J34" s="23">
        <f>SUM(J35:J36)</f>
        <v>7780</v>
      </c>
    </row>
    <row r="35" spans="1:10" ht="12.75">
      <c r="A35" s="49"/>
      <c r="B35" s="177"/>
      <c r="C35" s="54" t="s">
        <v>26</v>
      </c>
      <c r="D35" s="14" t="s">
        <v>27</v>
      </c>
      <c r="E35" s="27">
        <v>100</v>
      </c>
      <c r="F35" s="27">
        <v>128.4</v>
      </c>
      <c r="G35" s="144">
        <f t="shared" si="2"/>
        <v>128.4</v>
      </c>
      <c r="H35" s="143"/>
      <c r="I35" s="144">
        <f>(F35/J35)*100</f>
        <v>780.0729040097206</v>
      </c>
      <c r="J35" s="27">
        <v>16.46</v>
      </c>
    </row>
    <row r="36" spans="1:10" ht="12.75">
      <c r="A36" s="49"/>
      <c r="B36" s="175"/>
      <c r="C36" s="32" t="s">
        <v>11</v>
      </c>
      <c r="D36" s="14" t="s">
        <v>12</v>
      </c>
      <c r="E36" s="55">
        <v>31000</v>
      </c>
      <c r="F36" s="55">
        <v>32451.15</v>
      </c>
      <c r="G36" s="147">
        <f t="shared" si="2"/>
        <v>104.68112903225807</v>
      </c>
      <c r="H36" s="147"/>
      <c r="I36" s="144">
        <f t="shared" si="3"/>
        <v>417.994239741149</v>
      </c>
      <c r="J36" s="161">
        <v>7763.54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23200608</v>
      </c>
      <c r="F37" s="23">
        <f>SUM(F38:F47)</f>
        <v>12952123.459999999</v>
      </c>
      <c r="G37" s="143">
        <f t="shared" si="2"/>
        <v>55.826655318688196</v>
      </c>
      <c r="H37" s="143">
        <f>SUM(H38:H46)</f>
        <v>15797919.6</v>
      </c>
      <c r="I37" s="143">
        <f t="shared" si="3"/>
        <v>100.26625957714698</v>
      </c>
      <c r="J37" s="23">
        <f>SUM(J38:J47)</f>
        <v>12917728.770000003</v>
      </c>
    </row>
    <row r="38" spans="1:10" ht="22.5">
      <c r="A38" s="24"/>
      <c r="B38" s="31"/>
      <c r="C38" s="36" t="s">
        <v>16</v>
      </c>
      <c r="D38" s="14" t="s">
        <v>244</v>
      </c>
      <c r="E38" s="27">
        <v>1175000</v>
      </c>
      <c r="F38" s="27">
        <v>1050567.97</v>
      </c>
      <c r="G38" s="144">
        <f t="shared" si="2"/>
        <v>89.41004</v>
      </c>
      <c r="H38" s="144">
        <v>989911.02</v>
      </c>
      <c r="I38" s="144">
        <f t="shared" si="3"/>
        <v>105.0251928189769</v>
      </c>
      <c r="J38" s="27">
        <v>1000300.92</v>
      </c>
    </row>
    <row r="39" spans="1:10" ht="22.5" hidden="1">
      <c r="A39" s="24"/>
      <c r="B39" s="31"/>
      <c r="C39" s="36" t="s">
        <v>28</v>
      </c>
      <c r="D39" s="14" t="s">
        <v>107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>
        <f aca="true" t="shared" si="4" ref="I40:I48">(F40/J40)*100</f>
        <v>0</v>
      </c>
      <c r="J40" s="27">
        <v>46504.33</v>
      </c>
    </row>
    <row r="41" spans="1:10" ht="45">
      <c r="A41" s="101"/>
      <c r="B41" s="31"/>
      <c r="C41" s="32" t="s">
        <v>10</v>
      </c>
      <c r="D41" s="88" t="s">
        <v>209</v>
      </c>
      <c r="E41" s="27">
        <v>17222710</v>
      </c>
      <c r="F41" s="27">
        <v>9571342.02</v>
      </c>
      <c r="G41" s="144">
        <f t="shared" si="2"/>
        <v>55.57396031170472</v>
      </c>
      <c r="H41" s="144"/>
      <c r="I41" s="144">
        <f t="shared" si="4"/>
        <v>98.04783301636431</v>
      </c>
      <c r="J41" s="27">
        <v>9761910.82</v>
      </c>
    </row>
    <row r="42" spans="1:10" ht="45">
      <c r="A42" s="101"/>
      <c r="B42" s="31"/>
      <c r="C42" s="32" t="s">
        <v>10</v>
      </c>
      <c r="D42" s="88" t="s">
        <v>209</v>
      </c>
      <c r="E42" s="27">
        <v>284708</v>
      </c>
      <c r="F42" s="27">
        <v>208132.43</v>
      </c>
      <c r="G42" s="144">
        <f t="shared" si="2"/>
        <v>73.10382216165334</v>
      </c>
      <c r="H42" s="144">
        <v>11199744.45</v>
      </c>
      <c r="I42" s="144">
        <f t="shared" si="4"/>
        <v>102.60327695649885</v>
      </c>
      <c r="J42" s="27">
        <v>202851.64</v>
      </c>
    </row>
    <row r="43" spans="1:10" ht="33.75">
      <c r="A43" s="24"/>
      <c r="B43" s="31"/>
      <c r="C43" s="37" t="s">
        <v>83</v>
      </c>
      <c r="D43" s="14" t="s">
        <v>210</v>
      </c>
      <c r="E43" s="27">
        <v>449850</v>
      </c>
      <c r="F43" s="27">
        <v>575571.28</v>
      </c>
      <c r="G43" s="144">
        <f t="shared" si="2"/>
        <v>127.94737801489386</v>
      </c>
      <c r="H43" s="144">
        <v>80082.09</v>
      </c>
      <c r="I43" s="144">
        <f t="shared" si="4"/>
        <v>235.52739797862725</v>
      </c>
      <c r="J43" s="27">
        <v>244375.51</v>
      </c>
    </row>
    <row r="44" spans="1:10" ht="22.5">
      <c r="A44" s="24"/>
      <c r="B44" s="31"/>
      <c r="C44" s="37" t="s">
        <v>19</v>
      </c>
      <c r="D44" s="14" t="s">
        <v>211</v>
      </c>
      <c r="E44" s="27">
        <v>3990000</v>
      </c>
      <c r="F44" s="27">
        <v>1448660.56</v>
      </c>
      <c r="G44" s="144">
        <f t="shared" si="2"/>
        <v>36.307282205513786</v>
      </c>
      <c r="H44" s="144">
        <v>3351391.27</v>
      </c>
      <c r="I44" s="144">
        <f t="shared" si="4"/>
        <v>93.44501345301019</v>
      </c>
      <c r="J44" s="27">
        <v>1550281.29</v>
      </c>
    </row>
    <row r="45" spans="1:10" ht="12.75" hidden="1">
      <c r="A45" s="24"/>
      <c r="B45" s="31"/>
      <c r="C45" s="32" t="s">
        <v>20</v>
      </c>
      <c r="D45" s="12" t="s">
        <v>106</v>
      </c>
      <c r="E45" s="27">
        <v>0</v>
      </c>
      <c r="F45" s="27">
        <v>0</v>
      </c>
      <c r="G45" s="156" t="s">
        <v>146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48340</v>
      </c>
      <c r="F46" s="27">
        <v>63905.28</v>
      </c>
      <c r="G46" s="144">
        <f aca="true" t="shared" si="5" ref="G46:G66">F46*100/E46</f>
        <v>132.1995862639636</v>
      </c>
      <c r="H46" s="144">
        <v>60848.41</v>
      </c>
      <c r="I46" s="144">
        <f t="shared" si="4"/>
        <v>74.40626609673924</v>
      </c>
      <c r="J46" s="45">
        <v>85886.96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33943.92</v>
      </c>
      <c r="G47" s="144">
        <f t="shared" si="5"/>
        <v>113.1464</v>
      </c>
      <c r="H47" s="144"/>
      <c r="I47" s="144">
        <f t="shared" si="4"/>
        <v>132.50389385298215</v>
      </c>
      <c r="J47" s="45">
        <v>25617.3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3">
        <f t="shared" si="4"/>
        <v>0</v>
      </c>
      <c r="J48" s="23">
        <f>SUM(J49:J51)</f>
        <v>325998.56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44">
        <f aca="true" t="shared" si="6" ref="I49:I61">(F49/J49)*100</f>
        <v>0</v>
      </c>
      <c r="J49" s="45">
        <v>1674</v>
      </c>
    </row>
    <row r="50" spans="1:10" ht="33.75">
      <c r="A50" s="24"/>
      <c r="B50" s="25"/>
      <c r="C50" s="32" t="s">
        <v>126</v>
      </c>
      <c r="D50" s="88" t="s">
        <v>191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44">
        <f t="shared" si="6"/>
        <v>0</v>
      </c>
      <c r="J50" s="45">
        <v>127647.56</v>
      </c>
    </row>
    <row r="51" spans="1:10" ht="33.75">
      <c r="A51" s="21"/>
      <c r="B51" s="38"/>
      <c r="C51" s="32">
        <v>6330</v>
      </c>
      <c r="D51" s="14" t="s">
        <v>212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56">
        <f t="shared" si="6"/>
        <v>0</v>
      </c>
      <c r="J51" s="27">
        <v>196677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20435.61</v>
      </c>
      <c r="G52" s="142">
        <f t="shared" si="5"/>
        <v>68.1187</v>
      </c>
      <c r="H52" s="142">
        <f>H53</f>
        <v>6000</v>
      </c>
      <c r="I52" s="142">
        <f t="shared" si="6"/>
        <v>108.80880411858449</v>
      </c>
      <c r="J52" s="20">
        <f>J53</f>
        <v>18781.21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20435.61</v>
      </c>
      <c r="G53" s="143">
        <f t="shared" si="5"/>
        <v>68.1187</v>
      </c>
      <c r="H53" s="143">
        <f>H55</f>
        <v>6000</v>
      </c>
      <c r="I53" s="143">
        <f t="shared" si="6"/>
        <v>108.80880411858449</v>
      </c>
      <c r="J53" s="23">
        <f>SUM(J54:J55)</f>
        <v>18781.21</v>
      </c>
    </row>
    <row r="54" spans="1:12" ht="33.75">
      <c r="A54" s="21"/>
      <c r="B54" s="38"/>
      <c r="C54" s="32" t="s">
        <v>46</v>
      </c>
      <c r="D54" s="14" t="s">
        <v>213</v>
      </c>
      <c r="E54" s="27">
        <v>24000</v>
      </c>
      <c r="F54" s="27">
        <v>14435.61</v>
      </c>
      <c r="G54" s="144">
        <f t="shared" si="5"/>
        <v>60.148375</v>
      </c>
      <c r="H54" s="143"/>
      <c r="I54" s="156">
        <f t="shared" si="6"/>
        <v>112.94400138953982</v>
      </c>
      <c r="J54" s="45">
        <v>12781.21</v>
      </c>
      <c r="K54" s="124"/>
      <c r="L54" s="124"/>
    </row>
    <row r="55" spans="1:10" ht="33.75">
      <c r="A55" s="24"/>
      <c r="B55" s="25"/>
      <c r="C55" s="26">
        <v>2020</v>
      </c>
      <c r="D55" s="14" t="s">
        <v>214</v>
      </c>
      <c r="E55" s="27">
        <v>6000</v>
      </c>
      <c r="F55" s="27">
        <v>6000</v>
      </c>
      <c r="G55" s="144">
        <f t="shared" si="5"/>
        <v>100</v>
      </c>
      <c r="H55" s="144">
        <v>6000</v>
      </c>
      <c r="I55" s="156">
        <f t="shared" si="6"/>
        <v>100</v>
      </c>
      <c r="J55" s="27">
        <v>6000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779075</v>
      </c>
      <c r="F56" s="41">
        <f>F57+F60+F67+F69+F73</f>
        <v>657981.9400000001</v>
      </c>
      <c r="G56" s="148">
        <f t="shared" si="5"/>
        <v>84.45681609601131</v>
      </c>
      <c r="H56" s="148">
        <f>H57+H60+H67+H69+H73</f>
        <v>1436509.5</v>
      </c>
      <c r="I56" s="148">
        <f t="shared" si="6"/>
        <v>123.80139881734058</v>
      </c>
      <c r="J56" s="41">
        <f>J57+J60+J67+J69+J73</f>
        <v>531481.83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440100</v>
      </c>
      <c r="F57" s="42">
        <f>SUM(F58:F59)</f>
        <v>260840</v>
      </c>
      <c r="G57" s="149">
        <f t="shared" si="5"/>
        <v>59.26834810270393</v>
      </c>
      <c r="H57" s="149">
        <f>SUM(H58:H59)</f>
        <v>449409.12</v>
      </c>
      <c r="I57" s="149">
        <f t="shared" si="6"/>
        <v>102.13229154532648</v>
      </c>
      <c r="J57" s="42">
        <f>SUM(J58:J59)</f>
        <v>255394.25</v>
      </c>
    </row>
    <row r="58" spans="1:10" ht="45">
      <c r="A58" s="24"/>
      <c r="B58" s="31"/>
      <c r="C58" s="32">
        <v>2010</v>
      </c>
      <c r="D58" s="14" t="s">
        <v>182</v>
      </c>
      <c r="E58" s="27">
        <v>439600</v>
      </c>
      <c r="F58" s="27">
        <v>260375</v>
      </c>
      <c r="G58" s="144">
        <f t="shared" si="5"/>
        <v>59.229981801637855</v>
      </c>
      <c r="H58" s="144">
        <v>440600</v>
      </c>
      <c r="I58" s="144">
        <f t="shared" si="6"/>
        <v>101.99664679290812</v>
      </c>
      <c r="J58" s="27">
        <v>255278</v>
      </c>
    </row>
    <row r="59" spans="1:10" ht="33.75">
      <c r="A59" s="21"/>
      <c r="B59" s="38"/>
      <c r="C59" s="32" t="s">
        <v>84</v>
      </c>
      <c r="D59" s="14" t="s">
        <v>223</v>
      </c>
      <c r="E59" s="27">
        <v>500</v>
      </c>
      <c r="F59" s="27">
        <v>465</v>
      </c>
      <c r="G59" s="144">
        <f t="shared" si="5"/>
        <v>93</v>
      </c>
      <c r="H59" s="144">
        <v>8809.12</v>
      </c>
      <c r="I59" s="144">
        <f t="shared" si="6"/>
        <v>400</v>
      </c>
      <c r="J59" s="27">
        <v>116.25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337155</v>
      </c>
      <c r="F60" s="23">
        <f>SUM(F61:F66)</f>
        <v>395323.76</v>
      </c>
      <c r="G60" s="143">
        <f t="shared" si="5"/>
        <v>117.25282436861384</v>
      </c>
      <c r="H60" s="143">
        <f>SUM(H62:H66)</f>
        <v>987100.3799999999</v>
      </c>
      <c r="I60" s="143">
        <f t="shared" si="6"/>
        <v>143.18781018689796</v>
      </c>
      <c r="J60" s="23">
        <f>SUM(J61:J66)</f>
        <v>276087.57999999996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23408</v>
      </c>
      <c r="G62" s="144">
        <f t="shared" si="5"/>
        <v>66.23655913978494</v>
      </c>
      <c r="H62" s="144">
        <v>32352</v>
      </c>
      <c r="I62" s="144">
        <f>(F62/J62)*100</f>
        <v>102.2451297283131</v>
      </c>
      <c r="J62" s="27">
        <v>22894</v>
      </c>
    </row>
    <row r="63" spans="1:10" ht="33.75" hidden="1">
      <c r="A63" s="24"/>
      <c r="B63" s="31"/>
      <c r="C63" s="32" t="s">
        <v>160</v>
      </c>
      <c r="D63" s="14" t="s">
        <v>170</v>
      </c>
      <c r="E63" s="27"/>
      <c r="F63" s="27"/>
      <c r="G63" s="144" t="e">
        <f t="shared" si="5"/>
        <v>#DIV/0!</v>
      </c>
      <c r="H63" s="144"/>
      <c r="I63" s="156" t="s">
        <v>146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55076</v>
      </c>
      <c r="F64" s="27">
        <v>110461.5</v>
      </c>
      <c r="G64" s="144">
        <f t="shared" si="5"/>
        <v>200.56195075895127</v>
      </c>
      <c r="H64" s="144">
        <v>833783.82</v>
      </c>
      <c r="I64" s="144">
        <f aca="true" t="shared" si="7" ref="I64:I71">(F64/J64)*100</f>
        <v>83.57664758235548</v>
      </c>
      <c r="J64" s="27">
        <v>132167.9</v>
      </c>
    </row>
    <row r="65" spans="1:10" ht="12.75" hidden="1">
      <c r="A65" s="24"/>
      <c r="B65" s="31"/>
      <c r="C65" s="30" t="s">
        <v>180</v>
      </c>
      <c r="D65" s="12" t="s">
        <v>181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246739</v>
      </c>
      <c r="F66" s="27">
        <v>261454.26</v>
      </c>
      <c r="G66" s="144">
        <f t="shared" si="5"/>
        <v>105.96389707342577</v>
      </c>
      <c r="H66" s="144">
        <v>120964.56</v>
      </c>
      <c r="I66" s="144">
        <f t="shared" si="7"/>
        <v>216.03205204052563</v>
      </c>
      <c r="J66" s="27">
        <v>121025.68</v>
      </c>
    </row>
    <row r="67" spans="1:10" ht="17.25" customHeight="1" hidden="1">
      <c r="A67" s="24"/>
      <c r="B67" s="29">
        <v>75056</v>
      </c>
      <c r="C67" s="44"/>
      <c r="D67" s="16" t="s">
        <v>143</v>
      </c>
      <c r="E67" s="23">
        <f>SUM(E68)</f>
        <v>0</v>
      </c>
      <c r="F67" s="23">
        <f>SUM(F68)</f>
        <v>0</v>
      </c>
      <c r="G67" s="149" t="s">
        <v>146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142</v>
      </c>
      <c r="D68" s="12" t="s">
        <v>122</v>
      </c>
      <c r="E68" s="27">
        <v>0</v>
      </c>
      <c r="F68" s="27">
        <v>0</v>
      </c>
      <c r="G68" s="156" t="s">
        <v>146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157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140</v>
      </c>
      <c r="D70" s="14" t="s">
        <v>141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140</v>
      </c>
      <c r="D72" s="88" t="s">
        <v>141</v>
      </c>
      <c r="E72" s="27"/>
      <c r="F72" s="27"/>
      <c r="G72" s="156" t="s">
        <v>146</v>
      </c>
      <c r="H72" s="144"/>
      <c r="I72" s="156" t="s">
        <v>146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1820</v>
      </c>
      <c r="F73" s="23">
        <f>SUM(F74:F77)</f>
        <v>1818.18</v>
      </c>
      <c r="G73" s="143">
        <f>F73*100/E73</f>
        <v>99.9</v>
      </c>
      <c r="H73" s="143"/>
      <c r="I73" s="149" t="s">
        <v>146</v>
      </c>
      <c r="J73" s="23">
        <f>SUM(J75:J77)</f>
        <v>0</v>
      </c>
    </row>
    <row r="74" spans="1:10" ht="12.75">
      <c r="A74" s="24"/>
      <c r="B74" s="38"/>
      <c r="C74" s="32" t="s">
        <v>11</v>
      </c>
      <c r="D74" s="13" t="s">
        <v>12</v>
      </c>
      <c r="E74" s="27">
        <v>1820</v>
      </c>
      <c r="F74" s="27">
        <v>1818.18</v>
      </c>
      <c r="G74" s="144">
        <f>F74*100/E74</f>
        <v>99.9</v>
      </c>
      <c r="H74" s="143"/>
      <c r="I74" s="156" t="s">
        <v>146</v>
      </c>
      <c r="J74" s="45">
        <v>0</v>
      </c>
    </row>
    <row r="75" spans="1:10" ht="22.5" hidden="1">
      <c r="A75" s="24"/>
      <c r="B75" s="25"/>
      <c r="C75" s="32" t="s">
        <v>134</v>
      </c>
      <c r="D75" s="14" t="s">
        <v>135</v>
      </c>
      <c r="E75" s="27"/>
      <c r="F75" s="27"/>
      <c r="G75" s="144" t="e">
        <f>F75*100/E75</f>
        <v>#DIV/0!</v>
      </c>
      <c r="H75" s="144"/>
      <c r="I75" s="144" t="e">
        <f aca="true" t="shared" si="8" ref="I75:I82">(F75/J75)*100</f>
        <v>#DIV/0!</v>
      </c>
      <c r="J75" s="45"/>
    </row>
    <row r="76" spans="1:10" ht="12.75" hidden="1">
      <c r="A76" s="24"/>
      <c r="B76" s="25"/>
      <c r="C76" s="32" t="s">
        <v>171</v>
      </c>
      <c r="D76" s="14" t="s">
        <v>122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135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245</v>
      </c>
      <c r="E78" s="20">
        <f>E79+E81+E83+E86+E89</f>
        <v>222980</v>
      </c>
      <c r="F78" s="20">
        <f>F79+F81+F83+F86+F89</f>
        <v>144801.98</v>
      </c>
      <c r="G78" s="142">
        <f>F78*100/E78</f>
        <v>64.9394474840793</v>
      </c>
      <c r="H78" s="142" t="e">
        <f>H79+#REF!+#REF!</f>
        <v>#REF!</v>
      </c>
      <c r="I78" s="142">
        <f t="shared" si="8"/>
        <v>2459.272758152174</v>
      </c>
      <c r="J78" s="20">
        <f>J79+J81+J83+J86</f>
        <v>5888</v>
      </c>
    </row>
    <row r="79" spans="1:10" ht="22.5">
      <c r="A79" s="21"/>
      <c r="B79" s="29">
        <v>75101</v>
      </c>
      <c r="C79" s="22"/>
      <c r="D79" s="15" t="s">
        <v>114</v>
      </c>
      <c r="E79" s="23">
        <f>SUM(E80)</f>
        <v>10017</v>
      </c>
      <c r="F79" s="23">
        <f>SUM(F80)</f>
        <v>5847</v>
      </c>
      <c r="G79" s="143">
        <f>F79*100/E79</f>
        <v>58.37076969152441</v>
      </c>
      <c r="H79" s="143">
        <f>H80</f>
        <v>8313</v>
      </c>
      <c r="I79" s="143">
        <f t="shared" si="8"/>
        <v>99.30366847826086</v>
      </c>
      <c r="J79" s="23">
        <f>SUM(J80)</f>
        <v>5888</v>
      </c>
    </row>
    <row r="80" spans="1:10" ht="45">
      <c r="A80" s="24"/>
      <c r="B80" s="25"/>
      <c r="C80" s="32">
        <v>2010</v>
      </c>
      <c r="D80" s="14" t="s">
        <v>182</v>
      </c>
      <c r="E80" s="27">
        <v>10017</v>
      </c>
      <c r="F80" s="27">
        <v>5847</v>
      </c>
      <c r="G80" s="144">
        <f aca="true" t="shared" si="9" ref="G80:G163">F80*100/E80</f>
        <v>58.37076969152441</v>
      </c>
      <c r="H80" s="144">
        <v>8313</v>
      </c>
      <c r="I80" s="144">
        <f t="shared" si="8"/>
        <v>99.30366847826086</v>
      </c>
      <c r="J80" s="27">
        <v>5888</v>
      </c>
    </row>
    <row r="81" spans="1:10" ht="12.75" hidden="1">
      <c r="A81" s="24"/>
      <c r="B81" s="29">
        <v>75107</v>
      </c>
      <c r="C81" s="104"/>
      <c r="D81" s="16" t="s">
        <v>152</v>
      </c>
      <c r="E81" s="23">
        <f>SUM(E82:E82)</f>
        <v>0</v>
      </c>
      <c r="F81" s="23">
        <f>SUM(F82:F82)</f>
        <v>0</v>
      </c>
      <c r="G81" s="42" t="s">
        <v>146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122</v>
      </c>
      <c r="E82" s="27">
        <v>0</v>
      </c>
      <c r="F82" s="27">
        <v>0</v>
      </c>
      <c r="G82" s="156" t="s">
        <v>146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146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146</v>
      </c>
      <c r="H84" s="144"/>
      <c r="I84" s="156" t="s">
        <v>146</v>
      </c>
      <c r="J84" s="171">
        <v>0</v>
      </c>
    </row>
    <row r="85" spans="1:10" ht="12.75" hidden="1">
      <c r="A85" s="24"/>
      <c r="B85" s="31"/>
      <c r="C85" s="32" t="s">
        <v>142</v>
      </c>
      <c r="D85" s="12" t="s">
        <v>122</v>
      </c>
      <c r="E85" s="27"/>
      <c r="F85" s="27"/>
      <c r="G85" s="144" t="e">
        <f t="shared" si="9"/>
        <v>#DIV/0!</v>
      </c>
      <c r="H85" s="144"/>
      <c r="I85" s="156" t="s">
        <v>146</v>
      </c>
      <c r="J85" s="45"/>
    </row>
    <row r="86" spans="1:10" ht="45">
      <c r="A86" s="24"/>
      <c r="B86" s="29">
        <v>75109</v>
      </c>
      <c r="C86" s="104"/>
      <c r="D86" s="15" t="s">
        <v>169</v>
      </c>
      <c r="E86" s="23">
        <f>SUM(E87)</f>
        <v>70000</v>
      </c>
      <c r="F86" s="23">
        <f>SUM(F88)</f>
        <v>0</v>
      </c>
      <c r="G86" s="149">
        <v>0</v>
      </c>
      <c r="H86" s="143"/>
      <c r="I86" s="149" t="s">
        <v>146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146</v>
      </c>
      <c r="J87" s="27">
        <v>0</v>
      </c>
    </row>
    <row r="88" spans="1:10" ht="12.75" hidden="1">
      <c r="A88" s="24"/>
      <c r="B88" s="38"/>
      <c r="C88" s="32" t="s">
        <v>142</v>
      </c>
      <c r="D88" s="12" t="s">
        <v>122</v>
      </c>
      <c r="E88" s="27"/>
      <c r="F88" s="27"/>
      <c r="G88" s="156" t="s">
        <v>146</v>
      </c>
      <c r="H88" s="144"/>
      <c r="I88" s="156" t="e">
        <f aca="true" t="shared" si="10" ref="I88:I99">(F88/J88)*100</f>
        <v>#DIV/0!</v>
      </c>
      <c r="J88" s="27">
        <v>0</v>
      </c>
    </row>
    <row r="89" spans="1:10" ht="12.75">
      <c r="A89" s="24"/>
      <c r="B89" s="29">
        <v>75113</v>
      </c>
      <c r="C89" s="104"/>
      <c r="D89" s="16" t="s">
        <v>236</v>
      </c>
      <c r="E89" s="23">
        <f>SUM(E90:E91)</f>
        <v>142963</v>
      </c>
      <c r="F89" s="23">
        <f>SUM(F90:F91)</f>
        <v>138954.98</v>
      </c>
      <c r="G89" s="143">
        <f>F89*100/E89</f>
        <v>97.19646342060534</v>
      </c>
      <c r="H89" s="144"/>
      <c r="I89" s="149" t="s">
        <v>146</v>
      </c>
      <c r="J89" s="42" t="s">
        <v>146</v>
      </c>
    </row>
    <row r="90" spans="1:10" ht="12.75" hidden="1">
      <c r="A90" s="24"/>
      <c r="B90" s="129"/>
      <c r="C90" s="32" t="s">
        <v>11</v>
      </c>
      <c r="D90" s="13" t="s">
        <v>12</v>
      </c>
      <c r="E90" s="27">
        <v>0</v>
      </c>
      <c r="F90" s="27">
        <v>0</v>
      </c>
      <c r="G90" s="144" t="e">
        <f t="shared" si="9"/>
        <v>#DIV/0!</v>
      </c>
      <c r="H90" s="144"/>
      <c r="I90" s="156" t="e">
        <f t="shared" si="10"/>
        <v>#DIV/0!</v>
      </c>
      <c r="J90" s="45"/>
    </row>
    <row r="91" spans="1:10" ht="12.75">
      <c r="A91" s="24"/>
      <c r="B91" s="183"/>
      <c r="C91" s="32" t="s">
        <v>142</v>
      </c>
      <c r="D91" s="12" t="s">
        <v>122</v>
      </c>
      <c r="E91" s="27">
        <v>142963</v>
      </c>
      <c r="F91" s="27">
        <v>138954.98</v>
      </c>
      <c r="G91" s="144">
        <f t="shared" si="9"/>
        <v>97.19646342060534</v>
      </c>
      <c r="H91" s="144"/>
      <c r="I91" s="156" t="s">
        <v>146</v>
      </c>
      <c r="J91" s="45" t="s">
        <v>146</v>
      </c>
    </row>
    <row r="92" spans="1:10" ht="22.5">
      <c r="A92" s="28">
        <v>754</v>
      </c>
      <c r="B92" s="18"/>
      <c r="C92" s="34"/>
      <c r="D92" s="69" t="s">
        <v>113</v>
      </c>
      <c r="E92" s="20">
        <f>E93</f>
        <v>609450</v>
      </c>
      <c r="F92" s="20">
        <f>F93</f>
        <v>404317.67000000004</v>
      </c>
      <c r="G92" s="142">
        <f t="shared" si="9"/>
        <v>66.34140126343425</v>
      </c>
      <c r="H92" s="142">
        <f>SUM(H97)</f>
        <v>298873.6</v>
      </c>
      <c r="I92" s="142">
        <f t="shared" si="10"/>
        <v>93.01270894220485</v>
      </c>
      <c r="J92" s="20">
        <f>J93+J97</f>
        <v>434690.78</v>
      </c>
    </row>
    <row r="93" spans="1:10" ht="12.75">
      <c r="A93" s="49"/>
      <c r="B93" s="50">
        <v>75416</v>
      </c>
      <c r="C93" s="119"/>
      <c r="D93" s="172" t="s">
        <v>206</v>
      </c>
      <c r="E93" s="52">
        <f>SUM(E94:E97)</f>
        <v>609450</v>
      </c>
      <c r="F93" s="52">
        <f>SUM(F94:F97)</f>
        <v>404317.67000000004</v>
      </c>
      <c r="G93" s="143">
        <f t="shared" si="9"/>
        <v>66.34140126343425</v>
      </c>
      <c r="H93" s="151"/>
      <c r="I93" s="144">
        <f t="shared" si="10"/>
        <v>93.01270894220485</v>
      </c>
      <c r="J93" s="23">
        <f>SUM(J94:J96)</f>
        <v>434690.78</v>
      </c>
    </row>
    <row r="94" spans="1:10" ht="22.5">
      <c r="A94" s="49"/>
      <c r="B94" s="173"/>
      <c r="C94" s="54" t="s">
        <v>28</v>
      </c>
      <c r="D94" s="14" t="s">
        <v>107</v>
      </c>
      <c r="E94" s="55">
        <v>609450</v>
      </c>
      <c r="F94" s="55">
        <v>404271.27</v>
      </c>
      <c r="G94" s="144">
        <f t="shared" si="9"/>
        <v>66.33378784149643</v>
      </c>
      <c r="H94" s="151"/>
      <c r="I94" s="144">
        <f t="shared" si="10"/>
        <v>93.00203468773826</v>
      </c>
      <c r="J94" s="161">
        <v>434690.78</v>
      </c>
    </row>
    <row r="95" spans="1:10" ht="12.75" hidden="1">
      <c r="A95" s="49"/>
      <c r="B95" s="60"/>
      <c r="C95" s="54" t="s">
        <v>17</v>
      </c>
      <c r="D95" s="12" t="s">
        <v>18</v>
      </c>
      <c r="E95" s="55">
        <v>0</v>
      </c>
      <c r="F95" s="55">
        <v>46.4</v>
      </c>
      <c r="G95" s="144" t="e">
        <f t="shared" si="9"/>
        <v>#DIV/0!</v>
      </c>
      <c r="H95" s="151"/>
      <c r="I95" s="144" t="e">
        <f t="shared" si="10"/>
        <v>#DIV/0!</v>
      </c>
      <c r="J95" s="161"/>
    </row>
    <row r="96" spans="1:10" ht="33.75" hidden="1">
      <c r="A96" s="49"/>
      <c r="B96" s="175"/>
      <c r="C96" s="54" t="s">
        <v>126</v>
      </c>
      <c r="D96" s="88" t="s">
        <v>191</v>
      </c>
      <c r="E96" s="55"/>
      <c r="F96" s="55"/>
      <c r="G96" s="144" t="e">
        <f t="shared" si="9"/>
        <v>#DIV/0!</v>
      </c>
      <c r="H96" s="151"/>
      <c r="I96" s="144" t="e">
        <f t="shared" si="10"/>
        <v>#DIV/0!</v>
      </c>
      <c r="J96" s="161">
        <v>0</v>
      </c>
    </row>
    <row r="97" spans="1:10" ht="12.75" hidden="1">
      <c r="A97" s="21"/>
      <c r="B97" s="29">
        <v>75495</v>
      </c>
      <c r="C97" s="65"/>
      <c r="D97" s="16" t="s">
        <v>5</v>
      </c>
      <c r="E97" s="23">
        <f>SUM(E98:E99)</f>
        <v>0</v>
      </c>
      <c r="F97" s="23">
        <f>SUM(F98:F99)</f>
        <v>0</v>
      </c>
      <c r="G97" s="143" t="e">
        <f t="shared" si="9"/>
        <v>#DIV/0!</v>
      </c>
      <c r="H97" s="143">
        <f>SUM(H99)</f>
        <v>298873.6</v>
      </c>
      <c r="I97" s="143" t="e">
        <f t="shared" si="10"/>
        <v>#DIV/0!</v>
      </c>
      <c r="J97" s="23">
        <f>SUM(J98:J99)</f>
        <v>0</v>
      </c>
    </row>
    <row r="98" spans="1:10" ht="15" customHeight="1" hidden="1">
      <c r="A98" s="24"/>
      <c r="B98" s="31"/>
      <c r="C98" s="32" t="s">
        <v>28</v>
      </c>
      <c r="D98" s="14" t="s">
        <v>107</v>
      </c>
      <c r="E98" s="27"/>
      <c r="F98" s="27"/>
      <c r="G98" s="144" t="e">
        <f t="shared" si="9"/>
        <v>#DIV/0!</v>
      </c>
      <c r="H98" s="144">
        <v>298873.6</v>
      </c>
      <c r="I98" s="144" t="e">
        <f t="shared" si="10"/>
        <v>#DIV/0!</v>
      </c>
      <c r="J98" s="27"/>
    </row>
    <row r="99" spans="1:10" ht="33.75" hidden="1">
      <c r="A99" s="24"/>
      <c r="B99" s="31"/>
      <c r="C99" s="32" t="s">
        <v>126</v>
      </c>
      <c r="D99" s="88" t="s">
        <v>191</v>
      </c>
      <c r="E99" s="27"/>
      <c r="F99" s="27"/>
      <c r="G99" s="144" t="e">
        <f t="shared" si="9"/>
        <v>#DIV/0!</v>
      </c>
      <c r="H99" s="144">
        <v>298873.6</v>
      </c>
      <c r="I99" s="144" t="e">
        <f t="shared" si="10"/>
        <v>#DIV/0!</v>
      </c>
      <c r="J99" s="27"/>
    </row>
    <row r="100" spans="1:10" ht="52.5" customHeight="1">
      <c r="A100" s="43">
        <v>756</v>
      </c>
      <c r="B100" s="39"/>
      <c r="C100" s="40"/>
      <c r="D100" s="69" t="s">
        <v>204</v>
      </c>
      <c r="E100" s="20">
        <f>E101+E106+E115+E130+E139+E143</f>
        <v>106834218</v>
      </c>
      <c r="F100" s="20">
        <f>F101+F106+F115+F130+F139+F143</f>
        <v>62675255.190000005</v>
      </c>
      <c r="G100" s="142">
        <f t="shared" si="9"/>
        <v>58.66589971201924</v>
      </c>
      <c r="H100" s="142">
        <f>H101+H106+H115+H130+H139+H143</f>
        <v>82918615.82</v>
      </c>
      <c r="I100" s="142">
        <f aca="true" t="shared" si="11" ref="I100:I134">(F100/J100)*100</f>
        <v>119.82756291030992</v>
      </c>
      <c r="J100" s="20">
        <f>SUM(J101,J104,J106,J115,J130,J139,J143)</f>
        <v>52304539.67999999</v>
      </c>
    </row>
    <row r="101" spans="1:10" ht="13.5" customHeight="1">
      <c r="A101" s="21"/>
      <c r="B101" s="29">
        <v>75601</v>
      </c>
      <c r="C101" s="22"/>
      <c r="D101" s="15" t="s">
        <v>29</v>
      </c>
      <c r="E101" s="23">
        <f>SUM(E102:E103)</f>
        <v>102700</v>
      </c>
      <c r="F101" s="23">
        <f>SUM(F102:F103)</f>
        <v>61178.299999999996</v>
      </c>
      <c r="G101" s="143">
        <f t="shared" si="9"/>
        <v>59.5699123661149</v>
      </c>
      <c r="H101" s="143">
        <f>SUM(H102:H103)</f>
        <v>228288.21</v>
      </c>
      <c r="I101" s="143">
        <f t="shared" si="11"/>
        <v>80.66306938231969</v>
      </c>
      <c r="J101" s="23">
        <f>SUM(J102:J103)</f>
        <v>75844.25</v>
      </c>
    </row>
    <row r="102" spans="1:10" ht="22.5">
      <c r="A102" s="24"/>
      <c r="B102" s="103"/>
      <c r="C102" s="36" t="s">
        <v>30</v>
      </c>
      <c r="D102" s="14" t="s">
        <v>124</v>
      </c>
      <c r="E102" s="27">
        <v>100000</v>
      </c>
      <c r="F102" s="27">
        <v>59843.38</v>
      </c>
      <c r="G102" s="144">
        <f t="shared" si="9"/>
        <v>59.84338</v>
      </c>
      <c r="H102" s="144">
        <v>136395.86</v>
      </c>
      <c r="I102" s="144">
        <f t="shared" si="11"/>
        <v>80.47836197052727</v>
      </c>
      <c r="J102" s="27">
        <v>74359.59</v>
      </c>
    </row>
    <row r="103" spans="1:10" ht="12.75" customHeight="1">
      <c r="A103" s="24"/>
      <c r="B103" s="25"/>
      <c r="C103" s="32" t="s">
        <v>20</v>
      </c>
      <c r="D103" s="14" t="s">
        <v>106</v>
      </c>
      <c r="E103" s="27">
        <v>2700</v>
      </c>
      <c r="F103" s="27">
        <v>1334.92</v>
      </c>
      <c r="G103" s="144">
        <f t="shared" si="9"/>
        <v>49.44148148148148</v>
      </c>
      <c r="H103" s="144">
        <v>91892.35</v>
      </c>
      <c r="I103" s="144">
        <f t="shared" si="11"/>
        <v>89.91418910727035</v>
      </c>
      <c r="J103" s="27">
        <v>1484.66</v>
      </c>
    </row>
    <row r="104" spans="1:10" ht="12.75" customHeight="1" hidden="1">
      <c r="A104" s="24"/>
      <c r="B104" s="29">
        <v>75605</v>
      </c>
      <c r="C104" s="46"/>
      <c r="D104" s="15" t="s">
        <v>158</v>
      </c>
      <c r="E104" s="23">
        <f>E105</f>
        <v>0</v>
      </c>
      <c r="F104" s="23">
        <f>F105</f>
        <v>0</v>
      </c>
      <c r="G104" s="149" t="s">
        <v>146</v>
      </c>
      <c r="H104" s="143"/>
      <c r="I104" s="143" t="e">
        <f t="shared" si="11"/>
        <v>#DIV/0!</v>
      </c>
      <c r="J104" s="23">
        <v>0</v>
      </c>
    </row>
    <row r="105" spans="1:10" ht="13.5" customHeight="1" hidden="1">
      <c r="A105" s="21"/>
      <c r="B105" s="118"/>
      <c r="C105" s="32" t="s">
        <v>48</v>
      </c>
      <c r="D105" s="14" t="s">
        <v>158</v>
      </c>
      <c r="E105" s="27">
        <v>0</v>
      </c>
      <c r="F105" s="27">
        <v>0</v>
      </c>
      <c r="G105" s="156" t="s">
        <v>146</v>
      </c>
      <c r="H105" s="144"/>
      <c r="I105" s="144" t="e">
        <f t="shared" si="11"/>
        <v>#DIV/0!</v>
      </c>
      <c r="J105" s="27">
        <v>0</v>
      </c>
    </row>
    <row r="106" spans="1:10" ht="35.25" customHeight="1">
      <c r="A106" s="21"/>
      <c r="B106" s="29">
        <v>75615</v>
      </c>
      <c r="C106" s="22"/>
      <c r="D106" s="15" t="s">
        <v>115</v>
      </c>
      <c r="E106" s="23">
        <f>SUM(E107:E114)</f>
        <v>34777521</v>
      </c>
      <c r="F106" s="23">
        <f>SUM(F107:F114)</f>
        <v>22902294.22</v>
      </c>
      <c r="G106" s="143">
        <f t="shared" si="9"/>
        <v>65.85372838966872</v>
      </c>
      <c r="H106" s="143">
        <f>SUM(H107:H114)</f>
        <v>21304432.6</v>
      </c>
      <c r="I106" s="143">
        <f t="shared" si="11"/>
        <v>141.02733831250038</v>
      </c>
      <c r="J106" s="23">
        <f>SUM(J107:J114)</f>
        <v>16239613.179999998</v>
      </c>
    </row>
    <row r="107" spans="1:10" ht="12.75">
      <c r="A107" s="24"/>
      <c r="B107" s="31"/>
      <c r="C107" s="32" t="s">
        <v>31</v>
      </c>
      <c r="D107" s="12" t="s">
        <v>32</v>
      </c>
      <c r="E107" s="27">
        <v>28354172</v>
      </c>
      <c r="F107" s="27">
        <v>17332230.14</v>
      </c>
      <c r="G107" s="144">
        <f t="shared" si="9"/>
        <v>61.12761867988951</v>
      </c>
      <c r="H107" s="144">
        <v>20056054.94</v>
      </c>
      <c r="I107" s="144">
        <f t="shared" si="11"/>
        <v>109.43225362329882</v>
      </c>
      <c r="J107" s="27">
        <v>15838319.66</v>
      </c>
    </row>
    <row r="108" spans="1:10" ht="12.75">
      <c r="A108" s="24"/>
      <c r="B108" s="31"/>
      <c r="C108" s="32" t="s">
        <v>33</v>
      </c>
      <c r="D108" s="12" t="s">
        <v>34</v>
      </c>
      <c r="E108" s="27">
        <v>2160</v>
      </c>
      <c r="F108" s="27">
        <v>961.2</v>
      </c>
      <c r="G108" s="144">
        <f t="shared" si="9"/>
        <v>44.5</v>
      </c>
      <c r="H108" s="144">
        <v>692.5</v>
      </c>
      <c r="I108" s="144">
        <f t="shared" si="11"/>
        <v>64.21442219045203</v>
      </c>
      <c r="J108" s="27">
        <v>1496.86</v>
      </c>
    </row>
    <row r="109" spans="1:10" ht="12.75">
      <c r="A109" s="24"/>
      <c r="B109" s="31"/>
      <c r="C109" s="32" t="s">
        <v>35</v>
      </c>
      <c r="D109" s="12" t="s">
        <v>36</v>
      </c>
      <c r="E109" s="27">
        <v>464099</v>
      </c>
      <c r="F109" s="27">
        <v>314272.5</v>
      </c>
      <c r="G109" s="144">
        <f t="shared" si="9"/>
        <v>67.71669406742957</v>
      </c>
      <c r="H109" s="144">
        <v>627558.4</v>
      </c>
      <c r="I109" s="144">
        <f t="shared" si="11"/>
        <v>126.40320640960152</v>
      </c>
      <c r="J109" s="27">
        <v>248627</v>
      </c>
    </row>
    <row r="110" spans="1:10" ht="33.75">
      <c r="A110" s="24"/>
      <c r="B110" s="31"/>
      <c r="C110" s="32" t="s">
        <v>46</v>
      </c>
      <c r="D110" s="14" t="s">
        <v>213</v>
      </c>
      <c r="E110" s="27">
        <v>5800000</v>
      </c>
      <c r="F110" s="27">
        <v>5061601.54</v>
      </c>
      <c r="G110" s="144">
        <f t="shared" si="9"/>
        <v>87.26899206896552</v>
      </c>
      <c r="H110" s="144"/>
      <c r="I110" s="156" t="s">
        <v>146</v>
      </c>
      <c r="J110" s="45">
        <v>0</v>
      </c>
    </row>
    <row r="111" spans="1:10" ht="12.75">
      <c r="A111" s="24"/>
      <c r="B111" s="31"/>
      <c r="C111" s="32" t="s">
        <v>37</v>
      </c>
      <c r="D111" s="12" t="s">
        <v>93</v>
      </c>
      <c r="E111" s="27">
        <v>50000</v>
      </c>
      <c r="F111" s="27">
        <v>20569</v>
      </c>
      <c r="G111" s="144">
        <f t="shared" si="9"/>
        <v>41.138</v>
      </c>
      <c r="H111" s="144">
        <v>459936</v>
      </c>
      <c r="I111" s="144">
        <f t="shared" si="11"/>
        <v>18.6865199774697</v>
      </c>
      <c r="J111" s="27">
        <v>110074</v>
      </c>
    </row>
    <row r="112" spans="1:10" ht="12.75">
      <c r="A112" s="24"/>
      <c r="B112" s="31"/>
      <c r="C112" s="32" t="s">
        <v>17</v>
      </c>
      <c r="D112" s="12" t="s">
        <v>18</v>
      </c>
      <c r="E112" s="27">
        <v>4090</v>
      </c>
      <c r="F112" s="27">
        <v>2486.4</v>
      </c>
      <c r="G112" s="144">
        <f t="shared" si="9"/>
        <v>60.7921760391198</v>
      </c>
      <c r="H112" s="144">
        <v>624.8</v>
      </c>
      <c r="I112" s="144">
        <f t="shared" si="11"/>
        <v>332.277592911839</v>
      </c>
      <c r="J112" s="27">
        <v>748.29</v>
      </c>
    </row>
    <row r="113" spans="1:10" ht="14.25" customHeight="1">
      <c r="A113" s="24"/>
      <c r="B113" s="31"/>
      <c r="C113" s="32" t="s">
        <v>20</v>
      </c>
      <c r="D113" s="14" t="s">
        <v>106</v>
      </c>
      <c r="E113" s="27">
        <v>103000</v>
      </c>
      <c r="F113" s="27">
        <v>170173.44</v>
      </c>
      <c r="G113" s="144">
        <f t="shared" si="9"/>
        <v>165.21693203883495</v>
      </c>
      <c r="H113" s="144">
        <v>124485.96</v>
      </c>
      <c r="I113" s="144">
        <f t="shared" si="11"/>
        <v>421.7708366121509</v>
      </c>
      <c r="J113" s="27">
        <v>40347.37</v>
      </c>
    </row>
    <row r="114" spans="1:10" ht="22.5" hidden="1">
      <c r="A114" s="24"/>
      <c r="B114" s="31"/>
      <c r="C114" s="32">
        <v>2680</v>
      </c>
      <c r="D114" s="14" t="s">
        <v>100</v>
      </c>
      <c r="E114" s="27"/>
      <c r="F114" s="27"/>
      <c r="G114" s="144" t="e">
        <f t="shared" si="9"/>
        <v>#DIV/0!</v>
      </c>
      <c r="H114" s="144">
        <v>35080</v>
      </c>
      <c r="I114" s="144" t="e">
        <f t="shared" si="11"/>
        <v>#DIV/0!</v>
      </c>
      <c r="J114" s="27"/>
    </row>
    <row r="115" spans="1:10" ht="45">
      <c r="A115" s="21"/>
      <c r="B115" s="29">
        <v>75616</v>
      </c>
      <c r="C115" s="44"/>
      <c r="D115" s="15" t="s">
        <v>246</v>
      </c>
      <c r="E115" s="23">
        <f>SUM(E116:E129)</f>
        <v>15984460</v>
      </c>
      <c r="F115" s="23">
        <f>SUM(F116:F129)</f>
        <v>9329853.05</v>
      </c>
      <c r="G115" s="143">
        <f t="shared" si="9"/>
        <v>58.368271746433734</v>
      </c>
      <c r="H115" s="143">
        <f>SUM(H116:H129)</f>
        <v>11289482.9</v>
      </c>
      <c r="I115" s="143">
        <f t="shared" si="11"/>
        <v>120.90827809412983</v>
      </c>
      <c r="J115" s="23">
        <f>SUM(J116:J129)</f>
        <v>7716471.690000001</v>
      </c>
    </row>
    <row r="116" spans="1:10" ht="12.75">
      <c r="A116" s="24"/>
      <c r="B116" s="25"/>
      <c r="C116" s="32" t="s">
        <v>31</v>
      </c>
      <c r="D116" s="12" t="s">
        <v>32</v>
      </c>
      <c r="E116" s="27">
        <v>7940400</v>
      </c>
      <c r="F116" s="27">
        <v>4730006.93</v>
      </c>
      <c r="G116" s="144">
        <f t="shared" si="9"/>
        <v>59.568874741826605</v>
      </c>
      <c r="H116" s="144">
        <v>5583298.77</v>
      </c>
      <c r="I116" s="144">
        <f t="shared" si="11"/>
        <v>98.92520660284755</v>
      </c>
      <c r="J116" s="27">
        <v>4781397.07</v>
      </c>
    </row>
    <row r="117" spans="1:10" ht="12.75">
      <c r="A117" s="24"/>
      <c r="B117" s="25"/>
      <c r="C117" s="32" t="s">
        <v>33</v>
      </c>
      <c r="D117" s="12" t="s">
        <v>34</v>
      </c>
      <c r="E117" s="27">
        <v>94400</v>
      </c>
      <c r="F117" s="27">
        <v>60001.02</v>
      </c>
      <c r="G117" s="144">
        <f t="shared" si="9"/>
        <v>63.560402542372884</v>
      </c>
      <c r="H117" s="144">
        <v>128065.04</v>
      </c>
      <c r="I117" s="144">
        <f t="shared" si="11"/>
        <v>97.56415709903764</v>
      </c>
      <c r="J117" s="27">
        <v>61499.04</v>
      </c>
    </row>
    <row r="118" spans="1:10" ht="12.75">
      <c r="A118" s="24"/>
      <c r="B118" s="25"/>
      <c r="C118" s="32" t="s">
        <v>35</v>
      </c>
      <c r="D118" s="12" t="s">
        <v>36</v>
      </c>
      <c r="E118" s="27">
        <v>692000</v>
      </c>
      <c r="F118" s="27">
        <v>388404.5</v>
      </c>
      <c r="G118" s="144">
        <f t="shared" si="9"/>
        <v>56.12781791907514</v>
      </c>
      <c r="H118" s="144">
        <v>586665.11</v>
      </c>
      <c r="I118" s="144">
        <f t="shared" si="11"/>
        <v>101.12666926718539</v>
      </c>
      <c r="J118" s="27">
        <v>384077.22</v>
      </c>
    </row>
    <row r="119" spans="1:10" ht="12.75">
      <c r="A119" s="24"/>
      <c r="B119" s="25"/>
      <c r="C119" s="37" t="s">
        <v>38</v>
      </c>
      <c r="D119" s="12" t="s">
        <v>39</v>
      </c>
      <c r="E119" s="27">
        <v>337000</v>
      </c>
      <c r="F119" s="27">
        <v>315858</v>
      </c>
      <c r="G119" s="144">
        <f t="shared" si="9"/>
        <v>93.72640949554896</v>
      </c>
      <c r="H119" s="144">
        <v>597304.88</v>
      </c>
      <c r="I119" s="144">
        <f t="shared" si="11"/>
        <v>134.68568521658966</v>
      </c>
      <c r="J119" s="27">
        <v>234514.9</v>
      </c>
    </row>
    <row r="120" spans="1:10" ht="12.75">
      <c r="A120" s="24"/>
      <c r="B120" s="25"/>
      <c r="C120" s="37" t="s">
        <v>40</v>
      </c>
      <c r="D120" s="12" t="s">
        <v>95</v>
      </c>
      <c r="E120" s="27">
        <v>104600</v>
      </c>
      <c r="F120" s="27">
        <v>101826.42</v>
      </c>
      <c r="G120" s="144">
        <f t="shared" si="9"/>
        <v>97.34839388145315</v>
      </c>
      <c r="H120" s="144">
        <v>189004.14</v>
      </c>
      <c r="I120" s="144">
        <f t="shared" si="11"/>
        <v>91.85074896667656</v>
      </c>
      <c r="J120" s="27">
        <v>110860.74</v>
      </c>
    </row>
    <row r="121" spans="1:10" ht="22.5">
      <c r="A121" s="24"/>
      <c r="B121" s="25"/>
      <c r="C121" s="32" t="s">
        <v>41</v>
      </c>
      <c r="D121" s="14" t="s">
        <v>215</v>
      </c>
      <c r="E121" s="27">
        <v>1680000</v>
      </c>
      <c r="F121" s="27">
        <v>948095.7</v>
      </c>
      <c r="G121" s="144">
        <f t="shared" si="9"/>
        <v>56.434267857142856</v>
      </c>
      <c r="H121" s="144">
        <v>803263.87</v>
      </c>
      <c r="I121" s="144">
        <f t="shared" si="11"/>
        <v>115.0622523468267</v>
      </c>
      <c r="J121" s="27">
        <v>823985</v>
      </c>
    </row>
    <row r="122" spans="1:10" ht="12.75">
      <c r="A122" s="24"/>
      <c r="B122" s="25"/>
      <c r="C122" s="37" t="s">
        <v>42</v>
      </c>
      <c r="D122" s="12" t="s">
        <v>43</v>
      </c>
      <c r="E122" s="27">
        <v>173000</v>
      </c>
      <c r="F122" s="27">
        <v>78146.3</v>
      </c>
      <c r="G122" s="144">
        <f t="shared" si="9"/>
        <v>45.17127167630058</v>
      </c>
      <c r="H122" s="144">
        <v>258812.5</v>
      </c>
      <c r="I122" s="144">
        <f t="shared" si="11"/>
        <v>87.42810473968909</v>
      </c>
      <c r="J122" s="27">
        <v>89383.5</v>
      </c>
    </row>
    <row r="123" spans="1:10" ht="33.75">
      <c r="A123" s="24"/>
      <c r="B123" s="25"/>
      <c r="C123" s="37" t="s">
        <v>46</v>
      </c>
      <c r="D123" s="14" t="s">
        <v>213</v>
      </c>
      <c r="E123" s="27">
        <v>2200000</v>
      </c>
      <c r="F123" s="27">
        <v>1080767.35</v>
      </c>
      <c r="G123" s="144">
        <f t="shared" si="9"/>
        <v>49.125788636363644</v>
      </c>
      <c r="H123" s="144"/>
      <c r="I123" s="156" t="s">
        <v>146</v>
      </c>
      <c r="J123" s="27">
        <v>0</v>
      </c>
    </row>
    <row r="124" spans="1:10" ht="12.75">
      <c r="A124" s="24"/>
      <c r="B124" s="25"/>
      <c r="C124" s="32" t="s">
        <v>37</v>
      </c>
      <c r="D124" s="12" t="s">
        <v>93</v>
      </c>
      <c r="E124" s="27">
        <v>2650000</v>
      </c>
      <c r="F124" s="27">
        <v>1557036.46</v>
      </c>
      <c r="G124" s="144">
        <f t="shared" si="9"/>
        <v>58.75609283018868</v>
      </c>
      <c r="H124" s="144">
        <v>2808159.24</v>
      </c>
      <c r="I124" s="144">
        <f t="shared" si="11"/>
        <v>135.69426707673668</v>
      </c>
      <c r="J124" s="27">
        <v>1147459.28</v>
      </c>
    </row>
    <row r="125" spans="1:10" ht="12.75">
      <c r="A125" s="24"/>
      <c r="B125" s="25"/>
      <c r="C125" s="32" t="s">
        <v>144</v>
      </c>
      <c r="D125" s="12" t="s">
        <v>145</v>
      </c>
      <c r="E125" s="27">
        <v>740</v>
      </c>
      <c r="F125" s="27">
        <v>167.63</v>
      </c>
      <c r="G125" s="144">
        <f t="shared" si="9"/>
        <v>22.6527027027027</v>
      </c>
      <c r="H125" s="144"/>
      <c r="I125" s="144">
        <f t="shared" si="11"/>
        <v>33.7114127702363</v>
      </c>
      <c r="J125" s="27">
        <v>497.25</v>
      </c>
    </row>
    <row r="126" spans="1:10" ht="12.75" hidden="1">
      <c r="A126" s="24"/>
      <c r="B126" s="25"/>
      <c r="C126" s="32" t="s">
        <v>28</v>
      </c>
      <c r="D126" s="14" t="s">
        <v>168</v>
      </c>
      <c r="E126" s="27">
        <v>0</v>
      </c>
      <c r="F126" s="27">
        <v>0</v>
      </c>
      <c r="G126" s="156" t="s">
        <v>146</v>
      </c>
      <c r="H126" s="144"/>
      <c r="I126" s="156" t="e">
        <f t="shared" si="11"/>
        <v>#DIV/0!</v>
      </c>
      <c r="J126" s="27">
        <v>0</v>
      </c>
    </row>
    <row r="127" spans="1:10" ht="12.75">
      <c r="A127" s="24"/>
      <c r="B127" s="25"/>
      <c r="C127" s="32" t="s">
        <v>17</v>
      </c>
      <c r="D127" s="12" t="s">
        <v>18</v>
      </c>
      <c r="E127" s="27">
        <v>41630</v>
      </c>
      <c r="F127" s="27">
        <v>25828.01</v>
      </c>
      <c r="G127" s="144">
        <f t="shared" si="9"/>
        <v>62.04182080230603</v>
      </c>
      <c r="H127" s="144"/>
      <c r="I127" s="144">
        <f t="shared" si="11"/>
        <v>113.86911933988738</v>
      </c>
      <c r="J127" s="27">
        <v>22682.19</v>
      </c>
    </row>
    <row r="128" spans="1:10" ht="12.75" customHeight="1">
      <c r="A128" s="24"/>
      <c r="B128" s="25"/>
      <c r="C128" s="32" t="s">
        <v>20</v>
      </c>
      <c r="D128" s="14" t="s">
        <v>106</v>
      </c>
      <c r="E128" s="27">
        <v>70690</v>
      </c>
      <c r="F128" s="27">
        <v>43714.73</v>
      </c>
      <c r="G128" s="144">
        <f t="shared" si="9"/>
        <v>61.84004809732635</v>
      </c>
      <c r="H128" s="144">
        <v>91892.35</v>
      </c>
      <c r="I128" s="144">
        <f t="shared" si="11"/>
        <v>72.71790137318995</v>
      </c>
      <c r="J128" s="27">
        <v>60115.5</v>
      </c>
    </row>
    <row r="129" spans="1:10" ht="22.5" hidden="1">
      <c r="A129" s="24"/>
      <c r="B129" s="25"/>
      <c r="C129" s="32">
        <v>2680</v>
      </c>
      <c r="D129" s="14" t="s">
        <v>100</v>
      </c>
      <c r="E129" s="27"/>
      <c r="F129" s="27"/>
      <c r="G129" s="144" t="e">
        <f t="shared" si="9"/>
        <v>#DIV/0!</v>
      </c>
      <c r="H129" s="144">
        <v>243017</v>
      </c>
      <c r="I129" s="144" t="e">
        <f t="shared" si="11"/>
        <v>#DIV/0!</v>
      </c>
      <c r="J129" s="27"/>
    </row>
    <row r="130" spans="1:10" ht="24.75" customHeight="1">
      <c r="A130" s="21"/>
      <c r="B130" s="29">
        <v>75618</v>
      </c>
      <c r="C130" s="22"/>
      <c r="D130" s="15" t="s">
        <v>116</v>
      </c>
      <c r="E130" s="23">
        <f>SUM(E131:E138)</f>
        <v>4825887</v>
      </c>
      <c r="F130" s="23">
        <f>SUM(F131:F138)</f>
        <v>2908983.52</v>
      </c>
      <c r="G130" s="143">
        <f t="shared" si="9"/>
        <v>60.2787325936144</v>
      </c>
      <c r="H130" s="143">
        <f>SUM(H131:H138)</f>
        <v>3517985.71</v>
      </c>
      <c r="I130" s="143">
        <f t="shared" si="11"/>
        <v>117.3188593707885</v>
      </c>
      <c r="J130" s="23">
        <f>SUM(J131:J138)</f>
        <v>2479553.19</v>
      </c>
    </row>
    <row r="131" spans="1:10" ht="12.75">
      <c r="A131" s="24"/>
      <c r="B131" s="31"/>
      <c r="C131" s="36" t="s">
        <v>44</v>
      </c>
      <c r="D131" s="12" t="s">
        <v>108</v>
      </c>
      <c r="E131" s="27">
        <v>969000</v>
      </c>
      <c r="F131" s="27">
        <v>591353.78</v>
      </c>
      <c r="G131" s="144">
        <f t="shared" si="9"/>
        <v>61.02722187822497</v>
      </c>
      <c r="H131" s="144">
        <v>1519063.49</v>
      </c>
      <c r="I131" s="144">
        <f t="shared" si="11"/>
        <v>103.28965537177446</v>
      </c>
      <c r="J131" s="27">
        <v>572519.85</v>
      </c>
    </row>
    <row r="132" spans="1:10" ht="12.75">
      <c r="A132" s="24"/>
      <c r="B132" s="31"/>
      <c r="C132" s="36" t="s">
        <v>225</v>
      </c>
      <c r="D132" s="12" t="s">
        <v>226</v>
      </c>
      <c r="E132" s="27">
        <v>9977</v>
      </c>
      <c r="F132" s="27">
        <v>20558.51</v>
      </c>
      <c r="G132" s="144">
        <f t="shared" si="9"/>
        <v>206.05903578229928</v>
      </c>
      <c r="H132" s="144"/>
      <c r="I132" s="156" t="s">
        <v>146</v>
      </c>
      <c r="J132" s="55"/>
    </row>
    <row r="133" spans="1:10" ht="24" customHeight="1">
      <c r="A133" s="24"/>
      <c r="B133" s="31"/>
      <c r="C133" s="37" t="s">
        <v>45</v>
      </c>
      <c r="D133" s="14" t="s">
        <v>216</v>
      </c>
      <c r="E133" s="27">
        <v>1530000</v>
      </c>
      <c r="F133" s="27">
        <v>1418916.68</v>
      </c>
      <c r="G133" s="144">
        <f t="shared" si="9"/>
        <v>92.7396522875817</v>
      </c>
      <c r="H133" s="144">
        <v>1265153.46</v>
      </c>
      <c r="I133" s="144">
        <f t="shared" si="11"/>
        <v>116.28144584693968</v>
      </c>
      <c r="J133" s="27">
        <v>1220243.41</v>
      </c>
    </row>
    <row r="134" spans="1:10" ht="24" customHeight="1">
      <c r="A134" s="24"/>
      <c r="B134" s="31"/>
      <c r="C134" s="37" t="s">
        <v>46</v>
      </c>
      <c r="D134" s="14" t="s">
        <v>213</v>
      </c>
      <c r="E134" s="27">
        <v>1515500</v>
      </c>
      <c r="F134" s="27">
        <v>437697.94</v>
      </c>
      <c r="G134" s="144">
        <f t="shared" si="9"/>
        <v>28.881421313097988</v>
      </c>
      <c r="H134" s="144"/>
      <c r="I134" s="144">
        <f t="shared" si="11"/>
        <v>207.9537332360566</v>
      </c>
      <c r="J134" s="27">
        <v>210478.52</v>
      </c>
    </row>
    <row r="135" spans="1:10" ht="25.5" customHeight="1" hidden="1">
      <c r="A135" s="24"/>
      <c r="B135" s="31"/>
      <c r="C135" s="32" t="s">
        <v>78</v>
      </c>
      <c r="D135" s="14" t="s">
        <v>92</v>
      </c>
      <c r="E135" s="45"/>
      <c r="F135" s="45"/>
      <c r="G135" s="156" t="s">
        <v>146</v>
      </c>
      <c r="H135" s="144">
        <v>0</v>
      </c>
      <c r="I135" s="156" t="s">
        <v>146</v>
      </c>
      <c r="J135" s="27">
        <v>0</v>
      </c>
    </row>
    <row r="136" spans="1:10" ht="12.75" customHeight="1">
      <c r="A136" s="24"/>
      <c r="B136" s="31"/>
      <c r="C136" s="32" t="s">
        <v>8</v>
      </c>
      <c r="D136" s="12" t="s">
        <v>9</v>
      </c>
      <c r="E136" s="45">
        <v>5000</v>
      </c>
      <c r="F136" s="45">
        <v>4303.5</v>
      </c>
      <c r="G136" s="144">
        <f t="shared" si="9"/>
        <v>86.07</v>
      </c>
      <c r="H136" s="144"/>
      <c r="I136" s="144">
        <f>(F136/J136)*100</f>
        <v>96.12463703372795</v>
      </c>
      <c r="J136" s="45">
        <v>4477</v>
      </c>
    </row>
    <row r="137" spans="1:10" ht="12.75">
      <c r="A137" s="24"/>
      <c r="B137" s="31"/>
      <c r="C137" s="32" t="s">
        <v>17</v>
      </c>
      <c r="D137" s="12" t="s">
        <v>18</v>
      </c>
      <c r="E137" s="27">
        <v>795600</v>
      </c>
      <c r="F137" s="27">
        <v>435898.04</v>
      </c>
      <c r="G137" s="144">
        <f t="shared" si="9"/>
        <v>54.788592257415786</v>
      </c>
      <c r="H137" s="144">
        <v>732611.15</v>
      </c>
      <c r="I137" s="144">
        <f>(F137/J137)*100</f>
        <v>92.53005478423715</v>
      </c>
      <c r="J137" s="27">
        <v>471088.06</v>
      </c>
    </row>
    <row r="138" spans="1:10" ht="13.5" customHeight="1">
      <c r="A138" s="24"/>
      <c r="B138" s="31"/>
      <c r="C138" s="30" t="s">
        <v>20</v>
      </c>
      <c r="D138" s="14" t="s">
        <v>106</v>
      </c>
      <c r="E138" s="27">
        <v>810</v>
      </c>
      <c r="F138" s="27">
        <v>255.07</v>
      </c>
      <c r="G138" s="144">
        <f t="shared" si="9"/>
        <v>31.490123456790123</v>
      </c>
      <c r="H138" s="144">
        <v>1157.61</v>
      </c>
      <c r="I138" s="144">
        <f>(F138/J138)*100</f>
        <v>34.175654853620955</v>
      </c>
      <c r="J138" s="27">
        <v>746.35</v>
      </c>
    </row>
    <row r="139" spans="1:10" ht="12.75">
      <c r="A139" s="21"/>
      <c r="B139" s="29">
        <v>75619</v>
      </c>
      <c r="C139" s="22"/>
      <c r="D139" s="16" t="s">
        <v>47</v>
      </c>
      <c r="E139" s="23">
        <f>SUM(E140:E141)</f>
        <v>411400</v>
      </c>
      <c r="F139" s="23">
        <f>SUM(F140:F141)</f>
        <v>306290.89</v>
      </c>
      <c r="G139" s="143">
        <f t="shared" si="9"/>
        <v>74.45087263004375</v>
      </c>
      <c r="H139" s="143">
        <f>SUM(H141)</f>
        <v>450000</v>
      </c>
      <c r="I139" s="143">
        <f>(F139/J139)*100</f>
        <v>99.47227786242753</v>
      </c>
      <c r="J139" s="23">
        <f>SUM(J140:J141)</f>
        <v>307915.83</v>
      </c>
    </row>
    <row r="140" spans="1:10" ht="22.5">
      <c r="A140" s="21"/>
      <c r="B140" s="38"/>
      <c r="C140" s="32" t="s">
        <v>78</v>
      </c>
      <c r="D140" s="14" t="s">
        <v>92</v>
      </c>
      <c r="E140" s="27">
        <v>11400</v>
      </c>
      <c r="F140" s="27">
        <v>6290.89</v>
      </c>
      <c r="G140" s="144">
        <f t="shared" si="9"/>
        <v>55.18324561403509</v>
      </c>
      <c r="H140" s="144"/>
      <c r="I140" s="144">
        <f>(F140/J140)*100</f>
        <v>79.47227264860413</v>
      </c>
      <c r="J140" s="45">
        <v>7915.83</v>
      </c>
    </row>
    <row r="141" spans="1:10" ht="27" customHeight="1">
      <c r="A141" s="24"/>
      <c r="B141" s="31"/>
      <c r="C141" s="37" t="s">
        <v>48</v>
      </c>
      <c r="D141" s="14" t="s">
        <v>217</v>
      </c>
      <c r="E141" s="27">
        <v>400000</v>
      </c>
      <c r="F141" s="27">
        <v>300000</v>
      </c>
      <c r="G141" s="144">
        <f t="shared" si="9"/>
        <v>75</v>
      </c>
      <c r="H141" s="144">
        <v>450000</v>
      </c>
      <c r="I141" s="144">
        <f aca="true" t="shared" si="12" ref="I141:I148">(F141/J141)*100</f>
        <v>100</v>
      </c>
      <c r="J141" s="27">
        <v>300000</v>
      </c>
    </row>
    <row r="142" spans="1:10" ht="12.75" hidden="1">
      <c r="A142" s="24"/>
      <c r="B142" s="31"/>
      <c r="C142" s="32" t="s">
        <v>11</v>
      </c>
      <c r="D142" s="13" t="s">
        <v>12</v>
      </c>
      <c r="E142" s="27"/>
      <c r="F142" s="27"/>
      <c r="G142" s="144" t="e">
        <f t="shared" si="9"/>
        <v>#DIV/0!</v>
      </c>
      <c r="H142" s="144"/>
      <c r="I142" s="144" t="e">
        <f t="shared" si="12"/>
        <v>#DIV/0!</v>
      </c>
      <c r="J142" s="27">
        <v>0</v>
      </c>
    </row>
    <row r="143" spans="1:10" ht="22.5">
      <c r="A143" s="21"/>
      <c r="B143" s="29">
        <v>75621</v>
      </c>
      <c r="C143" s="22"/>
      <c r="D143" s="15" t="s">
        <v>109</v>
      </c>
      <c r="E143" s="23">
        <f>SUM(E144:E145)</f>
        <v>50732250</v>
      </c>
      <c r="F143" s="23">
        <f>SUM(F144:F145)</f>
        <v>27166655.21</v>
      </c>
      <c r="G143" s="143">
        <f t="shared" si="9"/>
        <v>53.54908408359574</v>
      </c>
      <c r="H143" s="143">
        <f>SUM(H144:H145)</f>
        <v>46128426.4</v>
      </c>
      <c r="I143" s="143">
        <f t="shared" si="12"/>
        <v>106.59801581780816</v>
      </c>
      <c r="J143" s="23">
        <f>SUM(J144:J145)</f>
        <v>25485141.54</v>
      </c>
    </row>
    <row r="144" spans="1:10" ht="12.75">
      <c r="A144" s="24"/>
      <c r="B144" s="31"/>
      <c r="C144" s="36" t="s">
        <v>49</v>
      </c>
      <c r="D144" s="12" t="s">
        <v>50</v>
      </c>
      <c r="E144" s="27">
        <v>48425250</v>
      </c>
      <c r="F144" s="27">
        <v>25657450</v>
      </c>
      <c r="G144" s="144">
        <f t="shared" si="9"/>
        <v>52.983619083019704</v>
      </c>
      <c r="H144" s="144">
        <v>43532535</v>
      </c>
      <c r="I144" s="144">
        <f t="shared" si="12"/>
        <v>106.13605554007297</v>
      </c>
      <c r="J144" s="27">
        <v>24174113</v>
      </c>
    </row>
    <row r="145" spans="1:10" ht="12.75">
      <c r="A145" s="24"/>
      <c r="B145" s="31"/>
      <c r="C145" s="30" t="s">
        <v>51</v>
      </c>
      <c r="D145" s="12" t="s">
        <v>52</v>
      </c>
      <c r="E145" s="27">
        <v>2307000</v>
      </c>
      <c r="F145" s="27">
        <v>1509205.21</v>
      </c>
      <c r="G145" s="144">
        <f t="shared" si="9"/>
        <v>65.41851798872995</v>
      </c>
      <c r="H145" s="144">
        <v>2595891.4</v>
      </c>
      <c r="I145" s="144">
        <f t="shared" si="12"/>
        <v>115.11612172836449</v>
      </c>
      <c r="J145" s="27">
        <v>1311028.54</v>
      </c>
    </row>
    <row r="146" spans="1:10" ht="12.75">
      <c r="A146" s="28">
        <v>758</v>
      </c>
      <c r="B146" s="18"/>
      <c r="C146" s="34"/>
      <c r="D146" s="68" t="s">
        <v>53</v>
      </c>
      <c r="E146" s="20">
        <f>E147+E149+E151+E153+E155+E163</f>
        <v>47267628.2</v>
      </c>
      <c r="F146" s="20">
        <f>F147+F149+F151+F153+F155+F163</f>
        <v>31979527.21</v>
      </c>
      <c r="G146" s="142">
        <f t="shared" si="9"/>
        <v>67.6562976138498</v>
      </c>
      <c r="H146" s="142" t="e">
        <f>SUM(H147+#REF!+H153+H155+H163)</f>
        <v>#REF!</v>
      </c>
      <c r="I146" s="142">
        <f t="shared" si="12"/>
        <v>111.73117081887607</v>
      </c>
      <c r="J146" s="20">
        <f>J147+J149+J153+J155+J163</f>
        <v>28621849.19</v>
      </c>
    </row>
    <row r="147" spans="1:10" ht="22.5">
      <c r="A147" s="21"/>
      <c r="B147" s="29">
        <v>75801</v>
      </c>
      <c r="C147" s="22"/>
      <c r="D147" s="15" t="s">
        <v>117</v>
      </c>
      <c r="E147" s="23">
        <f>SUM(E148)</f>
        <v>37943035</v>
      </c>
      <c r="F147" s="23">
        <f>SUM(F148)</f>
        <v>26330729</v>
      </c>
      <c r="G147" s="143">
        <f t="shared" si="9"/>
        <v>69.39542132040835</v>
      </c>
      <c r="H147" s="143">
        <f>H148</f>
        <v>29785357</v>
      </c>
      <c r="I147" s="143">
        <f t="shared" si="12"/>
        <v>102.27624573524136</v>
      </c>
      <c r="J147" s="23">
        <f>SUM(J148)</f>
        <v>25744716</v>
      </c>
    </row>
    <row r="148" spans="1:10" ht="12.75">
      <c r="A148" s="24"/>
      <c r="B148" s="31"/>
      <c r="C148" s="32">
        <v>2920</v>
      </c>
      <c r="D148" s="12" t="s">
        <v>110</v>
      </c>
      <c r="E148" s="27">
        <v>37943035</v>
      </c>
      <c r="F148" s="27">
        <v>26330729</v>
      </c>
      <c r="G148" s="144">
        <f t="shared" si="9"/>
        <v>69.39542132040835</v>
      </c>
      <c r="H148" s="144">
        <v>29785357</v>
      </c>
      <c r="I148" s="144">
        <f t="shared" si="12"/>
        <v>102.27624573524136</v>
      </c>
      <c r="J148" s="27">
        <v>25744716</v>
      </c>
    </row>
    <row r="149" spans="1:10" ht="45" customHeight="1" hidden="1">
      <c r="A149" s="24"/>
      <c r="B149" s="29">
        <v>75802</v>
      </c>
      <c r="C149" s="46"/>
      <c r="D149" s="15" t="s">
        <v>230</v>
      </c>
      <c r="E149" s="23">
        <f>SUM(E150)</f>
        <v>0</v>
      </c>
      <c r="F149" s="23">
        <f>SUM(F150)</f>
        <v>0</v>
      </c>
      <c r="G149" s="143" t="e">
        <f t="shared" si="9"/>
        <v>#DIV/0!</v>
      </c>
      <c r="H149" s="144"/>
      <c r="I149" s="143" t="e">
        <f aca="true" t="shared" si="13" ref="I149:I158">(F149/J149)*100</f>
        <v>#DIV/0!</v>
      </c>
      <c r="J149" s="23">
        <f>SUM(J150)</f>
        <v>0</v>
      </c>
    </row>
    <row r="150" spans="1:10" ht="12.75" customHeight="1" hidden="1">
      <c r="A150" s="24"/>
      <c r="B150" s="118"/>
      <c r="C150" s="32" t="s">
        <v>202</v>
      </c>
      <c r="D150" s="14" t="s">
        <v>231</v>
      </c>
      <c r="E150" s="27"/>
      <c r="F150" s="27"/>
      <c r="G150" s="144" t="e">
        <f t="shared" si="9"/>
        <v>#DIV/0!</v>
      </c>
      <c r="H150" s="144"/>
      <c r="I150" s="144" t="e">
        <f t="shared" si="13"/>
        <v>#DIV/0!</v>
      </c>
      <c r="J150" s="27"/>
    </row>
    <row r="151" spans="1:10" ht="12.75" customHeight="1" hidden="1">
      <c r="A151" s="24"/>
      <c r="B151" s="29">
        <v>75805</v>
      </c>
      <c r="C151" s="46"/>
      <c r="D151" s="15" t="s">
        <v>237</v>
      </c>
      <c r="E151" s="23">
        <f>SUM(E152)</f>
        <v>0</v>
      </c>
      <c r="F151" s="23">
        <f>SUM(F152)</f>
        <v>0</v>
      </c>
      <c r="G151" s="143" t="e">
        <f t="shared" si="9"/>
        <v>#DIV/0!</v>
      </c>
      <c r="H151" s="144"/>
      <c r="I151" s="143" t="e">
        <f t="shared" si="13"/>
        <v>#DIV/0!</v>
      </c>
      <c r="J151" s="27"/>
    </row>
    <row r="152" spans="1:10" ht="12.75" customHeight="1" hidden="1">
      <c r="A152" s="24"/>
      <c r="B152" s="167"/>
      <c r="C152" s="32" t="s">
        <v>85</v>
      </c>
      <c r="D152" s="12" t="s">
        <v>110</v>
      </c>
      <c r="E152" s="27"/>
      <c r="F152" s="27"/>
      <c r="G152" s="144"/>
      <c r="H152" s="144"/>
      <c r="I152" s="144"/>
      <c r="J152" s="27"/>
    </row>
    <row r="153" spans="1:10" ht="12.75">
      <c r="A153" s="21"/>
      <c r="B153" s="29">
        <v>75807</v>
      </c>
      <c r="C153" s="22"/>
      <c r="D153" s="16" t="s">
        <v>89</v>
      </c>
      <c r="E153" s="108">
        <f>SUM(E154)</f>
        <v>1813042</v>
      </c>
      <c r="F153" s="23">
        <f>SUM(F154)</f>
        <v>1057609</v>
      </c>
      <c r="G153" s="143">
        <f t="shared" si="9"/>
        <v>58.33339768190698</v>
      </c>
      <c r="H153" s="143">
        <f>H154</f>
        <v>112138</v>
      </c>
      <c r="I153" s="149" t="s">
        <v>146</v>
      </c>
      <c r="J153" s="23">
        <f>SUM(J154)</f>
        <v>0</v>
      </c>
    </row>
    <row r="154" spans="1:10" ht="12.75">
      <c r="A154" s="24"/>
      <c r="B154" s="31"/>
      <c r="C154" s="32" t="s">
        <v>85</v>
      </c>
      <c r="D154" s="12" t="s">
        <v>110</v>
      </c>
      <c r="E154" s="27">
        <v>1813042</v>
      </c>
      <c r="F154" s="27">
        <v>1057609</v>
      </c>
      <c r="G154" s="144">
        <f t="shared" si="9"/>
        <v>58.33339768190698</v>
      </c>
      <c r="H154" s="144">
        <v>112138</v>
      </c>
      <c r="I154" s="156" t="s">
        <v>146</v>
      </c>
      <c r="J154" s="27">
        <v>0</v>
      </c>
    </row>
    <row r="155" spans="1:10" ht="12.75">
      <c r="A155" s="21"/>
      <c r="B155" s="29">
        <v>75814</v>
      </c>
      <c r="C155" s="22"/>
      <c r="D155" s="16" t="s">
        <v>54</v>
      </c>
      <c r="E155" s="23">
        <f>SUM(E156:E162)</f>
        <v>3910145.2</v>
      </c>
      <c r="F155" s="23">
        <f>SUM(F156:F162)</f>
        <v>2490370.21</v>
      </c>
      <c r="G155" s="143">
        <f t="shared" si="9"/>
        <v>63.68996757460567</v>
      </c>
      <c r="H155" s="143">
        <f>SUM(H160:H160)</f>
        <v>582383</v>
      </c>
      <c r="I155" s="149">
        <f t="shared" si="13"/>
        <v>210.94996477871052</v>
      </c>
      <c r="J155" s="23">
        <f>SUM(J156:J162)</f>
        <v>1180550.19</v>
      </c>
    </row>
    <row r="156" spans="1:10" ht="12.75" hidden="1">
      <c r="A156" s="21"/>
      <c r="B156" s="38"/>
      <c r="C156" s="32" t="s">
        <v>11</v>
      </c>
      <c r="D156" s="12" t="s">
        <v>184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 hidden="1">
      <c r="A157" s="21"/>
      <c r="B157" s="38"/>
      <c r="C157" s="32" t="s">
        <v>11</v>
      </c>
      <c r="D157" s="12" t="s">
        <v>12</v>
      </c>
      <c r="E157" s="23"/>
      <c r="F157" s="23"/>
      <c r="G157" s="144" t="e">
        <f t="shared" si="9"/>
        <v>#DIV/0!</v>
      </c>
      <c r="H157" s="143"/>
      <c r="I157" s="156" t="e">
        <f t="shared" si="13"/>
        <v>#DIV/0!</v>
      </c>
      <c r="J157" s="27">
        <v>0</v>
      </c>
    </row>
    <row r="158" spans="1:10" ht="12.75" hidden="1">
      <c r="A158" s="21"/>
      <c r="B158" s="38"/>
      <c r="C158" s="32" t="s">
        <v>58</v>
      </c>
      <c r="D158" s="12" t="s">
        <v>122</v>
      </c>
      <c r="E158" s="23"/>
      <c r="F158" s="23"/>
      <c r="G158" s="144" t="e">
        <f t="shared" si="9"/>
        <v>#DIV/0!</v>
      </c>
      <c r="H158" s="143"/>
      <c r="I158" s="156" t="e">
        <f t="shared" si="13"/>
        <v>#DIV/0!</v>
      </c>
      <c r="J158" s="27">
        <v>0</v>
      </c>
    </row>
    <row r="159" spans="1:10" ht="12.75">
      <c r="A159" s="21"/>
      <c r="B159" s="38"/>
      <c r="C159" s="32" t="s">
        <v>136</v>
      </c>
      <c r="D159" s="12" t="s">
        <v>137</v>
      </c>
      <c r="E159" s="27">
        <v>1350000</v>
      </c>
      <c r="F159" s="27">
        <v>0</v>
      </c>
      <c r="G159" s="144">
        <f t="shared" si="9"/>
        <v>0</v>
      </c>
      <c r="H159" s="143"/>
      <c r="I159" s="156" t="s">
        <v>146</v>
      </c>
      <c r="J159" s="27">
        <v>0</v>
      </c>
    </row>
    <row r="160" spans="1:10" ht="12.75" hidden="1">
      <c r="A160" s="24"/>
      <c r="B160" s="31"/>
      <c r="C160" s="32" t="s">
        <v>85</v>
      </c>
      <c r="D160" s="12" t="s">
        <v>110</v>
      </c>
      <c r="E160" s="27"/>
      <c r="F160" s="27">
        <v>0</v>
      </c>
      <c r="G160" s="144" t="e">
        <f t="shared" si="9"/>
        <v>#DIV/0!</v>
      </c>
      <c r="H160" s="144">
        <v>582383</v>
      </c>
      <c r="I160" s="156" t="s">
        <v>146</v>
      </c>
      <c r="J160" s="27"/>
    </row>
    <row r="161" spans="1:10" ht="22.5">
      <c r="A161" s="24"/>
      <c r="B161" s="31"/>
      <c r="C161" s="32" t="s">
        <v>159</v>
      </c>
      <c r="D161" s="14" t="s">
        <v>203</v>
      </c>
      <c r="E161" s="27">
        <v>110188.2</v>
      </c>
      <c r="F161" s="27">
        <v>110188.2</v>
      </c>
      <c r="G161" s="144">
        <f t="shared" si="9"/>
        <v>100</v>
      </c>
      <c r="H161" s="144"/>
      <c r="I161" s="156" t="s">
        <v>146</v>
      </c>
      <c r="J161" s="45" t="s">
        <v>146</v>
      </c>
    </row>
    <row r="162" spans="1:10" ht="33.75">
      <c r="A162" s="24"/>
      <c r="B162" s="31"/>
      <c r="C162" s="32" t="s">
        <v>155</v>
      </c>
      <c r="D162" s="14" t="s">
        <v>218</v>
      </c>
      <c r="E162" s="27">
        <v>2449957</v>
      </c>
      <c r="F162" s="27">
        <v>2380182.01</v>
      </c>
      <c r="G162" s="144">
        <f t="shared" si="9"/>
        <v>97.1519912390299</v>
      </c>
      <c r="H162" s="144"/>
      <c r="I162" s="144">
        <f>(F162/J162)*100</f>
        <v>201.6163336520237</v>
      </c>
      <c r="J162" s="45">
        <v>1180550.19</v>
      </c>
    </row>
    <row r="163" spans="1:10" ht="12.75">
      <c r="A163" s="21"/>
      <c r="B163" s="29">
        <v>75831</v>
      </c>
      <c r="C163" s="22"/>
      <c r="D163" s="16" t="s">
        <v>55</v>
      </c>
      <c r="E163" s="108">
        <f>SUM(E164)</f>
        <v>3601406</v>
      </c>
      <c r="F163" s="23">
        <f>SUM(F164)</f>
        <v>2100819</v>
      </c>
      <c r="G163" s="143">
        <f t="shared" si="9"/>
        <v>58.33330093857788</v>
      </c>
      <c r="H163" s="143">
        <f>H164</f>
        <v>3172327</v>
      </c>
      <c r="I163" s="143">
        <f aca="true" t="shared" si="14" ref="I163:I171">(F163/J163)*100</f>
        <v>123.8264794590067</v>
      </c>
      <c r="J163" s="23">
        <f>SUM(J164)</f>
        <v>1696583</v>
      </c>
    </row>
    <row r="164" spans="1:10" ht="12.75">
      <c r="A164" s="24"/>
      <c r="B164" s="31"/>
      <c r="C164" s="32">
        <v>2920</v>
      </c>
      <c r="D164" s="12" t="s">
        <v>110</v>
      </c>
      <c r="E164" s="55">
        <v>3601406</v>
      </c>
      <c r="F164" s="27">
        <v>2100819</v>
      </c>
      <c r="G164" s="144">
        <f aca="true" t="shared" si="15" ref="G164:G252">F164*100/E164</f>
        <v>58.33330093857788</v>
      </c>
      <c r="H164" s="144">
        <v>3172327</v>
      </c>
      <c r="I164" s="144">
        <f t="shared" si="14"/>
        <v>123.8264794590067</v>
      </c>
      <c r="J164" s="27">
        <v>1696583</v>
      </c>
    </row>
    <row r="165" spans="1:10" ht="12.75">
      <c r="A165" s="28">
        <v>801</v>
      </c>
      <c r="B165" s="162"/>
      <c r="C165" s="163"/>
      <c r="D165" s="68" t="s">
        <v>56</v>
      </c>
      <c r="E165" s="20">
        <f>E166+E177+E180+E189+E194+E197</f>
        <v>4327312</v>
      </c>
      <c r="F165" s="20">
        <f>SUM(F166,F177,F180,F189,F194,F197)</f>
        <v>2407121.77</v>
      </c>
      <c r="G165" s="142">
        <f t="shared" si="15"/>
        <v>55.62625874908026</v>
      </c>
      <c r="H165" s="142" t="e">
        <f>H166+H180+H189+#REF!+#REF!</f>
        <v>#REF!</v>
      </c>
      <c r="I165" s="142">
        <f t="shared" si="14"/>
        <v>426.1300811427824</v>
      </c>
      <c r="J165" s="20">
        <f>SUM(J166,J180,J189,J194,J197,)</f>
        <v>564879.57</v>
      </c>
    </row>
    <row r="166" spans="1:10" ht="12.75">
      <c r="A166" s="21"/>
      <c r="B166" s="29">
        <v>80101</v>
      </c>
      <c r="C166" s="22"/>
      <c r="D166" s="16" t="s">
        <v>57</v>
      </c>
      <c r="E166" s="23">
        <f>SUM(E167:E176)</f>
        <v>387575</v>
      </c>
      <c r="F166" s="23">
        <f>SUM(F167:F176)</f>
        <v>110410.28</v>
      </c>
      <c r="G166" s="143">
        <f t="shared" si="15"/>
        <v>28.48746178159066</v>
      </c>
      <c r="H166" s="143">
        <f>SUM(H169:H171)</f>
        <v>44573.149999999994</v>
      </c>
      <c r="I166" s="143">
        <f t="shared" si="14"/>
        <v>76.90019652996492</v>
      </c>
      <c r="J166" s="23">
        <f>SUM(J167:J176)</f>
        <v>143576.07</v>
      </c>
    </row>
    <row r="167" spans="1:10" ht="22.5" hidden="1">
      <c r="A167" s="21"/>
      <c r="B167" s="38"/>
      <c r="C167" s="32" t="s">
        <v>78</v>
      </c>
      <c r="D167" s="14" t="s">
        <v>92</v>
      </c>
      <c r="E167" s="27"/>
      <c r="F167" s="27"/>
      <c r="G167" s="144" t="e">
        <f>F167*100/E167</f>
        <v>#DIV/0!</v>
      </c>
      <c r="H167" s="144"/>
      <c r="I167" s="144" t="e">
        <f t="shared" si="14"/>
        <v>#DIV/0!</v>
      </c>
      <c r="J167" s="45"/>
    </row>
    <row r="168" spans="1:10" ht="12.75" hidden="1">
      <c r="A168" s="21"/>
      <c r="B168" s="38"/>
      <c r="C168" s="32" t="s">
        <v>160</v>
      </c>
      <c r="D168" s="12" t="s">
        <v>161</v>
      </c>
      <c r="E168" s="27"/>
      <c r="F168" s="27"/>
      <c r="G168" s="144" t="e">
        <f t="shared" si="15"/>
        <v>#DIV/0!</v>
      </c>
      <c r="H168" s="144"/>
      <c r="I168" s="144" t="e">
        <f t="shared" si="14"/>
        <v>#DIV/0!</v>
      </c>
      <c r="J168" s="27"/>
    </row>
    <row r="169" spans="1:10" ht="12.75" hidden="1">
      <c r="A169" s="24"/>
      <c r="B169" s="31"/>
      <c r="C169" s="32" t="s">
        <v>26</v>
      </c>
      <c r="D169" s="12" t="s">
        <v>27</v>
      </c>
      <c r="E169" s="27"/>
      <c r="F169" s="27"/>
      <c r="G169" s="144" t="e">
        <f t="shared" si="15"/>
        <v>#DIV/0!</v>
      </c>
      <c r="H169" s="144">
        <v>41456.77</v>
      </c>
      <c r="I169" s="144" t="e">
        <f t="shared" si="14"/>
        <v>#DIV/0!</v>
      </c>
      <c r="J169" s="27"/>
    </row>
    <row r="170" spans="1:10" ht="12.75">
      <c r="A170" s="24"/>
      <c r="B170" s="31"/>
      <c r="C170" s="30" t="s">
        <v>94</v>
      </c>
      <c r="D170" s="12" t="s">
        <v>27</v>
      </c>
      <c r="E170" s="35">
        <v>800</v>
      </c>
      <c r="F170" s="27">
        <v>30.49</v>
      </c>
      <c r="G170" s="144">
        <f t="shared" si="15"/>
        <v>3.81125</v>
      </c>
      <c r="H170" s="144"/>
      <c r="I170" s="144">
        <f t="shared" si="14"/>
        <v>7.480189396727263</v>
      </c>
      <c r="J170" s="45">
        <v>407.61</v>
      </c>
    </row>
    <row r="171" spans="1:11" ht="12.75">
      <c r="A171" s="24"/>
      <c r="B171" s="31"/>
      <c r="C171" s="32" t="s">
        <v>11</v>
      </c>
      <c r="D171" s="13" t="s">
        <v>12</v>
      </c>
      <c r="E171" s="27">
        <v>7850</v>
      </c>
      <c r="F171" s="27">
        <v>3876.8</v>
      </c>
      <c r="G171" s="144">
        <f t="shared" si="15"/>
        <v>49.3859872611465</v>
      </c>
      <c r="H171" s="144">
        <v>3116.38</v>
      </c>
      <c r="I171" s="144">
        <f t="shared" si="14"/>
        <v>104.46160561755973</v>
      </c>
      <c r="J171" s="27">
        <v>3711.22</v>
      </c>
      <c r="K171" s="174"/>
    </row>
    <row r="172" spans="1:10" ht="28.5" customHeight="1" hidden="1">
      <c r="A172" s="24"/>
      <c r="B172" s="31"/>
      <c r="C172" s="32" t="s">
        <v>58</v>
      </c>
      <c r="D172" s="14" t="s">
        <v>188</v>
      </c>
      <c r="E172" s="27"/>
      <c r="F172" s="27"/>
      <c r="G172" s="156" t="s">
        <v>146</v>
      </c>
      <c r="H172" s="156"/>
      <c r="I172" s="156" t="s">
        <v>146</v>
      </c>
      <c r="J172" s="45">
        <v>0</v>
      </c>
    </row>
    <row r="173" spans="1:10" ht="33.75">
      <c r="A173" s="24"/>
      <c r="B173" s="31"/>
      <c r="C173" s="32" t="s">
        <v>192</v>
      </c>
      <c r="D173" s="14" t="s">
        <v>242</v>
      </c>
      <c r="E173" s="27">
        <v>42656</v>
      </c>
      <c r="F173" s="27">
        <v>42652.99</v>
      </c>
      <c r="G173" s="144">
        <f t="shared" si="15"/>
        <v>99.9929435483871</v>
      </c>
      <c r="H173" s="156"/>
      <c r="I173" s="144">
        <f aca="true" t="shared" si="16" ref="I173:I187">(F173/J173)*100</f>
        <v>177.66719539605552</v>
      </c>
      <c r="J173" s="45">
        <v>24007.24</v>
      </c>
    </row>
    <row r="174" spans="1:10" ht="33.75" hidden="1">
      <c r="A174" s="24"/>
      <c r="B174" s="31"/>
      <c r="C174" s="32" t="s">
        <v>90</v>
      </c>
      <c r="D174" s="14" t="s">
        <v>138</v>
      </c>
      <c r="E174" s="27"/>
      <c r="F174" s="27"/>
      <c r="G174" s="144" t="e">
        <f t="shared" si="15"/>
        <v>#DIV/0!</v>
      </c>
      <c r="H174" s="144"/>
      <c r="I174" s="144" t="e">
        <f t="shared" si="16"/>
        <v>#DIV/0!</v>
      </c>
      <c r="J174" s="27"/>
    </row>
    <row r="175" spans="1:10" ht="33.75">
      <c r="A175" s="24"/>
      <c r="B175" s="103"/>
      <c r="C175" s="46" t="s">
        <v>126</v>
      </c>
      <c r="D175" s="88" t="s">
        <v>191</v>
      </c>
      <c r="E175" s="27">
        <v>208569</v>
      </c>
      <c r="F175" s="27">
        <v>0</v>
      </c>
      <c r="G175" s="144">
        <f t="shared" si="15"/>
        <v>0</v>
      </c>
      <c r="H175" s="144"/>
      <c r="I175" s="156" t="s">
        <v>146</v>
      </c>
      <c r="J175" s="45" t="s">
        <v>146</v>
      </c>
    </row>
    <row r="176" spans="1:10" ht="33.75">
      <c r="A176" s="24"/>
      <c r="B176" s="31"/>
      <c r="C176" s="32" t="s">
        <v>87</v>
      </c>
      <c r="D176" s="14" t="s">
        <v>212</v>
      </c>
      <c r="E176" s="27">
        <v>127700</v>
      </c>
      <c r="F176" s="27">
        <v>63850</v>
      </c>
      <c r="G176" s="144">
        <f t="shared" si="15"/>
        <v>50</v>
      </c>
      <c r="H176" s="144"/>
      <c r="I176" s="144">
        <f t="shared" si="16"/>
        <v>55.30532698137722</v>
      </c>
      <c r="J176" s="45">
        <v>115450</v>
      </c>
    </row>
    <row r="177" spans="1:10" ht="12.75">
      <c r="A177" s="24"/>
      <c r="B177" s="29">
        <v>80103</v>
      </c>
      <c r="C177" s="46"/>
      <c r="D177" s="15" t="s">
        <v>227</v>
      </c>
      <c r="E177" s="23">
        <f>SUM(E178:E179)</f>
        <v>381719</v>
      </c>
      <c r="F177" s="23">
        <f>SUM(F178:F179)</f>
        <v>222669</v>
      </c>
      <c r="G177" s="143">
        <f t="shared" si="15"/>
        <v>58.33322417799481</v>
      </c>
      <c r="H177" s="144"/>
      <c r="I177" s="149" t="s">
        <v>146</v>
      </c>
      <c r="J177" s="42" t="s">
        <v>146</v>
      </c>
    </row>
    <row r="178" spans="1:10" ht="12.75" hidden="1">
      <c r="A178" s="24"/>
      <c r="B178" s="129"/>
      <c r="C178" s="32" t="s">
        <v>11</v>
      </c>
      <c r="D178" s="13" t="s">
        <v>12</v>
      </c>
      <c r="E178" s="27"/>
      <c r="F178" s="27"/>
      <c r="G178" s="144" t="e">
        <f t="shared" si="15"/>
        <v>#DIV/0!</v>
      </c>
      <c r="H178" s="144"/>
      <c r="I178" s="156" t="e">
        <f t="shared" si="16"/>
        <v>#DIV/0!</v>
      </c>
      <c r="J178" s="45"/>
    </row>
    <row r="179" spans="1:10" ht="33.75">
      <c r="A179" s="24"/>
      <c r="B179" s="183"/>
      <c r="C179" s="54" t="s">
        <v>58</v>
      </c>
      <c r="D179" s="14" t="s">
        <v>220</v>
      </c>
      <c r="E179" s="27">
        <v>381719</v>
      </c>
      <c r="F179" s="27">
        <v>222669</v>
      </c>
      <c r="G179" s="144">
        <f t="shared" si="15"/>
        <v>58.33322417799481</v>
      </c>
      <c r="H179" s="144"/>
      <c r="I179" s="156" t="s">
        <v>146</v>
      </c>
      <c r="J179" s="45" t="s">
        <v>146</v>
      </c>
    </row>
    <row r="180" spans="1:10" ht="12.75">
      <c r="A180" s="21"/>
      <c r="B180" s="29">
        <v>80104</v>
      </c>
      <c r="C180" s="22"/>
      <c r="D180" s="16" t="s">
        <v>59</v>
      </c>
      <c r="E180" s="23">
        <f>SUM(E181:E188)</f>
        <v>3500505</v>
      </c>
      <c r="F180" s="23">
        <f>SUM(F181:F188)</f>
        <v>2018774.4699999997</v>
      </c>
      <c r="G180" s="143">
        <f t="shared" si="15"/>
        <v>57.670949477289696</v>
      </c>
      <c r="H180" s="143">
        <f>SUM(H181:H185)</f>
        <v>399519.5</v>
      </c>
      <c r="I180" s="143">
        <f t="shared" si="16"/>
        <v>492.3857224090873</v>
      </c>
      <c r="J180" s="23">
        <f>SUM(J181:J188)</f>
        <v>409998.58</v>
      </c>
    </row>
    <row r="181" spans="1:10" ht="45">
      <c r="A181" s="24"/>
      <c r="B181" s="25"/>
      <c r="C181" s="47" t="s">
        <v>10</v>
      </c>
      <c r="D181" s="88" t="s">
        <v>241</v>
      </c>
      <c r="E181" s="27">
        <v>97200</v>
      </c>
      <c r="F181" s="27">
        <v>56700</v>
      </c>
      <c r="G181" s="144">
        <f t="shared" si="15"/>
        <v>58.333333333333336</v>
      </c>
      <c r="H181" s="144">
        <v>16983.64</v>
      </c>
      <c r="I181" s="144">
        <f t="shared" si="16"/>
        <v>100</v>
      </c>
      <c r="J181" s="27">
        <v>56700</v>
      </c>
    </row>
    <row r="182" spans="1:10" ht="12.75" hidden="1">
      <c r="A182" s="24"/>
      <c r="B182" s="25"/>
      <c r="C182" s="37" t="s">
        <v>26</v>
      </c>
      <c r="D182" s="12" t="s">
        <v>27</v>
      </c>
      <c r="E182" s="27"/>
      <c r="F182" s="27"/>
      <c r="G182" s="144" t="e">
        <f t="shared" si="15"/>
        <v>#DIV/0!</v>
      </c>
      <c r="H182" s="144">
        <v>8724.46</v>
      </c>
      <c r="I182" s="144" t="e">
        <f t="shared" si="16"/>
        <v>#DIV/0!</v>
      </c>
      <c r="J182" s="27"/>
    </row>
    <row r="183" spans="1:10" ht="12.75">
      <c r="A183" s="24"/>
      <c r="B183" s="25"/>
      <c r="C183" s="32" t="s">
        <v>11</v>
      </c>
      <c r="D183" s="12" t="s">
        <v>12</v>
      </c>
      <c r="E183" s="27">
        <v>2100</v>
      </c>
      <c r="F183" s="27">
        <v>1319.17</v>
      </c>
      <c r="G183" s="144">
        <f t="shared" si="15"/>
        <v>62.81761904761905</v>
      </c>
      <c r="H183" s="144">
        <v>266902.53</v>
      </c>
      <c r="I183" s="144">
        <f t="shared" si="16"/>
        <v>100.7815484284994</v>
      </c>
      <c r="J183" s="27">
        <v>1308.94</v>
      </c>
    </row>
    <row r="184" spans="1:10" ht="33.75">
      <c r="A184" s="24"/>
      <c r="B184" s="25"/>
      <c r="C184" s="30" t="s">
        <v>58</v>
      </c>
      <c r="D184" s="14" t="s">
        <v>220</v>
      </c>
      <c r="E184" s="27">
        <v>2608007</v>
      </c>
      <c r="F184" s="27">
        <v>1521337</v>
      </c>
      <c r="G184" s="144">
        <f t="shared" si="15"/>
        <v>58.333317356893595</v>
      </c>
      <c r="H184" s="144"/>
      <c r="I184" s="156" t="s">
        <v>146</v>
      </c>
      <c r="J184" s="45" t="s">
        <v>146</v>
      </c>
    </row>
    <row r="185" spans="1:10" ht="33.75">
      <c r="A185" s="24"/>
      <c r="B185" s="31"/>
      <c r="C185" s="30">
        <v>2310</v>
      </c>
      <c r="D185" s="14" t="s">
        <v>190</v>
      </c>
      <c r="E185" s="27">
        <v>720733</v>
      </c>
      <c r="F185" s="27">
        <v>366956.18</v>
      </c>
      <c r="G185" s="144">
        <f t="shared" si="15"/>
        <v>50.91430252257077</v>
      </c>
      <c r="H185" s="144">
        <v>106908.87</v>
      </c>
      <c r="I185" s="144">
        <f t="shared" si="16"/>
        <v>115.1401454277597</v>
      </c>
      <c r="J185" s="27">
        <v>318703.94</v>
      </c>
    </row>
    <row r="186" spans="1:10" ht="22.5" hidden="1">
      <c r="A186" s="24"/>
      <c r="B186" s="31"/>
      <c r="C186" s="30" t="s">
        <v>75</v>
      </c>
      <c r="D186" s="14" t="s">
        <v>198</v>
      </c>
      <c r="E186" s="27"/>
      <c r="F186" s="27"/>
      <c r="G186" s="144" t="e">
        <f t="shared" si="15"/>
        <v>#DIV/0!</v>
      </c>
      <c r="H186" s="144"/>
      <c r="I186" s="144" t="e">
        <f t="shared" si="16"/>
        <v>#DIV/0!</v>
      </c>
      <c r="J186" s="27"/>
    </row>
    <row r="187" spans="1:10" ht="33.75">
      <c r="A187" s="24"/>
      <c r="B187" s="31"/>
      <c r="C187" s="32" t="s">
        <v>192</v>
      </c>
      <c r="D187" s="14" t="s">
        <v>242</v>
      </c>
      <c r="E187" s="27">
        <v>72465</v>
      </c>
      <c r="F187" s="27">
        <v>72462.12</v>
      </c>
      <c r="G187" s="144">
        <f t="shared" si="15"/>
        <v>99.99602566756366</v>
      </c>
      <c r="H187" s="144"/>
      <c r="I187" s="144">
        <f t="shared" si="16"/>
        <v>217.6974496555578</v>
      </c>
      <c r="J187" s="45">
        <v>33285.7</v>
      </c>
    </row>
    <row r="188" spans="1:10" ht="22.5" hidden="1">
      <c r="A188" s="24"/>
      <c r="B188" s="31"/>
      <c r="C188" s="32" t="s">
        <v>75</v>
      </c>
      <c r="D188" s="14" t="s">
        <v>111</v>
      </c>
      <c r="E188" s="27"/>
      <c r="F188" s="27"/>
      <c r="G188" s="144" t="e">
        <f t="shared" si="15"/>
        <v>#DIV/0!</v>
      </c>
      <c r="H188" s="144"/>
      <c r="I188" s="156" t="s">
        <v>146</v>
      </c>
      <c r="J188" s="27" t="s">
        <v>146</v>
      </c>
    </row>
    <row r="189" spans="1:12" ht="12.75">
      <c r="A189" s="21"/>
      <c r="B189" s="29">
        <v>80110</v>
      </c>
      <c r="C189" s="22"/>
      <c r="D189" s="16" t="s">
        <v>60</v>
      </c>
      <c r="E189" s="23">
        <f>SUM(E190:E193)</f>
        <v>55883</v>
      </c>
      <c r="F189" s="23">
        <f>SUM(F190:F193)</f>
        <v>54600.02</v>
      </c>
      <c r="G189" s="143">
        <f t="shared" si="15"/>
        <v>97.7041676359537</v>
      </c>
      <c r="H189" s="143">
        <f>SUM(H191:H192)</f>
        <v>25472.75</v>
      </c>
      <c r="I189" s="143">
        <f aca="true" t="shared" si="17" ref="I189:I198">(F189/J189)*100</f>
        <v>496.0833056217302</v>
      </c>
      <c r="J189" s="23">
        <f>SUM(J191:J193)</f>
        <v>11006.220000000001</v>
      </c>
      <c r="K189" s="174"/>
      <c r="L189" s="174"/>
    </row>
    <row r="190" spans="1:12" ht="12.75" hidden="1">
      <c r="A190" s="21"/>
      <c r="B190" s="38"/>
      <c r="C190" s="32" t="s">
        <v>160</v>
      </c>
      <c r="D190" s="12" t="s">
        <v>161</v>
      </c>
      <c r="E190" s="27"/>
      <c r="F190" s="27"/>
      <c r="G190" s="144" t="e">
        <f t="shared" si="15"/>
        <v>#DIV/0!</v>
      </c>
      <c r="H190" s="143"/>
      <c r="I190" s="144" t="e">
        <f t="shared" si="17"/>
        <v>#DIV/0!</v>
      </c>
      <c r="J190" s="27"/>
      <c r="K190" s="174"/>
      <c r="L190" s="174"/>
    </row>
    <row r="191" spans="1:10" ht="12.75" hidden="1">
      <c r="A191" s="24"/>
      <c r="B191" s="31"/>
      <c r="C191" s="36" t="s">
        <v>26</v>
      </c>
      <c r="D191" s="12" t="s">
        <v>27</v>
      </c>
      <c r="E191" s="27"/>
      <c r="F191" s="27"/>
      <c r="G191" s="144" t="e">
        <f t="shared" si="15"/>
        <v>#DIV/0!</v>
      </c>
      <c r="H191" s="144">
        <v>21581.88</v>
      </c>
      <c r="I191" s="144" t="e">
        <f t="shared" si="17"/>
        <v>#DIV/0!</v>
      </c>
      <c r="J191" s="27"/>
    </row>
    <row r="192" spans="1:10" ht="12.75">
      <c r="A192" s="24"/>
      <c r="B192" s="31"/>
      <c r="C192" s="30" t="s">
        <v>11</v>
      </c>
      <c r="D192" s="12" t="s">
        <v>12</v>
      </c>
      <c r="E192" s="27">
        <v>3100</v>
      </c>
      <c r="F192" s="27">
        <v>1819.7</v>
      </c>
      <c r="G192" s="144">
        <f t="shared" si="15"/>
        <v>58.7</v>
      </c>
      <c r="H192" s="144">
        <v>3890.87</v>
      </c>
      <c r="I192" s="144">
        <f t="shared" si="17"/>
        <v>21.022363626701416</v>
      </c>
      <c r="J192" s="27">
        <v>8656.02</v>
      </c>
    </row>
    <row r="193" spans="1:10" ht="33.75">
      <c r="A193" s="24"/>
      <c r="B193" s="31"/>
      <c r="C193" s="32" t="s">
        <v>192</v>
      </c>
      <c r="D193" s="14" t="s">
        <v>242</v>
      </c>
      <c r="E193" s="27">
        <v>52783</v>
      </c>
      <c r="F193" s="27">
        <v>52780.32</v>
      </c>
      <c r="G193" s="144">
        <f t="shared" si="15"/>
        <v>99.99492260765777</v>
      </c>
      <c r="H193" s="144"/>
      <c r="I193" s="144">
        <f t="shared" si="17"/>
        <v>2245.779933622671</v>
      </c>
      <c r="J193" s="45">
        <v>2350.2</v>
      </c>
    </row>
    <row r="194" spans="1:10" ht="12.75">
      <c r="A194" s="24"/>
      <c r="B194" s="29">
        <v>80114</v>
      </c>
      <c r="C194" s="104"/>
      <c r="D194" s="16" t="s">
        <v>207</v>
      </c>
      <c r="E194" s="23">
        <f>SUM(E195:E196)</f>
        <v>130</v>
      </c>
      <c r="F194" s="23">
        <f>SUM(F195:F196)</f>
        <v>108</v>
      </c>
      <c r="G194" s="143">
        <f t="shared" si="15"/>
        <v>83.07692307692308</v>
      </c>
      <c r="H194" s="156"/>
      <c r="I194" s="143">
        <f t="shared" si="17"/>
        <v>142.10526315789474</v>
      </c>
      <c r="J194" s="23">
        <f>SUM(J195:J196)</f>
        <v>76</v>
      </c>
    </row>
    <row r="195" spans="1:10" ht="12.75" hidden="1">
      <c r="A195" s="24"/>
      <c r="B195" s="38"/>
      <c r="C195" s="32" t="s">
        <v>26</v>
      </c>
      <c r="D195" s="12" t="s">
        <v>27</v>
      </c>
      <c r="E195" s="27"/>
      <c r="F195" s="27"/>
      <c r="G195" s="144" t="e">
        <f t="shared" si="15"/>
        <v>#DIV/0!</v>
      </c>
      <c r="H195" s="156"/>
      <c r="I195" s="144" t="e">
        <f t="shared" si="17"/>
        <v>#DIV/0!</v>
      </c>
      <c r="J195" s="45"/>
    </row>
    <row r="196" spans="1:10" ht="12.75">
      <c r="A196" s="24"/>
      <c r="B196" s="31"/>
      <c r="C196" s="32" t="s">
        <v>11</v>
      </c>
      <c r="D196" s="12" t="s">
        <v>12</v>
      </c>
      <c r="E196" s="27">
        <v>130</v>
      </c>
      <c r="F196" s="27">
        <v>108</v>
      </c>
      <c r="G196" s="144">
        <f t="shared" si="15"/>
        <v>83.07692307692308</v>
      </c>
      <c r="H196" s="156"/>
      <c r="I196" s="144">
        <f t="shared" si="17"/>
        <v>142.10526315789474</v>
      </c>
      <c r="J196" s="45">
        <v>76</v>
      </c>
    </row>
    <row r="197" spans="1:10" ht="12.75">
      <c r="A197" s="24"/>
      <c r="B197" s="29">
        <v>80195</v>
      </c>
      <c r="C197" s="22"/>
      <c r="D197" s="16" t="s">
        <v>5</v>
      </c>
      <c r="E197" s="23">
        <f>SUM(E198:E200)</f>
        <v>1500</v>
      </c>
      <c r="F197" s="23">
        <f>SUM(F198:F200)</f>
        <v>560</v>
      </c>
      <c r="G197" s="143">
        <f t="shared" si="15"/>
        <v>37.333333333333336</v>
      </c>
      <c r="H197" s="149"/>
      <c r="I197" s="143">
        <f t="shared" si="17"/>
        <v>251.4593623709026</v>
      </c>
      <c r="J197" s="42">
        <f>SUM(J198:J200)</f>
        <v>222.7</v>
      </c>
    </row>
    <row r="198" spans="1:10" ht="22.5">
      <c r="A198" s="24"/>
      <c r="B198" s="31"/>
      <c r="C198" s="32" t="s">
        <v>28</v>
      </c>
      <c r="D198" s="14" t="s">
        <v>107</v>
      </c>
      <c r="E198" s="27">
        <v>1500</v>
      </c>
      <c r="F198" s="27">
        <v>560</v>
      </c>
      <c r="G198" s="144">
        <f t="shared" si="15"/>
        <v>37.333333333333336</v>
      </c>
      <c r="H198" s="156"/>
      <c r="I198" s="144">
        <f t="shared" si="17"/>
        <v>251.4593623709026</v>
      </c>
      <c r="J198" s="45">
        <v>222.7</v>
      </c>
    </row>
    <row r="199" spans="1:10" ht="45" hidden="1">
      <c r="A199" s="24"/>
      <c r="B199" s="31"/>
      <c r="C199" s="32" t="s">
        <v>200</v>
      </c>
      <c r="D199" s="14" t="s">
        <v>201</v>
      </c>
      <c r="E199" s="27"/>
      <c r="F199" s="27"/>
      <c r="G199" s="144" t="e">
        <f t="shared" si="15"/>
        <v>#DIV/0!</v>
      </c>
      <c r="H199" s="156"/>
      <c r="I199" s="144"/>
      <c r="J199" s="45"/>
    </row>
    <row r="200" spans="1:10" ht="12.75" hidden="1">
      <c r="A200" s="24"/>
      <c r="B200" s="31"/>
      <c r="C200" s="32" t="s">
        <v>58</v>
      </c>
      <c r="D200" s="14" t="s">
        <v>122</v>
      </c>
      <c r="E200" s="27"/>
      <c r="F200" s="27"/>
      <c r="G200" s="144" t="e">
        <f t="shared" si="15"/>
        <v>#DIV/0!</v>
      </c>
      <c r="H200" s="144"/>
      <c r="I200" s="144" t="e">
        <f aca="true" t="shared" si="18" ref="I200:I209">(F200/J200)*100</f>
        <v>#DIV/0!</v>
      </c>
      <c r="J200" s="27"/>
    </row>
    <row r="201" spans="1:10" ht="12.75">
      <c r="A201" s="28">
        <v>851</v>
      </c>
      <c r="B201" s="18"/>
      <c r="C201" s="34"/>
      <c r="D201" s="68" t="s">
        <v>61</v>
      </c>
      <c r="E201" s="20">
        <f>E202+E205+E207+E209+E214</f>
        <v>44820</v>
      </c>
      <c r="F201" s="20">
        <f>SUM(F202,F205,F207,F209,F214)</f>
        <v>41197.53</v>
      </c>
      <c r="G201" s="142">
        <f t="shared" si="15"/>
        <v>91.9177376171352</v>
      </c>
      <c r="H201" s="142" t="e">
        <f>H202+H209+#REF!+H214</f>
        <v>#REF!</v>
      </c>
      <c r="I201" s="142">
        <f t="shared" si="18"/>
        <v>48.4646718415609</v>
      </c>
      <c r="J201" s="20">
        <f>SUM(J202,J205,J207,J209,J214,)</f>
        <v>85005.28</v>
      </c>
    </row>
    <row r="202" spans="1:10" ht="12.75">
      <c r="A202" s="48"/>
      <c r="B202" s="29">
        <v>85141</v>
      </c>
      <c r="C202" s="22"/>
      <c r="D202" s="70" t="s">
        <v>62</v>
      </c>
      <c r="E202" s="23">
        <f>SUM(E203:E204)</f>
        <v>20000</v>
      </c>
      <c r="F202" s="23">
        <f>SUM(F203:F204)</f>
        <v>18650</v>
      </c>
      <c r="G202" s="149">
        <f>F202*100/E202</f>
        <v>93.25</v>
      </c>
      <c r="H202" s="143">
        <f>H204+H203</f>
        <v>49700</v>
      </c>
      <c r="I202" s="143">
        <f t="shared" si="18"/>
        <v>50.26954177897574</v>
      </c>
      <c r="J202" s="23">
        <f>J204+J203</f>
        <v>37100</v>
      </c>
    </row>
    <row r="203" spans="1:10" ht="12.75">
      <c r="A203" s="24"/>
      <c r="B203" s="31"/>
      <c r="C203" s="36" t="s">
        <v>11</v>
      </c>
      <c r="D203" s="13" t="s">
        <v>12</v>
      </c>
      <c r="E203" s="27">
        <v>20000</v>
      </c>
      <c r="F203" s="27">
        <v>18650</v>
      </c>
      <c r="G203" s="144">
        <f t="shared" si="15"/>
        <v>93.25</v>
      </c>
      <c r="H203" s="144">
        <v>39700</v>
      </c>
      <c r="I203" s="144">
        <f t="shared" si="18"/>
        <v>109.0643274853801</v>
      </c>
      <c r="J203" s="27">
        <v>17100</v>
      </c>
    </row>
    <row r="204" spans="1:10" ht="33.75" hidden="1">
      <c r="A204" s="48"/>
      <c r="B204" s="38"/>
      <c r="C204" s="32">
        <v>2320</v>
      </c>
      <c r="D204" s="14" t="s">
        <v>219</v>
      </c>
      <c r="E204" s="27"/>
      <c r="F204" s="27"/>
      <c r="G204" s="144" t="e">
        <f t="shared" si="15"/>
        <v>#DIV/0!</v>
      </c>
      <c r="H204" s="144">
        <v>10000</v>
      </c>
      <c r="I204" s="144">
        <f t="shared" si="18"/>
        <v>0</v>
      </c>
      <c r="J204" s="27">
        <v>20000</v>
      </c>
    </row>
    <row r="205" spans="1:10" s="124" customFormat="1" ht="22.5">
      <c r="A205" s="122"/>
      <c r="B205" s="136">
        <v>85154</v>
      </c>
      <c r="C205" s="123"/>
      <c r="D205" s="15" t="s">
        <v>166</v>
      </c>
      <c r="E205" s="108">
        <f>SUM(E206:E206)</f>
        <v>3085</v>
      </c>
      <c r="F205" s="108">
        <f>SUM(F206:F206)</f>
        <v>3085.41</v>
      </c>
      <c r="G205" s="150">
        <f t="shared" si="15"/>
        <v>100.01329011345219</v>
      </c>
      <c r="H205" s="150"/>
      <c r="I205" s="149" t="s">
        <v>146</v>
      </c>
      <c r="J205" s="23">
        <f>J207+J206</f>
        <v>0</v>
      </c>
    </row>
    <row r="206" spans="1:10" ht="12.75">
      <c r="A206" s="48"/>
      <c r="B206" s="118"/>
      <c r="C206" s="32" t="s">
        <v>11</v>
      </c>
      <c r="D206" s="13" t="s">
        <v>12</v>
      </c>
      <c r="E206" s="27">
        <v>3085</v>
      </c>
      <c r="F206" s="27">
        <v>3085.41</v>
      </c>
      <c r="G206" s="144">
        <f t="shared" si="15"/>
        <v>100.01329011345219</v>
      </c>
      <c r="H206" s="144"/>
      <c r="I206" s="156" t="s">
        <v>146</v>
      </c>
      <c r="J206" s="27">
        <v>0</v>
      </c>
    </row>
    <row r="207" spans="1:10" ht="12.75" hidden="1">
      <c r="A207" s="48"/>
      <c r="B207" s="29">
        <v>85154</v>
      </c>
      <c r="C207" s="46"/>
      <c r="D207" s="72" t="s">
        <v>197</v>
      </c>
      <c r="E207" s="23">
        <f>SUM(E208)</f>
        <v>0</v>
      </c>
      <c r="F207" s="23">
        <f>F208</f>
        <v>0</v>
      </c>
      <c r="G207" s="156" t="e">
        <f>F207*100/E207</f>
        <v>#DIV/0!</v>
      </c>
      <c r="H207" s="144"/>
      <c r="I207" s="156" t="e">
        <f t="shared" si="18"/>
        <v>#DIV/0!</v>
      </c>
      <c r="J207" s="45">
        <f>SUM(J208:J208)</f>
        <v>0</v>
      </c>
    </row>
    <row r="208" spans="1:10" ht="12.75" hidden="1">
      <c r="A208" s="48"/>
      <c r="B208" s="167"/>
      <c r="C208" s="32" t="s">
        <v>11</v>
      </c>
      <c r="D208" s="13" t="s">
        <v>12</v>
      </c>
      <c r="E208" s="27"/>
      <c r="F208" s="27"/>
      <c r="G208" s="156" t="e">
        <f>F208*100/E208</f>
        <v>#DIV/0!</v>
      </c>
      <c r="H208" s="144"/>
      <c r="I208" s="156" t="e">
        <f t="shared" si="18"/>
        <v>#DIV/0!</v>
      </c>
      <c r="J208" s="45"/>
    </row>
    <row r="209" spans="1:10" ht="12.75">
      <c r="A209" s="21"/>
      <c r="B209" s="29">
        <v>85158</v>
      </c>
      <c r="C209" s="22"/>
      <c r="D209" s="16" t="s">
        <v>63</v>
      </c>
      <c r="E209" s="23">
        <f>SUM(E210:E213)</f>
        <v>15093</v>
      </c>
      <c r="F209" s="23">
        <f>SUM(F210:F213)</f>
        <v>16768.559999999998</v>
      </c>
      <c r="G209" s="143">
        <f t="shared" si="15"/>
        <v>111.10157026436094</v>
      </c>
      <c r="H209" s="143">
        <f>SUM(H211:H213)</f>
        <v>346335.3</v>
      </c>
      <c r="I209" s="143">
        <f t="shared" si="18"/>
        <v>37.95399318444372</v>
      </c>
      <c r="J209" s="23">
        <f>SUM(J210:J213)</f>
        <v>44181.280000000006</v>
      </c>
    </row>
    <row r="210" spans="1:10" ht="12.75">
      <c r="A210" s="21"/>
      <c r="B210" s="38"/>
      <c r="C210" s="32" t="s">
        <v>17</v>
      </c>
      <c r="D210" s="14" t="s">
        <v>18</v>
      </c>
      <c r="E210" s="27">
        <v>8</v>
      </c>
      <c r="F210" s="27">
        <v>8.8</v>
      </c>
      <c r="G210" s="152">
        <f t="shared" si="15"/>
        <v>110.00000000000001</v>
      </c>
      <c r="H210" s="143"/>
      <c r="I210" s="144">
        <f aca="true" t="shared" si="19" ref="I210:I217">(F210/J210)*100</f>
        <v>40.36697247706422</v>
      </c>
      <c r="J210" s="45">
        <v>21.8</v>
      </c>
    </row>
    <row r="211" spans="1:10" ht="12.75">
      <c r="A211" s="24"/>
      <c r="B211" s="31"/>
      <c r="C211" s="36" t="s">
        <v>64</v>
      </c>
      <c r="D211" s="12" t="s">
        <v>65</v>
      </c>
      <c r="E211" s="27">
        <v>15000</v>
      </c>
      <c r="F211" s="27">
        <v>16662.26</v>
      </c>
      <c r="G211" s="144">
        <f t="shared" si="15"/>
        <v>111.08173333333332</v>
      </c>
      <c r="H211" s="144">
        <v>336918.95</v>
      </c>
      <c r="I211" s="144">
        <f t="shared" si="19"/>
        <v>37.732011337090015</v>
      </c>
      <c r="J211" s="27">
        <v>44159.48</v>
      </c>
    </row>
    <row r="212" spans="1:10" ht="12.75" hidden="1">
      <c r="A212" s="24"/>
      <c r="B212" s="31"/>
      <c r="C212" s="37" t="s">
        <v>26</v>
      </c>
      <c r="D212" s="12" t="s">
        <v>27</v>
      </c>
      <c r="E212" s="27"/>
      <c r="F212" s="27"/>
      <c r="G212" s="144" t="e">
        <f t="shared" si="15"/>
        <v>#DIV/0!</v>
      </c>
      <c r="H212" s="144">
        <v>7976.35</v>
      </c>
      <c r="I212" s="144" t="e">
        <f t="shared" si="19"/>
        <v>#DIV/0!</v>
      </c>
      <c r="J212" s="27"/>
    </row>
    <row r="213" spans="1:10" ht="12.75">
      <c r="A213" s="24"/>
      <c r="B213" s="31"/>
      <c r="C213" s="30" t="s">
        <v>11</v>
      </c>
      <c r="D213" s="12" t="s">
        <v>12</v>
      </c>
      <c r="E213" s="27">
        <v>85</v>
      </c>
      <c r="F213" s="27">
        <v>97.5</v>
      </c>
      <c r="G213" s="144">
        <f t="shared" si="15"/>
        <v>114.70588235294117</v>
      </c>
      <c r="H213" s="144">
        <v>1440</v>
      </c>
      <c r="I213" s="156" t="s">
        <v>146</v>
      </c>
      <c r="J213" s="45" t="s">
        <v>146</v>
      </c>
    </row>
    <row r="214" spans="1:10" ht="12.75">
      <c r="A214" s="21"/>
      <c r="B214" s="29">
        <v>85195</v>
      </c>
      <c r="C214" s="22"/>
      <c r="D214" s="71" t="s">
        <v>5</v>
      </c>
      <c r="E214" s="23">
        <f>SUM(E215:E217)</f>
        <v>6642</v>
      </c>
      <c r="F214" s="23">
        <f>SUM(F215:F217)</f>
        <v>2693.56</v>
      </c>
      <c r="G214" s="143">
        <f t="shared" si="15"/>
        <v>40.55344775669979</v>
      </c>
      <c r="H214" s="143" t="e">
        <f>H217+#REF!</f>
        <v>#REF!</v>
      </c>
      <c r="I214" s="143">
        <f t="shared" si="19"/>
        <v>72.3297529538131</v>
      </c>
      <c r="J214" s="23">
        <f>SUM(J215:J217)</f>
        <v>3724</v>
      </c>
    </row>
    <row r="215" spans="1:10" ht="12.75">
      <c r="A215" s="21"/>
      <c r="B215" s="38"/>
      <c r="C215" s="32" t="s">
        <v>26</v>
      </c>
      <c r="D215" s="12" t="s">
        <v>27</v>
      </c>
      <c r="E215" s="27">
        <v>1</v>
      </c>
      <c r="F215" s="27">
        <v>1</v>
      </c>
      <c r="G215" s="144">
        <f t="shared" si="15"/>
        <v>100</v>
      </c>
      <c r="H215" s="149"/>
      <c r="I215" s="156" t="s">
        <v>146</v>
      </c>
      <c r="J215" s="45" t="s">
        <v>146</v>
      </c>
    </row>
    <row r="216" spans="1:10" ht="12.75">
      <c r="A216" s="21"/>
      <c r="B216" s="38"/>
      <c r="C216" s="32" t="s">
        <v>11</v>
      </c>
      <c r="D216" s="12" t="s">
        <v>12</v>
      </c>
      <c r="E216" s="27">
        <v>341</v>
      </c>
      <c r="F216" s="27">
        <v>340.56</v>
      </c>
      <c r="G216" s="144">
        <f t="shared" si="15"/>
        <v>99.87096774193549</v>
      </c>
      <c r="H216" s="156"/>
      <c r="I216" s="156" t="s">
        <v>146</v>
      </c>
      <c r="J216" s="45" t="s">
        <v>146</v>
      </c>
    </row>
    <row r="217" spans="1:10" ht="45">
      <c r="A217" s="24"/>
      <c r="B217" s="31"/>
      <c r="C217" s="32">
        <v>2010</v>
      </c>
      <c r="D217" s="14" t="s">
        <v>182</v>
      </c>
      <c r="E217" s="27">
        <v>6300</v>
      </c>
      <c r="F217" s="27">
        <v>2352</v>
      </c>
      <c r="G217" s="144">
        <f t="shared" si="15"/>
        <v>37.333333333333336</v>
      </c>
      <c r="H217" s="144">
        <v>1817</v>
      </c>
      <c r="I217" s="144">
        <f t="shared" si="19"/>
        <v>63.1578947368421</v>
      </c>
      <c r="J217" s="27">
        <v>3724</v>
      </c>
    </row>
    <row r="218" spans="1:10" ht="12.75">
      <c r="A218" s="28">
        <v>852</v>
      </c>
      <c r="B218" s="18"/>
      <c r="C218" s="34"/>
      <c r="D218" s="68" t="s">
        <v>66</v>
      </c>
      <c r="E218" s="20">
        <f>SUM(E219,E221,E227,E229,E237,E242,E249,E253,E259,E266,E268,E273,E279)</f>
        <v>29817568.76</v>
      </c>
      <c r="F218" s="20">
        <f>SUM(F219,F221,F227,F229,F237,F242,F249,F253,F259,F264,F266,F268,F273,F275,F279)</f>
        <v>20370855.57</v>
      </c>
      <c r="G218" s="142">
        <f t="shared" si="15"/>
        <v>68.3182982957595</v>
      </c>
      <c r="H218" s="20" t="e">
        <f>SUM(H219,H221,H229,H237,H242,H249,H253,H259,H268,H273,H275,H279)</f>
        <v>#REF!</v>
      </c>
      <c r="I218" s="20">
        <f aca="true" t="shared" si="20" ref="I218:I226">(F218/J218)*100</f>
        <v>104.26666529110742</v>
      </c>
      <c r="J218" s="20">
        <f>SUM(J219,J221,J229,J227,J237,J242,J249,J253,J259,J264,J266,J268,J273,J275,J277,J279)</f>
        <v>19537265.830000002</v>
      </c>
    </row>
    <row r="219" spans="1:10" ht="12.75">
      <c r="A219" s="49"/>
      <c r="B219" s="50">
        <v>85202</v>
      </c>
      <c r="C219" s="51"/>
      <c r="D219" s="72" t="s">
        <v>67</v>
      </c>
      <c r="E219" s="52">
        <f>SUM(E220:E220)</f>
        <v>19246</v>
      </c>
      <c r="F219" s="52">
        <f>SUM(F220)</f>
        <v>12707.76</v>
      </c>
      <c r="G219" s="151">
        <f t="shared" si="15"/>
        <v>66.02805777823963</v>
      </c>
      <c r="H219" s="151">
        <f>H220</f>
        <v>3600</v>
      </c>
      <c r="I219" s="151">
        <f t="shared" si="20"/>
        <v>61.35472517073477</v>
      </c>
      <c r="J219" s="52">
        <f>SUM(J220)</f>
        <v>20711.95</v>
      </c>
    </row>
    <row r="220" spans="1:10" ht="12.75">
      <c r="A220" s="49"/>
      <c r="B220" s="53"/>
      <c r="C220" s="54" t="s">
        <v>64</v>
      </c>
      <c r="D220" s="12" t="s">
        <v>65</v>
      </c>
      <c r="E220" s="55">
        <v>19246</v>
      </c>
      <c r="F220" s="55">
        <v>12707.76</v>
      </c>
      <c r="G220" s="147">
        <f t="shared" si="15"/>
        <v>66.02805777823963</v>
      </c>
      <c r="H220" s="147">
        <v>3600</v>
      </c>
      <c r="I220" s="147">
        <f t="shared" si="20"/>
        <v>61.35472517073477</v>
      </c>
      <c r="J220" s="55">
        <v>20711.95</v>
      </c>
    </row>
    <row r="221" spans="1:10" ht="12.75">
      <c r="A221" s="49"/>
      <c r="B221" s="50">
        <v>85203</v>
      </c>
      <c r="C221" s="51"/>
      <c r="D221" s="72" t="s">
        <v>68</v>
      </c>
      <c r="E221" s="23">
        <f>SUM(E222:E226)</f>
        <v>772500</v>
      </c>
      <c r="F221" s="23">
        <f>SUM(F222:F226)</f>
        <v>453597.87</v>
      </c>
      <c r="G221" s="143">
        <f t="shared" si="15"/>
        <v>58.718170873786406</v>
      </c>
      <c r="H221" s="143" t="e">
        <f>#REF!+H224</f>
        <v>#REF!</v>
      </c>
      <c r="I221" s="143">
        <f t="shared" si="20"/>
        <v>108.99726681341797</v>
      </c>
      <c r="J221" s="23">
        <f>SUM(J222:J226)</f>
        <v>416155.27</v>
      </c>
    </row>
    <row r="222" spans="1:10" ht="12.75">
      <c r="A222" s="49"/>
      <c r="B222" s="53"/>
      <c r="C222" s="54" t="s">
        <v>64</v>
      </c>
      <c r="D222" s="12" t="s">
        <v>65</v>
      </c>
      <c r="E222" s="27">
        <v>126800</v>
      </c>
      <c r="F222" s="27">
        <v>67928.87</v>
      </c>
      <c r="G222" s="144">
        <f t="shared" si="15"/>
        <v>53.57166403785489</v>
      </c>
      <c r="H222" s="144"/>
      <c r="I222" s="144">
        <f t="shared" si="20"/>
        <v>106.0997848136241</v>
      </c>
      <c r="J222" s="45">
        <v>64023.57</v>
      </c>
    </row>
    <row r="223" spans="1:10" ht="12.75" hidden="1">
      <c r="A223" s="56"/>
      <c r="B223" s="57"/>
      <c r="C223" s="54" t="s">
        <v>26</v>
      </c>
      <c r="D223" s="12" t="s">
        <v>27</v>
      </c>
      <c r="E223" s="55"/>
      <c r="F223" s="55"/>
      <c r="G223" s="144" t="e">
        <f t="shared" si="15"/>
        <v>#DIV/0!</v>
      </c>
      <c r="H223" s="144"/>
      <c r="I223" s="144" t="e">
        <f t="shared" si="20"/>
        <v>#DIV/0!</v>
      </c>
      <c r="J223" s="27"/>
    </row>
    <row r="224" spans="1:10" ht="12.75">
      <c r="A224" s="56"/>
      <c r="B224" s="57"/>
      <c r="C224" s="58" t="s">
        <v>11</v>
      </c>
      <c r="D224" s="13" t="s">
        <v>12</v>
      </c>
      <c r="E224" s="55">
        <v>100</v>
      </c>
      <c r="F224" s="55">
        <v>69</v>
      </c>
      <c r="G224" s="144">
        <f t="shared" si="15"/>
        <v>69</v>
      </c>
      <c r="H224" s="144">
        <v>283</v>
      </c>
      <c r="I224" s="144">
        <f t="shared" si="20"/>
        <v>52.391799544419136</v>
      </c>
      <c r="J224" s="45">
        <v>131.7</v>
      </c>
    </row>
    <row r="225" spans="1:10" s="124" customFormat="1" ht="45">
      <c r="A225" s="125"/>
      <c r="B225" s="126"/>
      <c r="C225" s="107">
        <v>2010</v>
      </c>
      <c r="D225" s="14" t="s">
        <v>182</v>
      </c>
      <c r="E225" s="127">
        <v>645600</v>
      </c>
      <c r="F225" s="127">
        <v>385600</v>
      </c>
      <c r="G225" s="144">
        <f t="shared" si="15"/>
        <v>59.727385377943</v>
      </c>
      <c r="H225" s="144"/>
      <c r="I225" s="144">
        <f t="shared" si="20"/>
        <v>109.54545454545455</v>
      </c>
      <c r="J225" s="45">
        <v>352000</v>
      </c>
    </row>
    <row r="226" spans="1:10" ht="45" hidden="1">
      <c r="A226" s="56"/>
      <c r="B226" s="61"/>
      <c r="C226" s="32" t="s">
        <v>165</v>
      </c>
      <c r="D226" s="14" t="s">
        <v>240</v>
      </c>
      <c r="E226" s="55"/>
      <c r="F226" s="55"/>
      <c r="G226" s="144" t="e">
        <f t="shared" si="15"/>
        <v>#DIV/0!</v>
      </c>
      <c r="H226" s="144"/>
      <c r="I226" s="144" t="e">
        <f t="shared" si="20"/>
        <v>#DIV/0!</v>
      </c>
      <c r="J226" s="45"/>
    </row>
    <row r="227" spans="1:10" ht="13.5" customHeight="1">
      <c r="A227" s="56"/>
      <c r="B227" s="50">
        <v>85206</v>
      </c>
      <c r="C227" s="46"/>
      <c r="D227" s="15" t="s">
        <v>224</v>
      </c>
      <c r="E227" s="52">
        <f>SUM(E228:E228)</f>
        <v>60750</v>
      </c>
      <c r="F227" s="52">
        <f>SUM(F228:F228)</f>
        <v>23250</v>
      </c>
      <c r="G227" s="149">
        <f t="shared" si="15"/>
        <v>38.27160493827161</v>
      </c>
      <c r="H227" s="144"/>
      <c r="I227" s="149">
        <f aca="true" t="shared" si="21" ref="I227:I238">(F227/J227)*100</f>
        <v>309.81411153308017</v>
      </c>
      <c r="J227" s="42">
        <f>SUM(J228)</f>
        <v>7504.5</v>
      </c>
    </row>
    <row r="228" spans="1:10" ht="33.75">
      <c r="A228" s="56"/>
      <c r="B228" s="120"/>
      <c r="C228" s="32" t="s">
        <v>58</v>
      </c>
      <c r="D228" s="14" t="s">
        <v>220</v>
      </c>
      <c r="E228" s="55">
        <v>60750</v>
      </c>
      <c r="F228" s="55">
        <v>23250</v>
      </c>
      <c r="G228" s="144">
        <f t="shared" si="15"/>
        <v>38.27160493827161</v>
      </c>
      <c r="H228" s="144"/>
      <c r="I228" s="144">
        <f>(F228/J228)*100</f>
        <v>309.81411153308017</v>
      </c>
      <c r="J228" s="45">
        <v>7504.5</v>
      </c>
    </row>
    <row r="229" spans="1:10" ht="35.25" customHeight="1">
      <c r="A229" s="21"/>
      <c r="B229" s="29">
        <v>85212</v>
      </c>
      <c r="C229" s="22"/>
      <c r="D229" s="73" t="s">
        <v>118</v>
      </c>
      <c r="E229" s="42">
        <f>SUM(E231:E236)</f>
        <v>21238588</v>
      </c>
      <c r="F229" s="42">
        <f>SUM(F231:F236)</f>
        <v>14203371.7</v>
      </c>
      <c r="G229" s="149">
        <f t="shared" si="15"/>
        <v>66.87531063741149</v>
      </c>
      <c r="H229" s="149">
        <f>SUM(H232:H236)</f>
        <v>18292745.57</v>
      </c>
      <c r="I229" s="149">
        <f t="shared" si="21"/>
        <v>105.53795914018964</v>
      </c>
      <c r="J229" s="42">
        <f>SUM(J230:J236)</f>
        <v>13458069.32</v>
      </c>
    </row>
    <row r="230" spans="1:10" ht="12.75" hidden="1">
      <c r="A230" s="21"/>
      <c r="B230" s="38"/>
      <c r="C230" s="54" t="s">
        <v>78</v>
      </c>
      <c r="D230" s="12" t="s">
        <v>176</v>
      </c>
      <c r="E230" s="110" t="s">
        <v>179</v>
      </c>
      <c r="F230" s="110" t="s">
        <v>179</v>
      </c>
      <c r="G230" s="152" t="s">
        <v>146</v>
      </c>
      <c r="H230" s="110"/>
      <c r="I230" s="152" t="e">
        <f t="shared" si="21"/>
        <v>#VALUE!</v>
      </c>
      <c r="J230" s="45" t="s">
        <v>146</v>
      </c>
    </row>
    <row r="231" spans="1:10" s="109" customFormat="1" ht="12.75" customHeight="1">
      <c r="A231" s="105"/>
      <c r="B231" s="106"/>
      <c r="C231" s="107" t="s">
        <v>17</v>
      </c>
      <c r="D231" s="14" t="s">
        <v>18</v>
      </c>
      <c r="E231" s="110">
        <v>476</v>
      </c>
      <c r="F231" s="110">
        <v>520.1</v>
      </c>
      <c r="G231" s="152">
        <f t="shared" si="15"/>
        <v>109.26470588235294</v>
      </c>
      <c r="H231" s="152"/>
      <c r="I231" s="152">
        <f t="shared" si="21"/>
        <v>94.85683020244393</v>
      </c>
      <c r="J231" s="110">
        <v>548.3</v>
      </c>
    </row>
    <row r="232" spans="1:10" ht="24" customHeight="1" hidden="1">
      <c r="A232" s="21"/>
      <c r="B232" s="38"/>
      <c r="C232" s="54" t="s">
        <v>86</v>
      </c>
      <c r="D232" s="14" t="s">
        <v>112</v>
      </c>
      <c r="E232" s="27"/>
      <c r="F232" s="27"/>
      <c r="G232" s="152" t="e">
        <f t="shared" si="15"/>
        <v>#DIV/0!</v>
      </c>
      <c r="H232" s="152">
        <v>2069.21</v>
      </c>
      <c r="I232" s="152" t="e">
        <f t="shared" si="21"/>
        <v>#DIV/0!</v>
      </c>
      <c r="J232" s="110">
        <v>0</v>
      </c>
    </row>
    <row r="233" spans="1:10" ht="24" customHeight="1">
      <c r="A233" s="21"/>
      <c r="B233" s="38"/>
      <c r="C233" s="54" t="s">
        <v>26</v>
      </c>
      <c r="D233" s="12" t="s">
        <v>27</v>
      </c>
      <c r="E233" s="27">
        <v>9700</v>
      </c>
      <c r="F233" s="27">
        <v>2882.41</v>
      </c>
      <c r="G233" s="144">
        <f t="shared" si="15"/>
        <v>29.71556701030928</v>
      </c>
      <c r="H233" s="152"/>
      <c r="I233" s="144">
        <f t="shared" si="21"/>
        <v>62.62990815441878</v>
      </c>
      <c r="J233" s="110">
        <v>4602.29</v>
      </c>
    </row>
    <row r="234" spans="1:10" ht="45">
      <c r="A234" s="24"/>
      <c r="B234" s="25"/>
      <c r="C234" s="32">
        <v>2010</v>
      </c>
      <c r="D234" s="14" t="s">
        <v>182</v>
      </c>
      <c r="E234" s="27">
        <v>20937400</v>
      </c>
      <c r="F234" s="27">
        <v>13975764</v>
      </c>
      <c r="G234" s="152">
        <f t="shared" si="15"/>
        <v>66.75023641903961</v>
      </c>
      <c r="H234" s="152">
        <v>18183643.39</v>
      </c>
      <c r="I234" s="152">
        <f t="shared" si="21"/>
        <v>105.25379388118397</v>
      </c>
      <c r="J234" s="110">
        <v>13278157</v>
      </c>
    </row>
    <row r="235" spans="1:10" ht="33.75">
      <c r="A235" s="24"/>
      <c r="B235" s="25"/>
      <c r="C235" s="32">
        <v>2360</v>
      </c>
      <c r="D235" s="14" t="s">
        <v>223</v>
      </c>
      <c r="E235" s="27">
        <v>255012</v>
      </c>
      <c r="F235" s="27">
        <v>201371.24</v>
      </c>
      <c r="G235" s="152">
        <f t="shared" si="15"/>
        <v>78.96539770677458</v>
      </c>
      <c r="H235" s="152">
        <v>85963.98</v>
      </c>
      <c r="I235" s="152">
        <f t="shared" si="21"/>
        <v>132.90046735639584</v>
      </c>
      <c r="J235" s="110">
        <v>151520.34</v>
      </c>
    </row>
    <row r="236" spans="1:10" ht="24" customHeight="1">
      <c r="A236" s="24"/>
      <c r="B236" s="25"/>
      <c r="C236" s="32" t="s">
        <v>75</v>
      </c>
      <c r="D236" s="14" t="s">
        <v>111</v>
      </c>
      <c r="E236" s="27">
        <v>36000</v>
      </c>
      <c r="F236" s="27">
        <v>22833.95</v>
      </c>
      <c r="G236" s="152">
        <f t="shared" si="15"/>
        <v>63.427638888888886</v>
      </c>
      <c r="H236" s="152">
        <v>21068.99</v>
      </c>
      <c r="I236" s="152">
        <f t="shared" si="21"/>
        <v>98.24692068761809</v>
      </c>
      <c r="J236" s="110">
        <v>23241.39</v>
      </c>
    </row>
    <row r="237" spans="1:10" ht="57.75" customHeight="1">
      <c r="A237" s="21"/>
      <c r="B237" s="29">
        <v>85213</v>
      </c>
      <c r="C237" s="22"/>
      <c r="D237" s="15" t="s">
        <v>208</v>
      </c>
      <c r="E237" s="23">
        <f>SUM(E238:E241)</f>
        <v>180600</v>
      </c>
      <c r="F237" s="23">
        <f>SUM(F238:F241)</f>
        <v>123372.04000000001</v>
      </c>
      <c r="G237" s="143">
        <f t="shared" si="15"/>
        <v>68.31231450719822</v>
      </c>
      <c r="H237" s="143" t="e">
        <f>#REF!+#REF!+H241</f>
        <v>#REF!</v>
      </c>
      <c r="I237" s="143">
        <f t="shared" si="21"/>
        <v>81.13534199556233</v>
      </c>
      <c r="J237" s="23">
        <f>SUM(J238:J241)</f>
        <v>152057.09</v>
      </c>
    </row>
    <row r="238" spans="1:10" ht="12.75">
      <c r="A238" s="21"/>
      <c r="B238" s="38"/>
      <c r="C238" s="32" t="s">
        <v>11</v>
      </c>
      <c r="D238" s="12" t="s">
        <v>12</v>
      </c>
      <c r="E238" s="27">
        <v>500</v>
      </c>
      <c r="F238" s="27">
        <v>271.04</v>
      </c>
      <c r="G238" s="144">
        <f t="shared" si="15"/>
        <v>54.208000000000006</v>
      </c>
      <c r="H238" s="143"/>
      <c r="I238" s="152">
        <f t="shared" si="21"/>
        <v>62.2951573237721</v>
      </c>
      <c r="J238" s="45">
        <v>435.09</v>
      </c>
    </row>
    <row r="239" spans="1:10" ht="45">
      <c r="A239" s="24"/>
      <c r="B239" s="31"/>
      <c r="C239" s="32">
        <v>2010</v>
      </c>
      <c r="D239" s="14" t="s">
        <v>182</v>
      </c>
      <c r="E239" s="27">
        <v>48600</v>
      </c>
      <c r="F239" s="27">
        <v>32265</v>
      </c>
      <c r="G239" s="144">
        <f t="shared" si="15"/>
        <v>66.38888888888889</v>
      </c>
      <c r="H239" s="144"/>
      <c r="I239" s="144">
        <f aca="true" t="shared" si="22" ref="I239:I254">(F239/J239)*100</f>
        <v>53.20043529877325</v>
      </c>
      <c r="J239" s="27">
        <v>60648</v>
      </c>
    </row>
    <row r="240" spans="1:10" ht="33.75">
      <c r="A240" s="24"/>
      <c r="B240" s="31"/>
      <c r="C240" s="32" t="s">
        <v>58</v>
      </c>
      <c r="D240" s="14" t="s">
        <v>220</v>
      </c>
      <c r="E240" s="27">
        <v>131500</v>
      </c>
      <c r="F240" s="27">
        <v>90836</v>
      </c>
      <c r="G240" s="144">
        <f t="shared" si="15"/>
        <v>69.07680608365018</v>
      </c>
      <c r="H240" s="144">
        <v>0</v>
      </c>
      <c r="I240" s="144">
        <f t="shared" si="22"/>
        <v>99.84830830786818</v>
      </c>
      <c r="J240" s="27">
        <v>90974</v>
      </c>
    </row>
    <row r="241" spans="1:10" ht="22.5" hidden="1">
      <c r="A241" s="24"/>
      <c r="B241" s="31"/>
      <c r="C241" s="32" t="s">
        <v>75</v>
      </c>
      <c r="D241" s="14" t="s">
        <v>128</v>
      </c>
      <c r="E241" s="27"/>
      <c r="F241" s="27"/>
      <c r="G241" s="144" t="e">
        <f t="shared" si="15"/>
        <v>#DIV/0!</v>
      </c>
      <c r="H241" s="144">
        <v>0</v>
      </c>
      <c r="I241" s="156" t="s">
        <v>146</v>
      </c>
      <c r="J241" s="45" t="s">
        <v>146</v>
      </c>
    </row>
    <row r="242" spans="1:10" ht="22.5">
      <c r="A242" s="21"/>
      <c r="B242" s="29">
        <v>85214</v>
      </c>
      <c r="C242" s="22"/>
      <c r="D242" s="15" t="s">
        <v>119</v>
      </c>
      <c r="E242" s="23">
        <f>SUM(E243:E248)</f>
        <v>2642385</v>
      </c>
      <c r="F242" s="23">
        <f>SUM(F243:F248)</f>
        <v>2090657.94</v>
      </c>
      <c r="G242" s="143">
        <f t="shared" si="15"/>
        <v>79.12011080898506</v>
      </c>
      <c r="H242" s="143">
        <f>SUM(H243:H248)</f>
        <v>1759123.1</v>
      </c>
      <c r="I242" s="143">
        <f t="shared" si="22"/>
        <v>97.94637223526958</v>
      </c>
      <c r="J242" s="23">
        <f>SUM(J243:J248)</f>
        <v>2134492.47</v>
      </c>
    </row>
    <row r="243" spans="1:10" ht="24.75" customHeight="1" hidden="1">
      <c r="A243" s="24"/>
      <c r="B243" s="25"/>
      <c r="C243" s="59" t="s">
        <v>86</v>
      </c>
      <c r="D243" s="14" t="s">
        <v>112</v>
      </c>
      <c r="E243" s="27"/>
      <c r="F243" s="27"/>
      <c r="G243" s="144" t="e">
        <f t="shared" si="15"/>
        <v>#DIV/0!</v>
      </c>
      <c r="H243" s="144">
        <v>515.27</v>
      </c>
      <c r="I243" s="144" t="e">
        <f t="shared" si="22"/>
        <v>#DIV/0!</v>
      </c>
      <c r="J243" s="27"/>
    </row>
    <row r="244" spans="1:10" ht="12.75">
      <c r="A244" s="24"/>
      <c r="B244" s="25"/>
      <c r="C244" s="59" t="s">
        <v>26</v>
      </c>
      <c r="D244" s="14" t="s">
        <v>27</v>
      </c>
      <c r="E244" s="27">
        <v>300</v>
      </c>
      <c r="F244" s="27">
        <v>18.39</v>
      </c>
      <c r="G244" s="144">
        <f t="shared" si="15"/>
        <v>6.13</v>
      </c>
      <c r="H244" s="144"/>
      <c r="I244" s="144">
        <f t="shared" si="22"/>
        <v>10.131673186050357</v>
      </c>
      <c r="J244" s="45">
        <v>181.51</v>
      </c>
    </row>
    <row r="245" spans="1:10" ht="12.75">
      <c r="A245" s="24"/>
      <c r="B245" s="31"/>
      <c r="C245" s="32" t="s">
        <v>11</v>
      </c>
      <c r="D245" s="13" t="s">
        <v>12</v>
      </c>
      <c r="E245" s="27">
        <v>8100</v>
      </c>
      <c r="F245" s="27">
        <v>4992.55</v>
      </c>
      <c r="G245" s="144">
        <f t="shared" si="15"/>
        <v>61.63641975308642</v>
      </c>
      <c r="H245" s="144">
        <v>105</v>
      </c>
      <c r="I245" s="144">
        <f t="shared" si="22"/>
        <v>151.6588901444732</v>
      </c>
      <c r="J245" s="27">
        <v>3291.96</v>
      </c>
    </row>
    <row r="246" spans="1:10" ht="12.75" hidden="1">
      <c r="A246" s="24"/>
      <c r="B246" s="31"/>
      <c r="C246" s="32" t="s">
        <v>142</v>
      </c>
      <c r="D246" s="13" t="s">
        <v>122</v>
      </c>
      <c r="E246" s="27"/>
      <c r="F246" s="27"/>
      <c r="G246" s="144" t="e">
        <f t="shared" si="15"/>
        <v>#DIV/0!</v>
      </c>
      <c r="H246" s="144"/>
      <c r="I246" s="144" t="e">
        <f t="shared" si="22"/>
        <v>#DIV/0!</v>
      </c>
      <c r="J246" s="27">
        <v>0</v>
      </c>
    </row>
    <row r="247" spans="1:10" ht="33.75">
      <c r="A247" s="24"/>
      <c r="B247" s="31"/>
      <c r="C247" s="32">
        <v>2030</v>
      </c>
      <c r="D247" s="14" t="s">
        <v>221</v>
      </c>
      <c r="E247" s="27">
        <v>2633985</v>
      </c>
      <c r="F247" s="27">
        <v>2085647</v>
      </c>
      <c r="G247" s="144">
        <f t="shared" si="15"/>
        <v>79.18218972393541</v>
      </c>
      <c r="H247" s="144">
        <v>1741646.33</v>
      </c>
      <c r="I247" s="144">
        <f t="shared" si="22"/>
        <v>97.87087773501784</v>
      </c>
      <c r="J247" s="27">
        <v>2131019</v>
      </c>
    </row>
    <row r="248" spans="1:10" ht="24.75" customHeight="1" hidden="1">
      <c r="A248" s="24"/>
      <c r="B248" s="31"/>
      <c r="C248" s="32" t="s">
        <v>75</v>
      </c>
      <c r="D248" s="14" t="s">
        <v>111</v>
      </c>
      <c r="E248" s="27"/>
      <c r="F248" s="27"/>
      <c r="G248" s="144" t="e">
        <f t="shared" si="15"/>
        <v>#DIV/0!</v>
      </c>
      <c r="H248" s="144">
        <v>16856.5</v>
      </c>
      <c r="I248" s="144" t="e">
        <f t="shared" si="22"/>
        <v>#DIV/0!</v>
      </c>
      <c r="J248" s="27"/>
    </row>
    <row r="249" spans="1:10" ht="12.75">
      <c r="A249" s="21"/>
      <c r="B249" s="29">
        <v>85215</v>
      </c>
      <c r="C249" s="22"/>
      <c r="D249" s="16" t="s">
        <v>69</v>
      </c>
      <c r="E249" s="23">
        <f>SUM(E250:E252)</f>
        <v>133574.21</v>
      </c>
      <c r="F249" s="23">
        <f>SUM(F250:F252)</f>
        <v>20735.45</v>
      </c>
      <c r="G249" s="143">
        <f t="shared" si="15"/>
        <v>15.523543055205044</v>
      </c>
      <c r="H249" s="143">
        <f>H251+H250</f>
        <v>7857.5599999999995</v>
      </c>
      <c r="I249" s="143">
        <f t="shared" si="22"/>
        <v>4297.769809521836</v>
      </c>
      <c r="J249" s="23">
        <f>J251+J250</f>
        <v>482.46999999999997</v>
      </c>
    </row>
    <row r="250" spans="1:10" ht="12.75">
      <c r="A250" s="21"/>
      <c r="B250" s="38"/>
      <c r="C250" s="59" t="s">
        <v>26</v>
      </c>
      <c r="D250" s="12" t="s">
        <v>27</v>
      </c>
      <c r="E250" s="27">
        <v>20</v>
      </c>
      <c r="F250" s="27">
        <v>0</v>
      </c>
      <c r="G250" s="144">
        <f t="shared" si="15"/>
        <v>0</v>
      </c>
      <c r="H250" s="144">
        <v>21.58</v>
      </c>
      <c r="I250" s="144">
        <f t="shared" si="22"/>
        <v>0</v>
      </c>
      <c r="J250" s="27">
        <v>27.69</v>
      </c>
    </row>
    <row r="251" spans="1:10" ht="12.75">
      <c r="A251" s="24"/>
      <c r="B251" s="31"/>
      <c r="C251" s="30" t="s">
        <v>11</v>
      </c>
      <c r="D251" s="13" t="s">
        <v>12</v>
      </c>
      <c r="E251" s="27">
        <v>500</v>
      </c>
      <c r="F251" s="27">
        <v>518.95</v>
      </c>
      <c r="G251" s="144">
        <f t="shared" si="15"/>
        <v>103.79000000000002</v>
      </c>
      <c r="H251" s="144">
        <v>7835.98</v>
      </c>
      <c r="I251" s="144">
        <f t="shared" si="22"/>
        <v>114.11011917850391</v>
      </c>
      <c r="J251" s="27">
        <v>454.78</v>
      </c>
    </row>
    <row r="252" spans="1:10" ht="45">
      <c r="A252" s="24"/>
      <c r="B252" s="31"/>
      <c r="C252" s="32" t="s">
        <v>142</v>
      </c>
      <c r="D252" s="14" t="s">
        <v>182</v>
      </c>
      <c r="E252" s="27">
        <v>133054.21</v>
      </c>
      <c r="F252" s="27">
        <v>20216.5</v>
      </c>
      <c r="G252" s="144">
        <f t="shared" si="15"/>
        <v>15.19418288230038</v>
      </c>
      <c r="H252" s="144"/>
      <c r="I252" s="156" t="s">
        <v>146</v>
      </c>
      <c r="J252" s="45" t="s">
        <v>146</v>
      </c>
    </row>
    <row r="253" spans="1:10" s="87" customFormat="1" ht="12.75">
      <c r="A253" s="21"/>
      <c r="B253" s="29">
        <v>85216</v>
      </c>
      <c r="C253" s="22"/>
      <c r="D253" s="74" t="s">
        <v>130</v>
      </c>
      <c r="E253" s="23">
        <f>SUM(E254:E258)</f>
        <v>1401005</v>
      </c>
      <c r="F253" s="23">
        <f>SUM(F254:F258)</f>
        <v>1115502.28</v>
      </c>
      <c r="G253" s="143">
        <f aca="true" t="shared" si="23" ref="G253:G341">F253*100/E253</f>
        <v>79.62157736767534</v>
      </c>
      <c r="H253" s="143"/>
      <c r="I253" s="143">
        <f t="shared" si="22"/>
        <v>98.46824679617818</v>
      </c>
      <c r="J253" s="23">
        <f>SUM(J254:J258)</f>
        <v>1132854.82</v>
      </c>
    </row>
    <row r="254" spans="1:10" s="1" customFormat="1" ht="22.5" hidden="1">
      <c r="A254" s="24"/>
      <c r="B254" s="31"/>
      <c r="C254" s="32" t="s">
        <v>86</v>
      </c>
      <c r="D254" s="14" t="s">
        <v>112</v>
      </c>
      <c r="E254" s="27"/>
      <c r="F254" s="27"/>
      <c r="G254" s="144" t="e">
        <f t="shared" si="23"/>
        <v>#DIV/0!</v>
      </c>
      <c r="H254" s="144"/>
      <c r="I254" s="144" t="e">
        <f t="shared" si="22"/>
        <v>#DIV/0!</v>
      </c>
      <c r="J254" s="45"/>
    </row>
    <row r="255" spans="1:10" s="1" customFormat="1" ht="12.75">
      <c r="A255" s="24"/>
      <c r="B255" s="31"/>
      <c r="C255" s="32" t="s">
        <v>26</v>
      </c>
      <c r="D255" s="14" t="s">
        <v>27</v>
      </c>
      <c r="E255" s="27">
        <v>60</v>
      </c>
      <c r="F255" s="27">
        <v>0</v>
      </c>
      <c r="G255" s="144">
        <f t="shared" si="23"/>
        <v>0</v>
      </c>
      <c r="H255" s="144"/>
      <c r="I255" s="156" t="s">
        <v>146</v>
      </c>
      <c r="J255" s="45">
        <v>0</v>
      </c>
    </row>
    <row r="256" spans="1:10" s="1" customFormat="1" ht="12.75">
      <c r="A256" s="24"/>
      <c r="B256" s="31"/>
      <c r="C256" s="32" t="s">
        <v>11</v>
      </c>
      <c r="D256" s="14" t="s">
        <v>12</v>
      </c>
      <c r="E256" s="27">
        <v>16500</v>
      </c>
      <c r="F256" s="27">
        <v>9195.28</v>
      </c>
      <c r="G256" s="144">
        <f t="shared" si="23"/>
        <v>55.728969696969706</v>
      </c>
      <c r="H256" s="144"/>
      <c r="I256" s="144">
        <f aca="true" t="shared" si="24" ref="I256:I265">(F256/J256)*100</f>
        <v>162.23662713353636</v>
      </c>
      <c r="J256" s="45">
        <v>5667.82</v>
      </c>
    </row>
    <row r="257" spans="1:10" s="1" customFormat="1" ht="33.75">
      <c r="A257" s="24"/>
      <c r="B257" s="31"/>
      <c r="C257" s="32" t="s">
        <v>58</v>
      </c>
      <c r="D257" s="14" t="s">
        <v>220</v>
      </c>
      <c r="E257" s="27">
        <v>1384445</v>
      </c>
      <c r="F257" s="27">
        <v>1106307</v>
      </c>
      <c r="G257" s="144">
        <f t="shared" si="23"/>
        <v>79.90978334278357</v>
      </c>
      <c r="H257" s="144"/>
      <c r="I257" s="144">
        <f t="shared" si="24"/>
        <v>98.14760106353249</v>
      </c>
      <c r="J257" s="27">
        <v>1127187</v>
      </c>
    </row>
    <row r="258" spans="1:10" s="1" customFormat="1" ht="22.5" hidden="1">
      <c r="A258" s="24"/>
      <c r="B258" s="31"/>
      <c r="C258" s="32" t="s">
        <v>75</v>
      </c>
      <c r="D258" s="14" t="s">
        <v>139</v>
      </c>
      <c r="E258" s="27"/>
      <c r="F258" s="27"/>
      <c r="G258" s="144" t="e">
        <f t="shared" si="23"/>
        <v>#DIV/0!</v>
      </c>
      <c r="H258" s="144"/>
      <c r="I258" s="144" t="e">
        <f t="shared" si="24"/>
        <v>#DIV/0!</v>
      </c>
      <c r="J258" s="45"/>
    </row>
    <row r="259" spans="1:10" ht="12.75">
      <c r="A259" s="21"/>
      <c r="B259" s="29">
        <v>85219</v>
      </c>
      <c r="C259" s="22"/>
      <c r="D259" s="16" t="s">
        <v>120</v>
      </c>
      <c r="E259" s="23">
        <f>SUM(E260:E263)</f>
        <v>1790750</v>
      </c>
      <c r="F259" s="23">
        <f>SUM(F260:F263)</f>
        <v>1073245.37</v>
      </c>
      <c r="G259" s="143">
        <f t="shared" si="23"/>
        <v>59.932730420215</v>
      </c>
      <c r="H259" s="143">
        <f>SUM(H260:H263)</f>
        <v>1738683.6900000002</v>
      </c>
      <c r="I259" s="143">
        <f t="shared" si="24"/>
        <v>95.17638164023406</v>
      </c>
      <c r="J259" s="23">
        <f>SUM(J260:J263)</f>
        <v>1127638.34</v>
      </c>
    </row>
    <row r="260" spans="1:10" ht="12.75" hidden="1">
      <c r="A260" s="21"/>
      <c r="B260" s="38"/>
      <c r="C260" s="36" t="s">
        <v>26</v>
      </c>
      <c r="D260" s="12" t="s">
        <v>27</v>
      </c>
      <c r="E260" s="27"/>
      <c r="F260" s="27"/>
      <c r="G260" s="144" t="e">
        <f t="shared" si="23"/>
        <v>#DIV/0!</v>
      </c>
      <c r="H260" s="144">
        <v>52907.26</v>
      </c>
      <c r="I260" s="144" t="e">
        <f t="shared" si="24"/>
        <v>#DIV/0!</v>
      </c>
      <c r="J260" s="27">
        <v>0</v>
      </c>
    </row>
    <row r="261" spans="1:10" ht="12.75">
      <c r="A261" s="24"/>
      <c r="B261" s="31"/>
      <c r="C261" s="32" t="s">
        <v>11</v>
      </c>
      <c r="D261" s="13" t="s">
        <v>12</v>
      </c>
      <c r="E261" s="27">
        <v>3000</v>
      </c>
      <c r="F261" s="27">
        <v>3253.37</v>
      </c>
      <c r="G261" s="144">
        <f t="shared" si="23"/>
        <v>108.44566666666667</v>
      </c>
      <c r="H261" s="144">
        <v>2368.08</v>
      </c>
      <c r="I261" s="144">
        <f t="shared" si="24"/>
        <v>16.66827199444215</v>
      </c>
      <c r="J261" s="27">
        <v>19518.34</v>
      </c>
    </row>
    <row r="262" spans="1:10" ht="45">
      <c r="A262" s="24"/>
      <c r="B262" s="31"/>
      <c r="C262" s="32" t="s">
        <v>142</v>
      </c>
      <c r="D262" s="14" t="s">
        <v>182</v>
      </c>
      <c r="E262" s="27">
        <v>16750</v>
      </c>
      <c r="F262" s="27">
        <v>12872</v>
      </c>
      <c r="G262" s="144">
        <f t="shared" si="23"/>
        <v>76.84776119402986</v>
      </c>
      <c r="H262" s="144"/>
      <c r="I262" s="144">
        <f t="shared" si="24"/>
        <v>123.8406773138349</v>
      </c>
      <c r="J262" s="27">
        <v>10394</v>
      </c>
    </row>
    <row r="263" spans="1:10" ht="33.75">
      <c r="A263" s="24"/>
      <c r="B263" s="33"/>
      <c r="C263" s="32">
        <v>2030</v>
      </c>
      <c r="D263" s="14" t="s">
        <v>220</v>
      </c>
      <c r="E263" s="27">
        <v>1771000</v>
      </c>
      <c r="F263" s="27">
        <v>1057120</v>
      </c>
      <c r="G263" s="144">
        <f t="shared" si="23"/>
        <v>59.69057029926595</v>
      </c>
      <c r="H263" s="144">
        <v>1683408.35</v>
      </c>
      <c r="I263" s="144">
        <f t="shared" si="24"/>
        <v>96.30089840269794</v>
      </c>
      <c r="J263" s="27">
        <v>1097726</v>
      </c>
    </row>
    <row r="264" spans="1:10" ht="23.25" customHeight="1" hidden="1">
      <c r="A264" s="24"/>
      <c r="B264" s="29">
        <v>85220</v>
      </c>
      <c r="C264" s="46"/>
      <c r="D264" s="15" t="s">
        <v>183</v>
      </c>
      <c r="E264" s="23">
        <f>SUM(E265)</f>
        <v>0</v>
      </c>
      <c r="F264" s="23">
        <f>SUM(F265)</f>
        <v>0</v>
      </c>
      <c r="G264" s="143" t="e">
        <f t="shared" si="23"/>
        <v>#DIV/0!</v>
      </c>
      <c r="H264" s="144"/>
      <c r="I264" s="143" t="e">
        <f t="shared" si="24"/>
        <v>#DIV/0!</v>
      </c>
      <c r="J264" s="23"/>
    </row>
    <row r="265" spans="1:10" ht="12.75" hidden="1">
      <c r="A265" s="24"/>
      <c r="B265" s="102"/>
      <c r="C265" s="36" t="s">
        <v>11</v>
      </c>
      <c r="D265" s="12" t="s">
        <v>184</v>
      </c>
      <c r="E265" s="27"/>
      <c r="F265" s="27"/>
      <c r="G265" s="144" t="e">
        <f t="shared" si="23"/>
        <v>#DIV/0!</v>
      </c>
      <c r="H265" s="144"/>
      <c r="I265" s="144" t="e">
        <f t="shared" si="24"/>
        <v>#DIV/0!</v>
      </c>
      <c r="J265" s="27"/>
    </row>
    <row r="266" spans="1:10" ht="22.5">
      <c r="A266" s="24"/>
      <c r="B266" s="29">
        <v>85220</v>
      </c>
      <c r="C266" s="176"/>
      <c r="D266" s="14" t="s">
        <v>183</v>
      </c>
      <c r="E266" s="23">
        <f>SUM(E267:E267)</f>
        <v>45000</v>
      </c>
      <c r="F266" s="23">
        <f>SUM(F267:F267)</f>
        <v>36208.39</v>
      </c>
      <c r="G266" s="143">
        <f t="shared" si="23"/>
        <v>80.46308888888889</v>
      </c>
      <c r="H266" s="144"/>
      <c r="I266" s="143">
        <f aca="true" t="shared" si="25" ref="I266:I274">(F266/J266)*100</f>
        <v>139.70881705626877</v>
      </c>
      <c r="J266" s="23">
        <f>SUM(J267:J267)</f>
        <v>25917.04</v>
      </c>
    </row>
    <row r="267" spans="1:10" ht="12.75">
      <c r="A267" s="24"/>
      <c r="B267" s="111"/>
      <c r="C267" s="32" t="s">
        <v>11</v>
      </c>
      <c r="D267" s="13" t="s">
        <v>12</v>
      </c>
      <c r="E267" s="27">
        <v>45000</v>
      </c>
      <c r="F267" s="27">
        <v>36208.39</v>
      </c>
      <c r="G267" s="144">
        <f t="shared" si="23"/>
        <v>80.46308888888889</v>
      </c>
      <c r="H267" s="144"/>
      <c r="I267" s="144">
        <f t="shared" si="25"/>
        <v>139.70881705626877</v>
      </c>
      <c r="J267" s="27">
        <v>25917.04</v>
      </c>
    </row>
    <row r="268" spans="1:10" ht="13.5" customHeight="1">
      <c r="A268" s="21"/>
      <c r="B268" s="29">
        <v>85228</v>
      </c>
      <c r="C268" s="22"/>
      <c r="D268" s="15" t="s">
        <v>70</v>
      </c>
      <c r="E268" s="23">
        <f>SUM(E269:E272)</f>
        <v>367703</v>
      </c>
      <c r="F268" s="23">
        <f>SUM(F269:F272)</f>
        <v>236196.05</v>
      </c>
      <c r="G268" s="143">
        <f t="shared" si="23"/>
        <v>64.23555151848095</v>
      </c>
      <c r="H268" s="143">
        <f>SUM(H269:H271)</f>
        <v>272692.44</v>
      </c>
      <c r="I268" s="143">
        <f t="shared" si="25"/>
        <v>129.47327505220952</v>
      </c>
      <c r="J268" s="23">
        <f>SUM(J269:J272)</f>
        <v>182428.41999999998</v>
      </c>
    </row>
    <row r="269" spans="1:10" ht="12.75">
      <c r="A269" s="24"/>
      <c r="B269" s="31"/>
      <c r="C269" s="36" t="s">
        <v>64</v>
      </c>
      <c r="D269" s="12" t="s">
        <v>65</v>
      </c>
      <c r="E269" s="27">
        <v>291000</v>
      </c>
      <c r="F269" s="27">
        <v>190956.05</v>
      </c>
      <c r="G269" s="144">
        <f t="shared" si="23"/>
        <v>65.62063573883161</v>
      </c>
      <c r="H269" s="144">
        <v>255279.55</v>
      </c>
      <c r="I269" s="144">
        <f t="shared" si="25"/>
        <v>115.61570207053018</v>
      </c>
      <c r="J269" s="27">
        <v>165164.46</v>
      </c>
    </row>
    <row r="270" spans="1:10" ht="12.75">
      <c r="A270" s="24"/>
      <c r="B270" s="31"/>
      <c r="C270" s="32" t="s">
        <v>26</v>
      </c>
      <c r="D270" s="12" t="s">
        <v>27</v>
      </c>
      <c r="E270" s="27">
        <v>310</v>
      </c>
      <c r="F270" s="27">
        <v>0</v>
      </c>
      <c r="G270" s="144">
        <f t="shared" si="23"/>
        <v>0</v>
      </c>
      <c r="H270" s="144">
        <v>147.93</v>
      </c>
      <c r="I270" s="144">
        <f t="shared" si="25"/>
        <v>0</v>
      </c>
      <c r="J270" s="27">
        <v>183.96</v>
      </c>
    </row>
    <row r="271" spans="1:10" ht="12.75">
      <c r="A271" s="24"/>
      <c r="B271" s="31"/>
      <c r="C271" s="30" t="s">
        <v>11</v>
      </c>
      <c r="D271" s="13" t="s">
        <v>12</v>
      </c>
      <c r="E271" s="27">
        <v>3273</v>
      </c>
      <c r="F271" s="27">
        <v>0</v>
      </c>
      <c r="G271" s="144">
        <f t="shared" si="23"/>
        <v>0</v>
      </c>
      <c r="H271" s="144">
        <v>17264.96</v>
      </c>
      <c r="I271" s="156" t="s">
        <v>146</v>
      </c>
      <c r="J271" s="27">
        <v>0</v>
      </c>
    </row>
    <row r="272" spans="1:10" ht="45">
      <c r="A272" s="24"/>
      <c r="B272" s="31"/>
      <c r="C272" s="32" t="s">
        <v>142</v>
      </c>
      <c r="D272" s="14" t="s">
        <v>182</v>
      </c>
      <c r="E272" s="82">
        <v>73120</v>
      </c>
      <c r="F272" s="82">
        <v>45240</v>
      </c>
      <c r="G272" s="154">
        <f t="shared" si="23"/>
        <v>61.87089715536105</v>
      </c>
      <c r="H272" s="154"/>
      <c r="I272" s="144">
        <f t="shared" si="25"/>
        <v>264.8711943793911</v>
      </c>
      <c r="J272" s="164">
        <v>17080</v>
      </c>
    </row>
    <row r="273" spans="1:10" ht="12.75" hidden="1">
      <c r="A273" s="24"/>
      <c r="B273" s="29">
        <v>85231</v>
      </c>
      <c r="C273" s="44"/>
      <c r="D273" s="89" t="s">
        <v>153</v>
      </c>
      <c r="E273" s="90">
        <f>SUM(E274)</f>
        <v>0</v>
      </c>
      <c r="F273" s="90">
        <f>SUM(F274)</f>
        <v>0</v>
      </c>
      <c r="G273" s="153" t="e">
        <f t="shared" si="23"/>
        <v>#DIV/0!</v>
      </c>
      <c r="H273" s="153"/>
      <c r="I273" s="143">
        <f t="shared" si="25"/>
        <v>0</v>
      </c>
      <c r="J273" s="90">
        <f>SUM(J274)</f>
        <v>1121</v>
      </c>
    </row>
    <row r="274" spans="1:10" ht="45" hidden="1">
      <c r="A274" s="24"/>
      <c r="B274" s="31"/>
      <c r="C274" s="32" t="s">
        <v>142</v>
      </c>
      <c r="D274" s="14" t="s">
        <v>182</v>
      </c>
      <c r="E274" s="82"/>
      <c r="F274" s="82"/>
      <c r="G274" s="154" t="e">
        <f t="shared" si="23"/>
        <v>#DIV/0!</v>
      </c>
      <c r="H274" s="154"/>
      <c r="I274" s="144">
        <f t="shared" si="25"/>
        <v>0</v>
      </c>
      <c r="J274" s="45">
        <v>1121</v>
      </c>
    </row>
    <row r="275" spans="1:10" ht="22.5" hidden="1">
      <c r="A275" s="24"/>
      <c r="B275" s="29">
        <v>85278</v>
      </c>
      <c r="C275" s="104"/>
      <c r="D275" s="134" t="s">
        <v>173</v>
      </c>
      <c r="E275" s="90">
        <f>SUM(E276)</f>
        <v>0</v>
      </c>
      <c r="F275" s="90">
        <f>SUM(F276)</f>
        <v>0</v>
      </c>
      <c r="G275" s="153" t="e">
        <f t="shared" si="23"/>
        <v>#DIV/0!</v>
      </c>
      <c r="H275" s="153"/>
      <c r="I275" s="159" t="s">
        <v>146</v>
      </c>
      <c r="J275" s="90">
        <f>SUM(J276)</f>
        <v>0</v>
      </c>
    </row>
    <row r="276" spans="1:10" ht="12.75" hidden="1">
      <c r="A276" s="24"/>
      <c r="B276" s="118"/>
      <c r="C276" s="32" t="s">
        <v>142</v>
      </c>
      <c r="D276" s="133" t="s">
        <v>122</v>
      </c>
      <c r="E276" s="82"/>
      <c r="F276" s="82"/>
      <c r="G276" s="154" t="e">
        <f t="shared" si="23"/>
        <v>#DIV/0!</v>
      </c>
      <c r="H276" s="154"/>
      <c r="I276" s="160" t="s">
        <v>146</v>
      </c>
      <c r="J276" s="156" t="s">
        <v>146</v>
      </c>
    </row>
    <row r="277" spans="1:10" ht="22.5" hidden="1">
      <c r="A277" s="24"/>
      <c r="B277" s="29">
        <v>85278</v>
      </c>
      <c r="C277" s="46"/>
      <c r="D277" s="134" t="s">
        <v>199</v>
      </c>
      <c r="E277" s="90">
        <f>SUM(E278)</f>
        <v>0</v>
      </c>
      <c r="F277" s="90">
        <f>SUM(F278)</f>
        <v>0</v>
      </c>
      <c r="G277" s="153" t="e">
        <f t="shared" si="23"/>
        <v>#DIV/0!</v>
      </c>
      <c r="H277" s="154"/>
      <c r="I277" s="143" t="e">
        <f aca="true" t="shared" si="26" ref="I277:I304">(F277/J277)*100</f>
        <v>#DIV/0!</v>
      </c>
      <c r="J277" s="90">
        <f>SUM(J278)</f>
        <v>0</v>
      </c>
    </row>
    <row r="278" spans="1:10" ht="12.75" hidden="1">
      <c r="A278" s="24"/>
      <c r="B278" s="29"/>
      <c r="C278" s="32" t="s">
        <v>142</v>
      </c>
      <c r="D278" s="133" t="s">
        <v>122</v>
      </c>
      <c r="E278" s="82"/>
      <c r="F278" s="82"/>
      <c r="G278" s="154" t="e">
        <f t="shared" si="23"/>
        <v>#DIV/0!</v>
      </c>
      <c r="H278" s="154"/>
      <c r="I278" s="144" t="e">
        <f t="shared" si="26"/>
        <v>#DIV/0!</v>
      </c>
      <c r="J278" s="164"/>
    </row>
    <row r="279" spans="1:10" ht="12.75">
      <c r="A279" s="21"/>
      <c r="B279" s="29">
        <v>85295</v>
      </c>
      <c r="C279" s="22"/>
      <c r="D279" s="16" t="s">
        <v>5</v>
      </c>
      <c r="E279" s="23">
        <f>SUM(E280:E284)</f>
        <v>1165467.55</v>
      </c>
      <c r="F279" s="23">
        <f>SUM(F280:F284)</f>
        <v>982010.72</v>
      </c>
      <c r="G279" s="143">
        <f t="shared" si="23"/>
        <v>84.25894998106125</v>
      </c>
      <c r="H279" s="143" t="e">
        <f>SUM(#REF!)</f>
        <v>#REF!</v>
      </c>
      <c r="I279" s="143">
        <f t="shared" si="26"/>
        <v>111.86758339973358</v>
      </c>
      <c r="J279" s="90">
        <f>SUM(J281:J283)</f>
        <v>877833.14</v>
      </c>
    </row>
    <row r="280" spans="1:10" ht="12.75">
      <c r="A280" s="21"/>
      <c r="B280" s="38"/>
      <c r="C280" s="30" t="s">
        <v>26</v>
      </c>
      <c r="D280" s="97" t="s">
        <v>27</v>
      </c>
      <c r="E280" s="82">
        <v>200</v>
      </c>
      <c r="F280" s="82">
        <v>85.8</v>
      </c>
      <c r="G280" s="154">
        <f t="shared" si="23"/>
        <v>42.9</v>
      </c>
      <c r="H280" s="153"/>
      <c r="I280" s="156" t="s">
        <v>146</v>
      </c>
      <c r="J280" s="82">
        <v>0</v>
      </c>
    </row>
    <row r="281" spans="1:10" s="1" customFormat="1" ht="14.25" customHeight="1">
      <c r="A281" s="24"/>
      <c r="B281" s="25"/>
      <c r="C281" s="30" t="s">
        <v>11</v>
      </c>
      <c r="D281" s="97" t="s">
        <v>12</v>
      </c>
      <c r="E281" s="82">
        <v>4268</v>
      </c>
      <c r="F281" s="82">
        <v>2212.92</v>
      </c>
      <c r="G281" s="154">
        <f t="shared" si="23"/>
        <v>51.84910965323336</v>
      </c>
      <c r="H281" s="154"/>
      <c r="I281" s="144">
        <f t="shared" si="26"/>
        <v>101.83053093680114</v>
      </c>
      <c r="J281" s="82">
        <v>2173.14</v>
      </c>
    </row>
    <row r="282" spans="1:10" s="1" customFormat="1" ht="45">
      <c r="A282" s="24"/>
      <c r="B282" s="25"/>
      <c r="C282" s="32" t="s">
        <v>142</v>
      </c>
      <c r="D282" s="14" t="s">
        <v>182</v>
      </c>
      <c r="E282" s="27">
        <v>451799.55</v>
      </c>
      <c r="F282" s="27">
        <v>312891</v>
      </c>
      <c r="G282" s="144">
        <f t="shared" si="23"/>
        <v>69.25438504752827</v>
      </c>
      <c r="H282" s="144"/>
      <c r="I282" s="144">
        <f t="shared" si="26"/>
        <v>185.7360797815505</v>
      </c>
      <c r="J282" s="45">
        <v>168460</v>
      </c>
    </row>
    <row r="283" spans="1:10" ht="33.75">
      <c r="A283" s="24"/>
      <c r="B283" s="31"/>
      <c r="C283" s="32">
        <v>2030</v>
      </c>
      <c r="D283" s="14" t="s">
        <v>220</v>
      </c>
      <c r="E283" s="27">
        <v>708500</v>
      </c>
      <c r="F283" s="27">
        <v>666321</v>
      </c>
      <c r="G283" s="144">
        <f t="shared" si="23"/>
        <v>94.04671841919549</v>
      </c>
      <c r="H283" s="144"/>
      <c r="I283" s="144">
        <f t="shared" si="26"/>
        <v>94.2195984162896</v>
      </c>
      <c r="J283" s="45">
        <v>707200</v>
      </c>
    </row>
    <row r="284" spans="1:10" ht="22.5">
      <c r="A284" s="24"/>
      <c r="B284" s="31"/>
      <c r="C284" s="32" t="s">
        <v>75</v>
      </c>
      <c r="D284" s="88" t="s">
        <v>128</v>
      </c>
      <c r="E284" s="178">
        <v>700</v>
      </c>
      <c r="F284" s="83">
        <v>500</v>
      </c>
      <c r="G284" s="154">
        <f t="shared" si="23"/>
        <v>71.42857142857143</v>
      </c>
      <c r="H284" s="146"/>
      <c r="I284" s="156" t="s">
        <v>146</v>
      </c>
      <c r="J284" s="168" t="s">
        <v>146</v>
      </c>
    </row>
    <row r="285" spans="1:10" ht="22.5">
      <c r="A285" s="28">
        <v>853</v>
      </c>
      <c r="B285" s="39"/>
      <c r="C285" s="98"/>
      <c r="D285" s="99" t="s">
        <v>105</v>
      </c>
      <c r="E285" s="100">
        <f>E286+E291</f>
        <v>2197778.83</v>
      </c>
      <c r="F285" s="100">
        <f>F286+F291</f>
        <v>952288.84</v>
      </c>
      <c r="G285" s="142">
        <f t="shared" si="23"/>
        <v>43.32960291550356</v>
      </c>
      <c r="H285" s="155">
        <f>H286+H291</f>
        <v>68355.34999999999</v>
      </c>
      <c r="I285" s="155">
        <f t="shared" si="26"/>
        <v>180.57386261025601</v>
      </c>
      <c r="J285" s="100">
        <f>J286+J291</f>
        <v>527368.04</v>
      </c>
    </row>
    <row r="286" spans="1:10" ht="12.75">
      <c r="A286" s="49"/>
      <c r="B286" s="50">
        <v>85305</v>
      </c>
      <c r="C286" s="22"/>
      <c r="D286" s="16" t="s">
        <v>71</v>
      </c>
      <c r="E286" s="23">
        <f>SUM(E287:E290)</f>
        <v>484533</v>
      </c>
      <c r="F286" s="23">
        <f>SUM(F287:F290)</f>
        <v>241579.47999999998</v>
      </c>
      <c r="G286" s="143">
        <f t="shared" si="23"/>
        <v>49.85820986393084</v>
      </c>
      <c r="H286" s="143">
        <f>SUM(H288:H289)</f>
        <v>64135.439999999995</v>
      </c>
      <c r="I286" s="143">
        <f t="shared" si="26"/>
        <v>91.5158162688181</v>
      </c>
      <c r="J286" s="23">
        <f>SUM(J287:J289)</f>
        <v>263975.66000000003</v>
      </c>
    </row>
    <row r="287" spans="1:10" ht="12.75">
      <c r="A287" s="49"/>
      <c r="B287" s="53"/>
      <c r="C287" s="32" t="s">
        <v>64</v>
      </c>
      <c r="D287" s="12" t="s">
        <v>65</v>
      </c>
      <c r="E287" s="27">
        <v>137572</v>
      </c>
      <c r="F287" s="27">
        <v>60812.61</v>
      </c>
      <c r="G287" s="144">
        <f t="shared" si="23"/>
        <v>44.204205797691394</v>
      </c>
      <c r="H287" s="144"/>
      <c r="I287" s="144">
        <f t="shared" si="26"/>
        <v>86.9144797367609</v>
      </c>
      <c r="J287" s="45">
        <v>69968.33</v>
      </c>
    </row>
    <row r="288" spans="1:10" ht="12.75">
      <c r="A288" s="49"/>
      <c r="B288" s="53"/>
      <c r="C288" s="36" t="s">
        <v>26</v>
      </c>
      <c r="D288" s="12" t="s">
        <v>27</v>
      </c>
      <c r="E288" s="27">
        <v>100</v>
      </c>
      <c r="F288" s="27">
        <v>130.91</v>
      </c>
      <c r="G288" s="144">
        <f t="shared" si="23"/>
        <v>130.91</v>
      </c>
      <c r="H288" s="144">
        <v>6051.31</v>
      </c>
      <c r="I288" s="144">
        <f t="shared" si="26"/>
        <v>153.48809942548948</v>
      </c>
      <c r="J288" s="27">
        <v>85.29</v>
      </c>
    </row>
    <row r="289" spans="1:10" ht="12.75">
      <c r="A289" s="49"/>
      <c r="B289" s="60"/>
      <c r="C289" s="32" t="s">
        <v>11</v>
      </c>
      <c r="D289" s="12" t="s">
        <v>12</v>
      </c>
      <c r="E289" s="27">
        <v>346861</v>
      </c>
      <c r="F289" s="27">
        <v>180635.96</v>
      </c>
      <c r="G289" s="144">
        <f t="shared" si="23"/>
        <v>52.07733357166127</v>
      </c>
      <c r="H289" s="144">
        <v>58084.13</v>
      </c>
      <c r="I289" s="144">
        <f t="shared" si="26"/>
        <v>93.14875194175968</v>
      </c>
      <c r="J289" s="27">
        <v>193922.04</v>
      </c>
    </row>
    <row r="290" spans="1:10" ht="33.75" hidden="1">
      <c r="A290" s="49"/>
      <c r="B290" s="53"/>
      <c r="C290" s="32" t="s">
        <v>58</v>
      </c>
      <c r="D290" s="14" t="s">
        <v>220</v>
      </c>
      <c r="E290" s="82"/>
      <c r="F290" s="82"/>
      <c r="G290" s="144" t="e">
        <f t="shared" si="23"/>
        <v>#DIV/0!</v>
      </c>
      <c r="H290" s="154"/>
      <c r="I290" s="144" t="e">
        <f>(F290/J290)*100</f>
        <v>#DIV/0!</v>
      </c>
      <c r="J290" s="82"/>
    </row>
    <row r="291" spans="1:10" ht="12.75">
      <c r="A291" s="49"/>
      <c r="B291" s="50">
        <v>85395</v>
      </c>
      <c r="C291" s="44"/>
      <c r="D291" s="89" t="s">
        <v>5</v>
      </c>
      <c r="E291" s="90">
        <f>SUM(E292:E296)</f>
        <v>1713245.83</v>
      </c>
      <c r="F291" s="90">
        <f>SUM(F292:F296)</f>
        <v>710709.36</v>
      </c>
      <c r="G291" s="153">
        <f t="shared" si="23"/>
        <v>41.4832096804228</v>
      </c>
      <c r="H291" s="153">
        <f>SUM(H292:H296)</f>
        <v>4219.91</v>
      </c>
      <c r="I291" s="143">
        <f t="shared" si="26"/>
        <v>269.8291271752053</v>
      </c>
      <c r="J291" s="90">
        <f>SUM(J292:J296)</f>
        <v>263392.38</v>
      </c>
    </row>
    <row r="292" spans="1:10" ht="12.75">
      <c r="A292" s="56"/>
      <c r="B292" s="61"/>
      <c r="C292" s="32" t="s">
        <v>26</v>
      </c>
      <c r="D292" s="12" t="s">
        <v>27</v>
      </c>
      <c r="E292" s="27">
        <v>500</v>
      </c>
      <c r="F292" s="27">
        <v>463.87</v>
      </c>
      <c r="G292" s="144">
        <f t="shared" si="23"/>
        <v>92.774</v>
      </c>
      <c r="H292" s="144">
        <v>3950.02</v>
      </c>
      <c r="I292" s="144">
        <f t="shared" si="26"/>
        <v>45.606221488123325</v>
      </c>
      <c r="J292" s="27">
        <v>1017.12</v>
      </c>
    </row>
    <row r="293" spans="1:10" ht="45">
      <c r="A293" s="56"/>
      <c r="B293" s="61"/>
      <c r="C293" s="36" t="s">
        <v>148</v>
      </c>
      <c r="D293" s="88" t="s">
        <v>222</v>
      </c>
      <c r="E293" s="27">
        <v>1562017.69</v>
      </c>
      <c r="F293" s="27">
        <v>606581.96</v>
      </c>
      <c r="G293" s="144">
        <f t="shared" si="23"/>
        <v>38.83323242005025</v>
      </c>
      <c r="H293" s="144"/>
      <c r="I293" s="144">
        <f>(F293/J293)*100</f>
        <v>248.62723639492899</v>
      </c>
      <c r="J293" s="45">
        <v>243972.45</v>
      </c>
    </row>
    <row r="294" spans="1:10" ht="45">
      <c r="A294" s="56"/>
      <c r="B294" s="61"/>
      <c r="C294" s="36" t="s">
        <v>149</v>
      </c>
      <c r="D294" s="88" t="s">
        <v>222</v>
      </c>
      <c r="E294" s="27">
        <v>150728.14</v>
      </c>
      <c r="F294" s="27">
        <v>103663.53</v>
      </c>
      <c r="G294" s="144">
        <f t="shared" si="23"/>
        <v>68.77516699934066</v>
      </c>
      <c r="H294" s="144"/>
      <c r="I294" s="144">
        <f t="shared" si="26"/>
        <v>563.3027238774947</v>
      </c>
      <c r="J294" s="45">
        <v>18402.81</v>
      </c>
    </row>
    <row r="295" spans="1:10" ht="33.75" hidden="1">
      <c r="A295" s="56"/>
      <c r="B295" s="61"/>
      <c r="C295" s="36" t="s">
        <v>140</v>
      </c>
      <c r="D295" s="88" t="s">
        <v>141</v>
      </c>
      <c r="E295" s="27"/>
      <c r="F295" s="27"/>
      <c r="G295" s="144" t="e">
        <f t="shared" si="23"/>
        <v>#DIV/0!</v>
      </c>
      <c r="H295" s="144"/>
      <c r="I295" s="156" t="e">
        <f t="shared" si="26"/>
        <v>#DIV/0!</v>
      </c>
      <c r="J295" s="45"/>
    </row>
    <row r="296" spans="1:10" ht="33.75" hidden="1">
      <c r="A296" s="49"/>
      <c r="B296" s="53"/>
      <c r="C296" s="36" t="s">
        <v>126</v>
      </c>
      <c r="D296" s="88" t="s">
        <v>191</v>
      </c>
      <c r="E296" s="35"/>
      <c r="F296" s="35"/>
      <c r="G296" s="144" t="e">
        <f t="shared" si="23"/>
        <v>#DIV/0!</v>
      </c>
      <c r="H296" s="144">
        <v>269.89</v>
      </c>
      <c r="I296" s="144" t="e">
        <f t="shared" si="26"/>
        <v>#DIV/0!</v>
      </c>
      <c r="J296" s="45"/>
    </row>
    <row r="297" spans="1:10" ht="12.75">
      <c r="A297" s="28">
        <v>854</v>
      </c>
      <c r="B297" s="18"/>
      <c r="C297" s="34"/>
      <c r="D297" s="68" t="s">
        <v>72</v>
      </c>
      <c r="E297" s="20">
        <f>E298</f>
        <v>850000</v>
      </c>
      <c r="F297" s="20">
        <f>F298</f>
        <v>340000</v>
      </c>
      <c r="G297" s="142">
        <f t="shared" si="23"/>
        <v>40</v>
      </c>
      <c r="H297" s="142" t="e">
        <f>H298</f>
        <v>#REF!</v>
      </c>
      <c r="I297" s="155">
        <f t="shared" si="26"/>
        <v>46.43546358298769</v>
      </c>
      <c r="J297" s="20">
        <f>J298</f>
        <v>732199</v>
      </c>
    </row>
    <row r="298" spans="1:10" ht="12.75">
      <c r="A298" s="49"/>
      <c r="B298" s="50">
        <v>85415</v>
      </c>
      <c r="C298" s="22"/>
      <c r="D298" s="16" t="s">
        <v>73</v>
      </c>
      <c r="E298" s="23">
        <f>SUM(E299:E301)</f>
        <v>850000</v>
      </c>
      <c r="F298" s="23">
        <f>SUM(F299:F301)</f>
        <v>340000</v>
      </c>
      <c r="G298" s="143">
        <f t="shared" si="23"/>
        <v>40</v>
      </c>
      <c r="H298" s="143" t="e">
        <f>#REF!</f>
        <v>#REF!</v>
      </c>
      <c r="I298" s="143">
        <f t="shared" si="26"/>
        <v>46.43546358298769</v>
      </c>
      <c r="J298" s="23">
        <f>SUM(J300:J300)</f>
        <v>732199</v>
      </c>
    </row>
    <row r="299" spans="1:10" ht="12.75">
      <c r="A299" s="49"/>
      <c r="B299" s="53"/>
      <c r="C299" s="32" t="s">
        <v>11</v>
      </c>
      <c r="D299" s="12" t="s">
        <v>185</v>
      </c>
      <c r="E299" s="27">
        <v>380000</v>
      </c>
      <c r="F299" s="27">
        <v>0</v>
      </c>
      <c r="G299" s="144">
        <f t="shared" si="23"/>
        <v>0</v>
      </c>
      <c r="H299" s="143"/>
      <c r="I299" s="156" t="s">
        <v>146</v>
      </c>
      <c r="J299" s="27">
        <v>0</v>
      </c>
    </row>
    <row r="300" spans="1:10" ht="33.75">
      <c r="A300" s="49"/>
      <c r="B300" s="53"/>
      <c r="C300" s="32" t="s">
        <v>58</v>
      </c>
      <c r="D300" s="14" t="s">
        <v>220</v>
      </c>
      <c r="E300" s="27">
        <v>340000</v>
      </c>
      <c r="F300" s="27">
        <v>340000</v>
      </c>
      <c r="G300" s="144">
        <f t="shared" si="23"/>
        <v>100</v>
      </c>
      <c r="H300" s="144"/>
      <c r="I300" s="144">
        <f t="shared" si="26"/>
        <v>46.43546358298769</v>
      </c>
      <c r="J300" s="27">
        <v>732199</v>
      </c>
    </row>
    <row r="301" spans="1:10" ht="45">
      <c r="A301" s="49"/>
      <c r="B301" s="53"/>
      <c r="C301" s="32" t="s">
        <v>228</v>
      </c>
      <c r="D301" s="135" t="s">
        <v>229</v>
      </c>
      <c r="E301" s="27">
        <v>130000</v>
      </c>
      <c r="F301" s="27">
        <v>0</v>
      </c>
      <c r="G301" s="144">
        <f t="shared" si="23"/>
        <v>0</v>
      </c>
      <c r="H301" s="144"/>
      <c r="I301" s="156" t="s">
        <v>146</v>
      </c>
      <c r="J301" s="45" t="s">
        <v>146</v>
      </c>
    </row>
    <row r="302" spans="1:10" ht="15" customHeight="1">
      <c r="A302" s="28">
        <v>900</v>
      </c>
      <c r="B302" s="39"/>
      <c r="C302" s="40"/>
      <c r="D302" s="69" t="s">
        <v>99</v>
      </c>
      <c r="E302" s="20">
        <f>SUM(E303,E305,E308,E313,E317,E323,E327,E329)</f>
        <v>6604936.45</v>
      </c>
      <c r="F302" s="20">
        <f>SUM(F303,F307,F308,F313,F317,F323,F327,F329,)</f>
        <v>1760076.4900000002</v>
      </c>
      <c r="G302" s="142">
        <f t="shared" si="23"/>
        <v>26.647894394199664</v>
      </c>
      <c r="H302" s="142" t="e">
        <f>H308+#REF!+H317+H327+H329</f>
        <v>#REF!</v>
      </c>
      <c r="I302" s="142">
        <f t="shared" si="26"/>
        <v>76.66633250019672</v>
      </c>
      <c r="J302" s="20">
        <f>SUM(J305,J308,J315,J317,J323,J327,J329,J303)</f>
        <v>2295761.95</v>
      </c>
    </row>
    <row r="303" spans="1:10" ht="21.75" customHeight="1" hidden="1">
      <c r="A303" s="21"/>
      <c r="B303" s="29">
        <v>90001</v>
      </c>
      <c r="C303" s="118"/>
      <c r="D303" s="74" t="s">
        <v>186</v>
      </c>
      <c r="E303" s="23">
        <f>SUM(E304)</f>
        <v>0</v>
      </c>
      <c r="F303" s="23">
        <f>SUM(F304)</f>
        <v>0</v>
      </c>
      <c r="G303" s="23" t="e">
        <f>SUM(G304:G304)</f>
        <v>#DIV/0!</v>
      </c>
      <c r="H303" s="142"/>
      <c r="I303" s="143" t="e">
        <f t="shared" si="26"/>
        <v>#DIV/0!</v>
      </c>
      <c r="J303" s="42">
        <f>SUM(J304:J304)</f>
        <v>0</v>
      </c>
    </row>
    <row r="304" spans="1:10" ht="33.75" hidden="1">
      <c r="A304" s="21"/>
      <c r="B304" s="21"/>
      <c r="C304" s="32" t="s">
        <v>126</v>
      </c>
      <c r="D304" s="88" t="s">
        <v>191</v>
      </c>
      <c r="E304" s="45"/>
      <c r="F304" s="45"/>
      <c r="G304" s="27" t="e">
        <f>F304/E304*100</f>
        <v>#DIV/0!</v>
      </c>
      <c r="H304" s="142"/>
      <c r="I304" s="144" t="e">
        <f t="shared" si="26"/>
        <v>#DIV/0!</v>
      </c>
      <c r="J304" s="45"/>
    </row>
    <row r="305" spans="1:10" ht="12" customHeight="1">
      <c r="A305" s="21"/>
      <c r="B305" s="29">
        <v>90002</v>
      </c>
      <c r="C305" s="118"/>
      <c r="D305" s="74" t="s">
        <v>177</v>
      </c>
      <c r="E305" s="23">
        <f>SUM(E306:E307)</f>
        <v>114322.5</v>
      </c>
      <c r="F305" s="23">
        <f>SUM(F307:F307)</f>
        <v>0</v>
      </c>
      <c r="G305" s="23">
        <f>SUM(G307:G307)</f>
        <v>0</v>
      </c>
      <c r="H305" s="23">
        <f>SUM(H307:H307)</f>
        <v>0</v>
      </c>
      <c r="I305" s="149" t="s">
        <v>146</v>
      </c>
      <c r="J305" s="23">
        <f>SUM(J307:J307)</f>
        <v>0</v>
      </c>
    </row>
    <row r="306" spans="1:10" ht="22.5" hidden="1">
      <c r="A306" s="21"/>
      <c r="B306" s="38"/>
      <c r="C306" s="169" t="s">
        <v>78</v>
      </c>
      <c r="D306" s="14" t="s">
        <v>92</v>
      </c>
      <c r="E306" s="170"/>
      <c r="F306" s="27"/>
      <c r="G306" s="144" t="e">
        <f t="shared" si="23"/>
        <v>#DIV/0!</v>
      </c>
      <c r="H306" s="23"/>
      <c r="I306" s="42"/>
      <c r="J306" s="27"/>
    </row>
    <row r="307" spans="1:10" ht="33.75">
      <c r="A307" s="21"/>
      <c r="B307" s="21"/>
      <c r="C307" s="32" t="s">
        <v>150</v>
      </c>
      <c r="D307" s="88" t="s">
        <v>187</v>
      </c>
      <c r="E307" s="45">
        <v>114322.5</v>
      </c>
      <c r="F307" s="45">
        <v>0</v>
      </c>
      <c r="G307" s="144">
        <f t="shared" si="23"/>
        <v>0</v>
      </c>
      <c r="H307" s="45"/>
      <c r="I307" s="156" t="s">
        <v>146</v>
      </c>
      <c r="J307" s="45">
        <v>0</v>
      </c>
    </row>
    <row r="308" spans="1:10" ht="12.75">
      <c r="A308" s="21"/>
      <c r="B308" s="29">
        <v>90004</v>
      </c>
      <c r="C308" s="22"/>
      <c r="D308" s="74" t="s">
        <v>82</v>
      </c>
      <c r="E308" s="23">
        <f>SUM(E309:E312)</f>
        <v>3268023.95</v>
      </c>
      <c r="F308" s="23">
        <f>SUM(F309:F312)</f>
        <v>8977.95</v>
      </c>
      <c r="G308" s="143">
        <f t="shared" si="23"/>
        <v>0.2747210588833047</v>
      </c>
      <c r="H308" s="143">
        <f>H312</f>
        <v>0</v>
      </c>
      <c r="I308" s="143">
        <f>(F308/J308)*100</f>
        <v>3.761411556940623</v>
      </c>
      <c r="J308" s="23">
        <f>SUM(J309:J312)</f>
        <v>238685.65999999997</v>
      </c>
    </row>
    <row r="309" spans="1:10" ht="22.5" hidden="1">
      <c r="A309" s="21"/>
      <c r="B309" s="38"/>
      <c r="C309" s="32" t="s">
        <v>78</v>
      </c>
      <c r="D309" s="14" t="s">
        <v>92</v>
      </c>
      <c r="E309" s="27"/>
      <c r="F309" s="27"/>
      <c r="G309" s="144" t="e">
        <f t="shared" si="23"/>
        <v>#DIV/0!</v>
      </c>
      <c r="H309" s="144"/>
      <c r="I309" s="144">
        <f>(F309/J309)*100</f>
        <v>0</v>
      </c>
      <c r="J309" s="45">
        <v>240684.8</v>
      </c>
    </row>
    <row r="310" spans="1:10" ht="12.75" hidden="1">
      <c r="A310" s="21"/>
      <c r="B310" s="38"/>
      <c r="C310" s="32" t="s">
        <v>26</v>
      </c>
      <c r="D310" s="12" t="s">
        <v>27</v>
      </c>
      <c r="E310" s="27"/>
      <c r="F310" s="27"/>
      <c r="G310" s="144" t="e">
        <f t="shared" si="23"/>
        <v>#DIV/0!</v>
      </c>
      <c r="H310" s="144"/>
      <c r="I310" s="144" t="e">
        <f>(F310/J310)*100</f>
        <v>#DIV/0!</v>
      </c>
      <c r="J310" s="45"/>
    </row>
    <row r="311" spans="1:10" ht="33.75">
      <c r="A311" s="21"/>
      <c r="B311" s="38"/>
      <c r="C311" s="32" t="s">
        <v>150</v>
      </c>
      <c r="D311" s="88" t="s">
        <v>187</v>
      </c>
      <c r="E311" s="27">
        <v>108977.95</v>
      </c>
      <c r="F311" s="27">
        <v>8977.95</v>
      </c>
      <c r="G311" s="144">
        <f t="shared" si="23"/>
        <v>8.238317934958403</v>
      </c>
      <c r="H311" s="144"/>
      <c r="I311" s="144">
        <f>(F311/J311)*100</f>
        <v>89.77950000000001</v>
      </c>
      <c r="J311" s="45">
        <v>10000</v>
      </c>
    </row>
    <row r="312" spans="1:10" ht="33.75">
      <c r="A312" s="24"/>
      <c r="B312" s="25"/>
      <c r="C312" s="32" t="s">
        <v>126</v>
      </c>
      <c r="D312" s="88" t="s">
        <v>191</v>
      </c>
      <c r="E312" s="27">
        <v>3159046</v>
      </c>
      <c r="F312" s="27">
        <v>0</v>
      </c>
      <c r="G312" s="144">
        <f t="shared" si="23"/>
        <v>0</v>
      </c>
      <c r="H312" s="144">
        <v>0</v>
      </c>
      <c r="I312" s="144">
        <f>(F312/J312)*100</f>
        <v>0</v>
      </c>
      <c r="J312" s="27">
        <v>-11999.14</v>
      </c>
    </row>
    <row r="313" spans="1:10" ht="12.75">
      <c r="A313" s="24"/>
      <c r="B313" s="29">
        <v>90005</v>
      </c>
      <c r="C313" s="46"/>
      <c r="D313" s="91" t="s">
        <v>238</v>
      </c>
      <c r="E313" s="23">
        <f>SUM(E314:E314)</f>
        <v>200000</v>
      </c>
      <c r="F313" s="23">
        <f>SUM(F314:F314)</f>
        <v>0</v>
      </c>
      <c r="G313" s="143">
        <f t="shared" si="23"/>
        <v>0</v>
      </c>
      <c r="H313" s="144"/>
      <c r="I313" s="149" t="s">
        <v>146</v>
      </c>
      <c r="J313" s="42" t="s">
        <v>146</v>
      </c>
    </row>
    <row r="314" spans="1:10" ht="33.75">
      <c r="A314" s="24"/>
      <c r="B314" s="118"/>
      <c r="C314" s="32" t="s">
        <v>150</v>
      </c>
      <c r="D314" s="88" t="s">
        <v>187</v>
      </c>
      <c r="E314" s="27">
        <v>200000</v>
      </c>
      <c r="F314" s="27">
        <v>0</v>
      </c>
      <c r="G314" s="144">
        <f t="shared" si="23"/>
        <v>0</v>
      </c>
      <c r="H314" s="144"/>
      <c r="I314" s="156" t="s">
        <v>146</v>
      </c>
      <c r="J314" s="45" t="s">
        <v>146</v>
      </c>
    </row>
    <row r="315" spans="1:10" ht="12.75" hidden="1">
      <c r="A315" s="24"/>
      <c r="B315" s="29">
        <v>90015</v>
      </c>
      <c r="C315" s="46"/>
      <c r="D315" s="16" t="s">
        <v>178</v>
      </c>
      <c r="E315" s="23">
        <f aca="true" t="shared" si="27" ref="E315:J315">SUM(E316:E316)</f>
        <v>0</v>
      </c>
      <c r="F315" s="23">
        <f t="shared" si="27"/>
        <v>0</v>
      </c>
      <c r="G315" s="23">
        <f t="shared" si="27"/>
        <v>0</v>
      </c>
      <c r="H315" s="23">
        <f t="shared" si="27"/>
        <v>0</v>
      </c>
      <c r="I315" s="23" t="e">
        <f t="shared" si="27"/>
        <v>#VALUE!</v>
      </c>
      <c r="J315" s="23">
        <f t="shared" si="27"/>
        <v>0</v>
      </c>
    </row>
    <row r="316" spans="1:10" ht="12.75" hidden="1">
      <c r="A316" s="24"/>
      <c r="B316" s="25"/>
      <c r="C316" s="54" t="s">
        <v>78</v>
      </c>
      <c r="D316" s="12" t="s">
        <v>176</v>
      </c>
      <c r="E316" s="27"/>
      <c r="F316" s="27"/>
      <c r="G316" s="156" t="s">
        <v>146</v>
      </c>
      <c r="H316" s="156"/>
      <c r="I316" s="144" t="e">
        <f aca="true" t="shared" si="28" ref="I316:I322">(F316/J316)*100</f>
        <v>#VALUE!</v>
      </c>
      <c r="J316" s="45" t="s">
        <v>146</v>
      </c>
    </row>
    <row r="317" spans="1:10" ht="12.75">
      <c r="A317" s="48"/>
      <c r="B317" s="29">
        <v>90017</v>
      </c>
      <c r="C317" s="62"/>
      <c r="D317" s="16" t="s">
        <v>74</v>
      </c>
      <c r="E317" s="23">
        <f>SUM(E318:E322)</f>
        <v>324000</v>
      </c>
      <c r="F317" s="23">
        <f>SUM(F318:F322)</f>
        <v>178699.91</v>
      </c>
      <c r="G317" s="143">
        <f t="shared" si="23"/>
        <v>55.15429320987654</v>
      </c>
      <c r="H317" s="143">
        <f>SUM(H318:H320)</f>
        <v>0</v>
      </c>
      <c r="I317" s="143">
        <f t="shared" si="28"/>
        <v>92.5326094763071</v>
      </c>
      <c r="J317" s="23">
        <f>SUM(J318:J322)</f>
        <v>193121.01</v>
      </c>
    </row>
    <row r="318" spans="1:10" ht="45">
      <c r="A318" s="63"/>
      <c r="B318" s="25"/>
      <c r="C318" s="36" t="s">
        <v>10</v>
      </c>
      <c r="D318" s="88" t="s">
        <v>241</v>
      </c>
      <c r="E318" s="27">
        <v>312500</v>
      </c>
      <c r="F318" s="27">
        <v>175575.44</v>
      </c>
      <c r="G318" s="144">
        <f t="shared" si="23"/>
        <v>56.1841408</v>
      </c>
      <c r="H318" s="144">
        <v>0</v>
      </c>
      <c r="I318" s="144">
        <f t="shared" si="28"/>
        <v>96.24233482359892</v>
      </c>
      <c r="J318" s="27">
        <v>182430.57</v>
      </c>
    </row>
    <row r="319" spans="1:10" ht="12.75">
      <c r="A319" s="24"/>
      <c r="B319" s="25"/>
      <c r="C319" s="32" t="s">
        <v>26</v>
      </c>
      <c r="D319" s="12" t="s">
        <v>27</v>
      </c>
      <c r="E319" s="27">
        <v>500</v>
      </c>
      <c r="F319" s="27">
        <v>0</v>
      </c>
      <c r="G319" s="144">
        <f t="shared" si="23"/>
        <v>0</v>
      </c>
      <c r="H319" s="144">
        <v>0</v>
      </c>
      <c r="I319" s="144">
        <f t="shared" si="28"/>
        <v>0</v>
      </c>
      <c r="J319" s="27">
        <v>671.55</v>
      </c>
    </row>
    <row r="320" spans="1:10" ht="12.75">
      <c r="A320" s="24"/>
      <c r="B320" s="25"/>
      <c r="C320" s="30" t="s">
        <v>11</v>
      </c>
      <c r="D320" s="13" t="s">
        <v>12</v>
      </c>
      <c r="E320" s="27">
        <v>11000</v>
      </c>
      <c r="F320" s="27">
        <v>3124.47</v>
      </c>
      <c r="G320" s="144">
        <f t="shared" si="23"/>
        <v>28.404272727272726</v>
      </c>
      <c r="H320" s="144">
        <v>0</v>
      </c>
      <c r="I320" s="144">
        <f t="shared" si="28"/>
        <v>31.18579004260951</v>
      </c>
      <c r="J320" s="27">
        <v>10018.89</v>
      </c>
    </row>
    <row r="321" spans="1:10" ht="12.75" hidden="1">
      <c r="A321" s="24"/>
      <c r="B321" s="25"/>
      <c r="C321" s="30" t="s">
        <v>195</v>
      </c>
      <c r="D321" s="166" t="s">
        <v>196</v>
      </c>
      <c r="E321" s="27"/>
      <c r="F321" s="27"/>
      <c r="G321" s="144" t="e">
        <f t="shared" si="23"/>
        <v>#DIV/0!</v>
      </c>
      <c r="H321" s="144"/>
      <c r="I321" s="156" t="e">
        <f t="shared" si="28"/>
        <v>#DIV/0!</v>
      </c>
      <c r="J321" s="27">
        <v>0</v>
      </c>
    </row>
    <row r="322" spans="1:10" ht="33.75" hidden="1">
      <c r="A322" s="24"/>
      <c r="B322" s="25"/>
      <c r="C322" s="32" t="s">
        <v>150</v>
      </c>
      <c r="D322" s="88" t="s">
        <v>187</v>
      </c>
      <c r="E322" s="27"/>
      <c r="F322" s="27"/>
      <c r="G322" s="144" t="e">
        <f t="shared" si="23"/>
        <v>#DIV/0!</v>
      </c>
      <c r="H322" s="144"/>
      <c r="I322" s="144" t="e">
        <f t="shared" si="28"/>
        <v>#DIV/0!</v>
      </c>
      <c r="J322" s="45"/>
    </row>
    <row r="323" spans="1:10" ht="24" customHeight="1">
      <c r="A323" s="48"/>
      <c r="B323" s="29">
        <v>90019</v>
      </c>
      <c r="C323" s="62"/>
      <c r="D323" s="15" t="s">
        <v>129</v>
      </c>
      <c r="E323" s="23">
        <f>SUM(E324:E326)</f>
        <v>1300000</v>
      </c>
      <c r="F323" s="23">
        <f>SUM(F324:F326)</f>
        <v>1560430.94</v>
      </c>
      <c r="G323" s="143">
        <f>F323*100/E323</f>
        <v>120.03314923076923</v>
      </c>
      <c r="H323" s="143" t="e">
        <f>SUM(H325:H329)</f>
        <v>#REF!</v>
      </c>
      <c r="I323" s="143">
        <f aca="true" t="shared" si="29" ref="I323:I340">(F323/J323)*100</f>
        <v>262.3148072999398</v>
      </c>
      <c r="J323" s="23">
        <f>SUM(J324:J326)</f>
        <v>594869.56</v>
      </c>
    </row>
    <row r="324" spans="1:10" ht="12.75">
      <c r="A324" s="63"/>
      <c r="B324" s="25"/>
      <c r="C324" s="36" t="s">
        <v>17</v>
      </c>
      <c r="D324" s="12" t="s">
        <v>18</v>
      </c>
      <c r="E324" s="27">
        <v>1300000</v>
      </c>
      <c r="F324" s="27">
        <v>1560430.94</v>
      </c>
      <c r="G324" s="144">
        <f t="shared" si="23"/>
        <v>120.03314923076923</v>
      </c>
      <c r="H324" s="144"/>
      <c r="I324" s="144">
        <f t="shared" si="29"/>
        <v>262.3148072999398</v>
      </c>
      <c r="J324" s="27">
        <v>594869.56</v>
      </c>
    </row>
    <row r="325" spans="1:10" ht="12.75" hidden="1">
      <c r="A325" s="24"/>
      <c r="B325" s="25"/>
      <c r="C325" s="32" t="s">
        <v>11</v>
      </c>
      <c r="D325" s="12" t="s">
        <v>12</v>
      </c>
      <c r="E325" s="27"/>
      <c r="F325" s="27"/>
      <c r="G325" s="144" t="e">
        <f t="shared" si="23"/>
        <v>#DIV/0!</v>
      </c>
      <c r="H325" s="144">
        <v>0</v>
      </c>
      <c r="I325" s="144" t="e">
        <f t="shared" si="29"/>
        <v>#DIV/0!</v>
      </c>
      <c r="J325" s="27">
        <v>0</v>
      </c>
    </row>
    <row r="326" spans="1:10" ht="22.5" hidden="1">
      <c r="A326" s="24"/>
      <c r="B326" s="25"/>
      <c r="C326" s="32" t="s">
        <v>75</v>
      </c>
      <c r="D326" s="88" t="s">
        <v>164</v>
      </c>
      <c r="E326" s="83"/>
      <c r="F326" s="83"/>
      <c r="G326" s="144" t="e">
        <f t="shared" si="23"/>
        <v>#DIV/0!</v>
      </c>
      <c r="H326" s="144"/>
      <c r="I326" s="144" t="e">
        <f t="shared" si="29"/>
        <v>#DIV/0!</v>
      </c>
      <c r="J326" s="27">
        <v>0</v>
      </c>
    </row>
    <row r="327" spans="1:10" ht="22.5">
      <c r="A327" s="21"/>
      <c r="B327" s="29">
        <v>90020</v>
      </c>
      <c r="C327" s="22"/>
      <c r="D327" s="91" t="s">
        <v>121</v>
      </c>
      <c r="E327" s="86">
        <f>SUM(E328)</f>
        <v>27000</v>
      </c>
      <c r="F327" s="86">
        <f>SUM(F328)</f>
        <v>11965.1</v>
      </c>
      <c r="G327" s="145">
        <f t="shared" si="23"/>
        <v>44.315185185185186</v>
      </c>
      <c r="H327" s="145">
        <f>H328</f>
        <v>22360.2</v>
      </c>
      <c r="I327" s="143">
        <f t="shared" si="29"/>
        <v>86.94063090831673</v>
      </c>
      <c r="J327" s="86">
        <f>SUM(J328)</f>
        <v>13762.38</v>
      </c>
    </row>
    <row r="328" spans="1:10" ht="12.75">
      <c r="A328" s="24"/>
      <c r="B328" s="31"/>
      <c r="C328" s="37" t="s">
        <v>76</v>
      </c>
      <c r="D328" s="12" t="s">
        <v>77</v>
      </c>
      <c r="E328" s="27">
        <v>27000</v>
      </c>
      <c r="F328" s="27">
        <v>11965.1</v>
      </c>
      <c r="G328" s="144">
        <f t="shared" si="23"/>
        <v>44.315185185185186</v>
      </c>
      <c r="H328" s="144">
        <v>22360.2</v>
      </c>
      <c r="I328" s="144">
        <f t="shared" si="29"/>
        <v>86.94063090831673</v>
      </c>
      <c r="J328" s="27">
        <v>13762.38</v>
      </c>
    </row>
    <row r="329" spans="1:10" ht="12.75">
      <c r="A329" s="21"/>
      <c r="B329" s="29">
        <v>90095</v>
      </c>
      <c r="C329" s="62"/>
      <c r="D329" s="16" t="s">
        <v>5</v>
      </c>
      <c r="E329" s="23">
        <f>SUM(E330:E333)</f>
        <v>1371590</v>
      </c>
      <c r="F329" s="23">
        <f>SUM(F330:F333)</f>
        <v>2.59</v>
      </c>
      <c r="G329" s="143">
        <f t="shared" si="23"/>
        <v>0.00018883193957377933</v>
      </c>
      <c r="H329" s="143" t="e">
        <f>SUM(#REF!)</f>
        <v>#REF!</v>
      </c>
      <c r="I329" s="143">
        <f t="shared" si="29"/>
        <v>0.0002063213450647703</v>
      </c>
      <c r="J329" s="23">
        <f>SUM(J330:J333)</f>
        <v>1255323.34</v>
      </c>
    </row>
    <row r="330" spans="1:10" ht="22.5">
      <c r="A330" s="21"/>
      <c r="B330" s="38"/>
      <c r="C330" s="32" t="s">
        <v>78</v>
      </c>
      <c r="D330" s="14" t="s">
        <v>92</v>
      </c>
      <c r="E330" s="27">
        <v>3</v>
      </c>
      <c r="F330" s="27">
        <v>2.59</v>
      </c>
      <c r="G330" s="144">
        <f t="shared" si="23"/>
        <v>86.33333333333333</v>
      </c>
      <c r="H330" s="144"/>
      <c r="I330" s="156" t="s">
        <v>146</v>
      </c>
      <c r="J330" s="45" t="s">
        <v>146</v>
      </c>
    </row>
    <row r="331" spans="1:10" ht="12.75" hidden="1">
      <c r="A331" s="21"/>
      <c r="B331" s="38"/>
      <c r="C331" s="32" t="s">
        <v>11</v>
      </c>
      <c r="D331" s="12" t="s">
        <v>12</v>
      </c>
      <c r="E331" s="27"/>
      <c r="F331" s="27"/>
      <c r="G331" s="144" t="e">
        <f t="shared" si="23"/>
        <v>#DIV/0!</v>
      </c>
      <c r="H331" s="144"/>
      <c r="I331" s="156" t="e">
        <f t="shared" si="29"/>
        <v>#DIV/0!</v>
      </c>
      <c r="J331" s="45"/>
    </row>
    <row r="332" spans="1:10" ht="33.75">
      <c r="A332" s="21"/>
      <c r="B332" s="38"/>
      <c r="C332" s="32" t="s">
        <v>150</v>
      </c>
      <c r="D332" s="88" t="s">
        <v>187</v>
      </c>
      <c r="E332" s="27">
        <v>5000</v>
      </c>
      <c r="F332" s="27">
        <v>0</v>
      </c>
      <c r="G332" s="144">
        <f>F332*100/E332</f>
        <v>0</v>
      </c>
      <c r="H332" s="144"/>
      <c r="I332" s="156" t="s">
        <v>146</v>
      </c>
      <c r="J332" s="45">
        <v>0</v>
      </c>
    </row>
    <row r="333" spans="1:10" ht="33.75">
      <c r="A333" s="21"/>
      <c r="B333" s="38"/>
      <c r="C333" s="32">
        <v>6298</v>
      </c>
      <c r="D333" s="88" t="s">
        <v>191</v>
      </c>
      <c r="E333" s="27">
        <v>1366587</v>
      </c>
      <c r="F333" s="27">
        <v>0</v>
      </c>
      <c r="G333" s="144">
        <f>F333*100/E333</f>
        <v>0</v>
      </c>
      <c r="H333" s="144"/>
      <c r="I333" s="144">
        <f t="shared" si="29"/>
        <v>0</v>
      </c>
      <c r="J333" s="27">
        <v>1255323.34</v>
      </c>
    </row>
    <row r="334" spans="1:10" ht="13.5" customHeight="1">
      <c r="A334" s="28">
        <v>921</v>
      </c>
      <c r="B334" s="39"/>
      <c r="C334" s="40"/>
      <c r="D334" s="75" t="s">
        <v>101</v>
      </c>
      <c r="E334" s="20">
        <f>E335+E337+E339</f>
        <v>100000</v>
      </c>
      <c r="F334" s="20">
        <f>F335+F337+F339+F343</f>
        <v>58335</v>
      </c>
      <c r="G334" s="142">
        <f t="shared" si="23"/>
        <v>58.335</v>
      </c>
      <c r="H334" s="142" t="e">
        <f>H337+H339+#REF!</f>
        <v>#REF!</v>
      </c>
      <c r="I334" s="142">
        <f t="shared" si="29"/>
        <v>11.296525914038734</v>
      </c>
      <c r="J334" s="20">
        <f>J337+J339+J343</f>
        <v>516397.7</v>
      </c>
    </row>
    <row r="335" spans="1:10" ht="13.5" customHeight="1" hidden="1">
      <c r="A335" s="49"/>
      <c r="B335" s="50">
        <v>92109</v>
      </c>
      <c r="C335" s="179"/>
      <c r="D335" s="180" t="s">
        <v>232</v>
      </c>
      <c r="E335" s="52">
        <f>SUM(E336:E336)</f>
        <v>0</v>
      </c>
      <c r="F335" s="52">
        <f>SUM(F336:F336)</f>
        <v>0</v>
      </c>
      <c r="G335" s="151" t="e">
        <f t="shared" si="23"/>
        <v>#DIV/0!</v>
      </c>
      <c r="H335" s="151"/>
      <c r="I335" s="151"/>
      <c r="J335" s="52"/>
    </row>
    <row r="336" spans="1:10" ht="35.25" customHeight="1" hidden="1">
      <c r="A336" s="49"/>
      <c r="B336" s="120"/>
      <c r="C336" s="54" t="s">
        <v>233</v>
      </c>
      <c r="D336" s="181" t="s">
        <v>234</v>
      </c>
      <c r="E336" s="127"/>
      <c r="F336" s="55"/>
      <c r="G336" s="151"/>
      <c r="H336" s="151"/>
      <c r="I336" s="151"/>
      <c r="J336" s="52"/>
    </row>
    <row r="337" spans="1:10" ht="12.75">
      <c r="A337" s="21"/>
      <c r="B337" s="64">
        <v>92116</v>
      </c>
      <c r="C337" s="65"/>
      <c r="D337" s="15" t="s">
        <v>79</v>
      </c>
      <c r="E337" s="23">
        <f>SUM(E338)</f>
        <v>100000</v>
      </c>
      <c r="F337" s="23">
        <f>SUM(F338)</f>
        <v>58335</v>
      </c>
      <c r="G337" s="143">
        <f t="shared" si="23"/>
        <v>58.335</v>
      </c>
      <c r="H337" s="143">
        <f>SUM(H338)</f>
        <v>110000</v>
      </c>
      <c r="I337" s="143">
        <f t="shared" si="29"/>
        <v>66.66857142857143</v>
      </c>
      <c r="J337" s="23">
        <f>SUM(J338)</f>
        <v>87500</v>
      </c>
    </row>
    <row r="338" spans="1:10" ht="33.75">
      <c r="A338" s="24"/>
      <c r="B338" s="31"/>
      <c r="C338" s="32">
        <v>2320</v>
      </c>
      <c r="D338" s="14" t="s">
        <v>243</v>
      </c>
      <c r="E338" s="27">
        <v>100000</v>
      </c>
      <c r="F338" s="27">
        <v>58335</v>
      </c>
      <c r="G338" s="144">
        <f t="shared" si="23"/>
        <v>58.335</v>
      </c>
      <c r="H338" s="144">
        <v>110000</v>
      </c>
      <c r="I338" s="144">
        <f t="shared" si="29"/>
        <v>66.66857142857143</v>
      </c>
      <c r="J338" s="27">
        <v>87500</v>
      </c>
    </row>
    <row r="339" spans="1:10" ht="12.75" hidden="1">
      <c r="A339" s="21"/>
      <c r="B339" s="29">
        <v>92120</v>
      </c>
      <c r="C339" s="22"/>
      <c r="D339" s="16" t="s">
        <v>97</v>
      </c>
      <c r="E339" s="23">
        <f>SUM(E340:E342)</f>
        <v>0</v>
      </c>
      <c r="F339" s="23">
        <f>SUM(F340:F342)</f>
        <v>0</v>
      </c>
      <c r="G339" s="143" t="e">
        <f t="shared" si="23"/>
        <v>#DIV/0!</v>
      </c>
      <c r="H339" s="143">
        <v>15000</v>
      </c>
      <c r="I339" s="143">
        <f t="shared" si="29"/>
        <v>0</v>
      </c>
      <c r="J339" s="23">
        <f>SUM(J340:J342)</f>
        <v>428897.7</v>
      </c>
    </row>
    <row r="340" spans="1:10" ht="21.75" customHeight="1" hidden="1">
      <c r="A340" s="21"/>
      <c r="B340" s="111"/>
      <c r="C340" s="46" t="s">
        <v>78</v>
      </c>
      <c r="D340" s="14" t="s">
        <v>92</v>
      </c>
      <c r="E340" s="27"/>
      <c r="F340" s="27"/>
      <c r="G340" s="156" t="s">
        <v>146</v>
      </c>
      <c r="H340" s="144"/>
      <c r="I340" s="144" t="e">
        <f t="shared" si="29"/>
        <v>#DIV/0!</v>
      </c>
      <c r="J340" s="27">
        <v>0</v>
      </c>
    </row>
    <row r="341" spans="1:10" ht="12.75" hidden="1">
      <c r="A341" s="21"/>
      <c r="B341" s="38"/>
      <c r="C341" s="32" t="s">
        <v>154</v>
      </c>
      <c r="D341" s="88" t="s">
        <v>156</v>
      </c>
      <c r="E341" s="27"/>
      <c r="F341" s="27"/>
      <c r="G341" s="144" t="e">
        <f t="shared" si="23"/>
        <v>#DIV/0!</v>
      </c>
      <c r="H341" s="144"/>
      <c r="I341" s="144" t="e">
        <f>(F341/J341)*100</f>
        <v>#DIV/0!</v>
      </c>
      <c r="J341" s="45"/>
    </row>
    <row r="342" spans="1:10" ht="33.75" hidden="1">
      <c r="A342" s="24"/>
      <c r="B342" s="25"/>
      <c r="C342" s="32" t="s">
        <v>126</v>
      </c>
      <c r="D342" s="88" t="s">
        <v>191</v>
      </c>
      <c r="E342" s="27"/>
      <c r="F342" s="27"/>
      <c r="G342" s="144" t="e">
        <f aca="true" t="shared" si="30" ref="G342:G359">F342*100/E342</f>
        <v>#DIV/0!</v>
      </c>
      <c r="H342" s="144">
        <v>15000</v>
      </c>
      <c r="I342" s="144">
        <f>(F342/J342)*100</f>
        <v>0</v>
      </c>
      <c r="J342" s="45">
        <v>428897.7</v>
      </c>
    </row>
    <row r="343" spans="1:10" ht="12.75" hidden="1">
      <c r="A343" s="24"/>
      <c r="B343" s="29">
        <v>92195</v>
      </c>
      <c r="C343" s="104"/>
      <c r="D343" s="91" t="s">
        <v>5</v>
      </c>
      <c r="E343" s="23">
        <f>SUM(E344)</f>
        <v>0</v>
      </c>
      <c r="F343" s="23">
        <f>SUM(F344)</f>
        <v>0</v>
      </c>
      <c r="G343" s="143" t="e">
        <f t="shared" si="30"/>
        <v>#DIV/0!</v>
      </c>
      <c r="H343" s="143"/>
      <c r="I343" s="143" t="e">
        <f>(F343/J343)*100</f>
        <v>#DIV/0!</v>
      </c>
      <c r="J343" s="23"/>
    </row>
    <row r="344" spans="1:10" ht="12.75" hidden="1">
      <c r="A344" s="24"/>
      <c r="B344" s="132"/>
      <c r="C344" s="32" t="s">
        <v>11</v>
      </c>
      <c r="D344" s="88" t="s">
        <v>12</v>
      </c>
      <c r="E344" s="27"/>
      <c r="F344" s="27"/>
      <c r="G344" s="144" t="e">
        <f t="shared" si="30"/>
        <v>#DIV/0!</v>
      </c>
      <c r="H344" s="144"/>
      <c r="I344" s="144" t="e">
        <f>(F344/J344)*100</f>
        <v>#DIV/0!</v>
      </c>
      <c r="J344" s="27"/>
    </row>
    <row r="345" spans="1:10" ht="12.75" hidden="1">
      <c r="A345" s="24"/>
      <c r="B345" s="25"/>
      <c r="C345" s="32" t="s">
        <v>154</v>
      </c>
      <c r="D345" s="88" t="s">
        <v>122</v>
      </c>
      <c r="E345" s="27">
        <v>0</v>
      </c>
      <c r="F345" s="27">
        <v>0</v>
      </c>
      <c r="G345" s="144" t="e">
        <f t="shared" si="30"/>
        <v>#DIV/0!</v>
      </c>
      <c r="H345" s="144"/>
      <c r="I345" s="144" t="e">
        <f>(F345/J345)*100</f>
        <v>#DIV/0!</v>
      </c>
      <c r="J345" s="45"/>
    </row>
    <row r="346" spans="1:10" ht="12.75">
      <c r="A346" s="28">
        <v>926</v>
      </c>
      <c r="B346" s="18"/>
      <c r="C346" s="34"/>
      <c r="D346" s="68" t="s">
        <v>205</v>
      </c>
      <c r="E346" s="20">
        <f>SUM(E347,E353)</f>
        <v>1026024</v>
      </c>
      <c r="F346" s="20">
        <f>SUM(F347,F353)</f>
        <v>611316</v>
      </c>
      <c r="G346" s="142">
        <f t="shared" si="30"/>
        <v>59.58106243128816</v>
      </c>
      <c r="H346" s="142">
        <f>H347+H353+H357</f>
        <v>334423.6</v>
      </c>
      <c r="I346" s="148" t="s">
        <v>146</v>
      </c>
      <c r="J346" s="20">
        <f>J347+J353+J357</f>
        <v>0</v>
      </c>
    </row>
    <row r="347" spans="1:10" ht="12.75">
      <c r="A347" s="49"/>
      <c r="B347" s="50">
        <v>92601</v>
      </c>
      <c r="C347" s="51"/>
      <c r="D347" s="72" t="s">
        <v>88</v>
      </c>
      <c r="E347" s="52">
        <f>SUM(E348:E352)</f>
        <v>295382</v>
      </c>
      <c r="F347" s="52">
        <f>SUM(F348:F352)</f>
        <v>0</v>
      </c>
      <c r="G347" s="151">
        <f t="shared" si="30"/>
        <v>0</v>
      </c>
      <c r="H347" s="151">
        <f>SUM(H352:H352)</f>
        <v>333000</v>
      </c>
      <c r="I347" s="149" t="s">
        <v>146</v>
      </c>
      <c r="J347" s="52">
        <f>SUM(J348:J352)</f>
        <v>0</v>
      </c>
    </row>
    <row r="348" spans="1:10" ht="33.75" hidden="1">
      <c r="A348" s="49"/>
      <c r="B348" s="53"/>
      <c r="C348" s="54" t="s">
        <v>78</v>
      </c>
      <c r="D348" s="135" t="s">
        <v>174</v>
      </c>
      <c r="E348" s="55"/>
      <c r="F348" s="55"/>
      <c r="G348" s="147" t="e">
        <f t="shared" si="30"/>
        <v>#DIV/0!</v>
      </c>
      <c r="H348" s="147"/>
      <c r="I348" s="158" t="s">
        <v>146</v>
      </c>
      <c r="J348" s="45"/>
    </row>
    <row r="349" spans="1:10" ht="12.75" hidden="1">
      <c r="A349" s="49"/>
      <c r="B349" s="53"/>
      <c r="C349" s="54" t="s">
        <v>150</v>
      </c>
      <c r="D349" s="128" t="s">
        <v>122</v>
      </c>
      <c r="E349" s="55"/>
      <c r="F349" s="55"/>
      <c r="G349" s="158" t="s">
        <v>146</v>
      </c>
      <c r="H349" s="147"/>
      <c r="I349" s="158" t="e">
        <f aca="true" t="shared" si="31" ref="I349:I359">(F349/J349)*100</f>
        <v>#DIV/0!</v>
      </c>
      <c r="J349" s="55">
        <v>0</v>
      </c>
    </row>
    <row r="350" spans="1:10" ht="45">
      <c r="A350" s="49"/>
      <c r="B350" s="53"/>
      <c r="C350" s="66" t="s">
        <v>248</v>
      </c>
      <c r="D350" s="135" t="s">
        <v>249</v>
      </c>
      <c r="E350" s="55">
        <v>200000</v>
      </c>
      <c r="F350" s="55">
        <v>0</v>
      </c>
      <c r="G350" s="147">
        <f t="shared" si="30"/>
        <v>0</v>
      </c>
      <c r="H350" s="147"/>
      <c r="I350" s="158" t="s">
        <v>146</v>
      </c>
      <c r="J350" s="161" t="s">
        <v>146</v>
      </c>
    </row>
    <row r="351" spans="1:10" ht="33.75">
      <c r="A351" s="49"/>
      <c r="B351" s="53"/>
      <c r="C351" s="66" t="s">
        <v>91</v>
      </c>
      <c r="D351" s="14" t="s">
        <v>189</v>
      </c>
      <c r="E351" s="55">
        <v>95382</v>
      </c>
      <c r="F351" s="55">
        <v>0</v>
      </c>
      <c r="G351" s="147">
        <f t="shared" si="30"/>
        <v>0</v>
      </c>
      <c r="H351" s="147"/>
      <c r="I351" s="156" t="s">
        <v>146</v>
      </c>
      <c r="J351" s="161" t="s">
        <v>146</v>
      </c>
    </row>
    <row r="352" spans="1:10" ht="33.75" hidden="1">
      <c r="A352" s="56"/>
      <c r="B352" s="61"/>
      <c r="C352" s="66" t="s">
        <v>87</v>
      </c>
      <c r="D352" s="14" t="s">
        <v>189</v>
      </c>
      <c r="E352" s="55"/>
      <c r="F352" s="55"/>
      <c r="G352" s="147" t="e">
        <f t="shared" si="30"/>
        <v>#DIV/0!</v>
      </c>
      <c r="H352" s="147">
        <v>333000</v>
      </c>
      <c r="I352" s="156" t="e">
        <f t="shared" si="31"/>
        <v>#DIV/0!</v>
      </c>
      <c r="J352" s="55">
        <v>0</v>
      </c>
    </row>
    <row r="353" spans="1:10" ht="12.75">
      <c r="A353" s="49"/>
      <c r="B353" s="50">
        <v>92604</v>
      </c>
      <c r="C353" s="22"/>
      <c r="D353" s="16" t="s">
        <v>80</v>
      </c>
      <c r="E353" s="23">
        <f>SUM(E354)</f>
        <v>730642</v>
      </c>
      <c r="F353" s="23">
        <f>SUM(F354)</f>
        <v>611316</v>
      </c>
      <c r="G353" s="143">
        <f t="shared" si="30"/>
        <v>83.66833551862608</v>
      </c>
      <c r="H353" s="143">
        <f>SUM(H355:H355)</f>
        <v>711.8</v>
      </c>
      <c r="I353" s="149" t="s">
        <v>146</v>
      </c>
      <c r="J353" s="23">
        <f>SUM(J355:J356)</f>
        <v>0</v>
      </c>
    </row>
    <row r="354" spans="1:10" ht="12.75">
      <c r="A354" s="49"/>
      <c r="B354" s="53"/>
      <c r="C354" s="32" t="s">
        <v>11</v>
      </c>
      <c r="D354" s="12" t="s">
        <v>12</v>
      </c>
      <c r="E354" s="27">
        <v>730642</v>
      </c>
      <c r="F354" s="27">
        <v>611316</v>
      </c>
      <c r="G354" s="147">
        <f t="shared" si="30"/>
        <v>83.66833551862608</v>
      </c>
      <c r="H354" s="143"/>
      <c r="I354" s="156" t="s">
        <v>146</v>
      </c>
      <c r="J354" s="27">
        <v>0</v>
      </c>
    </row>
    <row r="355" spans="1:10" ht="33.75" hidden="1">
      <c r="A355" s="49"/>
      <c r="B355" s="53"/>
      <c r="C355" s="32" t="s">
        <v>126</v>
      </c>
      <c r="D355" s="88" t="s">
        <v>191</v>
      </c>
      <c r="E355" s="67"/>
      <c r="F355" s="27"/>
      <c r="G355" s="147" t="e">
        <f t="shared" si="30"/>
        <v>#DIV/0!</v>
      </c>
      <c r="H355" s="144">
        <v>711.8</v>
      </c>
      <c r="I355" s="144" t="e">
        <f t="shared" si="31"/>
        <v>#DIV/0!</v>
      </c>
      <c r="J355" s="27"/>
    </row>
    <row r="356" spans="1:10" ht="33.75" hidden="1">
      <c r="A356" s="49"/>
      <c r="B356" s="53"/>
      <c r="C356" s="32" t="s">
        <v>91</v>
      </c>
      <c r="D356" s="14" t="s">
        <v>189</v>
      </c>
      <c r="E356" s="67"/>
      <c r="F356" s="27"/>
      <c r="G356" s="147" t="e">
        <f t="shared" si="30"/>
        <v>#DIV/0!</v>
      </c>
      <c r="H356" s="144"/>
      <c r="I356" s="144" t="e">
        <f t="shared" si="31"/>
        <v>#DIV/0!</v>
      </c>
      <c r="J356" s="27">
        <v>0</v>
      </c>
    </row>
    <row r="357" spans="1:10" ht="12.75" hidden="1">
      <c r="A357" s="49"/>
      <c r="B357" s="50">
        <v>92695</v>
      </c>
      <c r="C357" s="22"/>
      <c r="D357" s="16" t="s">
        <v>5</v>
      </c>
      <c r="E357" s="23">
        <f>SUM(E358)</f>
        <v>0</v>
      </c>
      <c r="F357" s="23">
        <f>SUM(F358)</f>
        <v>0</v>
      </c>
      <c r="G357" s="143" t="e">
        <f t="shared" si="30"/>
        <v>#DIV/0!</v>
      </c>
      <c r="H357" s="143">
        <f>SUM(H358:H358)</f>
        <v>711.8</v>
      </c>
      <c r="I357" s="143" t="e">
        <f t="shared" si="31"/>
        <v>#DIV/0!</v>
      </c>
      <c r="J357" s="23">
        <f>SUM(J358)</f>
        <v>0</v>
      </c>
    </row>
    <row r="358" spans="1:10" ht="12.75" hidden="1">
      <c r="A358" s="49"/>
      <c r="B358" s="53"/>
      <c r="C358" s="32" t="s">
        <v>154</v>
      </c>
      <c r="D358" s="12" t="s">
        <v>156</v>
      </c>
      <c r="E358" s="67"/>
      <c r="F358" s="27"/>
      <c r="G358" s="144" t="e">
        <f t="shared" si="30"/>
        <v>#DIV/0!</v>
      </c>
      <c r="H358" s="144">
        <v>711.8</v>
      </c>
      <c r="I358" s="144" t="e">
        <f t="shared" si="31"/>
        <v>#DIV/0!</v>
      </c>
      <c r="J358" s="45"/>
    </row>
    <row r="359" spans="1:10" ht="15.75" customHeight="1">
      <c r="A359" s="48"/>
      <c r="B359" s="38"/>
      <c r="C359" s="184" t="s">
        <v>81</v>
      </c>
      <c r="D359" s="185"/>
      <c r="E359" s="20">
        <f>SUM(E346,E334,E302,E297,E285,E218,E201,E165,E146,E100,E92,E78,E56,E52,E33,E7,E4)</f>
        <v>226150231.98000002</v>
      </c>
      <c r="F359" s="20">
        <f>SUM(F346,F334,F302,F297,F285,F218,F201,F165,F146,F100,F92,F78,F56,F52,F33,F7,F4)</f>
        <v>136469025.78</v>
      </c>
      <c r="G359" s="142">
        <f t="shared" si="30"/>
        <v>60.344411139966844</v>
      </c>
      <c r="H359" s="142" t="e">
        <f>#REF!+H7+H33+H52+H56+H78+H92+H100+H146+H165+H201+H218+H285+H297+H302+H334+H346</f>
        <v>#REF!</v>
      </c>
      <c r="I359" s="142">
        <f t="shared" si="31"/>
        <v>113.03743868640561</v>
      </c>
      <c r="J359" s="20">
        <f>SUM(J346,J334,J302,J297,J285,J218,J201,J165,J146,J100,J92,J78,J56,J52,J33,J7,J4)</f>
        <v>120729049.91999997</v>
      </c>
    </row>
    <row r="360" spans="2:8" s="95" customFormat="1" ht="11.25">
      <c r="B360" s="93"/>
      <c r="C360" s="93"/>
      <c r="D360" s="93"/>
      <c r="E360" s="94"/>
      <c r="F360" s="94"/>
      <c r="G360" s="137"/>
      <c r="H360" s="96"/>
    </row>
    <row r="361" spans="4:8" ht="12.75">
      <c r="D361" s="11"/>
      <c r="E361" s="92"/>
      <c r="F361" s="92"/>
      <c r="G361" s="138"/>
      <c r="H361" s="9"/>
    </row>
    <row r="362" spans="1:8" ht="12.75">
      <c r="A362" s="2"/>
      <c r="D362" s="11"/>
      <c r="E362" s="7"/>
      <c r="F362" s="7"/>
      <c r="G362" s="139"/>
      <c r="H362" s="7"/>
    </row>
    <row r="363" spans="4:7" ht="12.75">
      <c r="D363" s="11"/>
      <c r="E363" s="8"/>
      <c r="F363" s="5"/>
      <c r="G363" s="140"/>
    </row>
    <row r="364" spans="3:7" ht="12.75">
      <c r="C364" s="4"/>
      <c r="D364" s="17"/>
      <c r="E364" s="5"/>
      <c r="F364" s="79"/>
      <c r="G364" s="140"/>
    </row>
    <row r="365" spans="4:7" ht="12.75">
      <c r="D365" s="11"/>
      <c r="E365" s="5"/>
      <c r="F365" s="5"/>
      <c r="G365" s="140"/>
    </row>
    <row r="366" spans="4:7" ht="12.75">
      <c r="D366" s="11"/>
      <c r="E366" s="5"/>
      <c r="F366" s="5"/>
      <c r="G366" s="140"/>
    </row>
    <row r="367" spans="4:8" ht="12.75">
      <c r="D367" s="11"/>
      <c r="E367" s="5"/>
      <c r="F367" s="5"/>
      <c r="G367" s="140"/>
      <c r="H367" s="10"/>
    </row>
    <row r="368" spans="4:7" ht="12.75">
      <c r="D368" s="11"/>
      <c r="E368" s="5"/>
      <c r="F368" s="5"/>
      <c r="G368" s="140"/>
    </row>
    <row r="369" spans="4:7" ht="12.75">
      <c r="D369" s="11"/>
      <c r="E369" s="5"/>
      <c r="F369" s="5"/>
      <c r="G369" s="140"/>
    </row>
    <row r="370" spans="4:7" ht="12.75">
      <c r="D370" s="11"/>
      <c r="E370" s="5"/>
      <c r="F370" s="5"/>
      <c r="G370" s="140"/>
    </row>
  </sheetData>
  <sheetProtection/>
  <mergeCells count="9">
    <mergeCell ref="J1:J2"/>
    <mergeCell ref="H1:H2"/>
    <mergeCell ref="E1:E2"/>
    <mergeCell ref="F1:F2"/>
    <mergeCell ref="G1:G2"/>
    <mergeCell ref="C359:D359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- lipiec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2014-08-13T12:14:29Z</cp:lastPrinted>
  <dcterms:created xsi:type="dcterms:W3CDTF">1997-02-26T13:46:56Z</dcterms:created>
  <dcterms:modified xsi:type="dcterms:W3CDTF">2014-08-14T06:42:51Z</dcterms:modified>
  <cp:category/>
  <cp:version/>
  <cp:contentType/>
  <cp:contentStatus/>
</cp:coreProperties>
</file>