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499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<sst xmlns="http://schemas.openxmlformats.org/spreadsheetml/2006/main" count="717" uniqueCount="249">
  <si>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</si>
  <si>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</si>
  <si>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</si>
  <si>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</si>
  <si>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</si>
  <si>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</si>
  <si>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</si>
  <si>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</si>
  <si>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</si>
  <si>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</si>
  <si>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</si>
  <si>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</si>
  <si>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</si>
  <si>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</si>
  <si>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</si>
  <si>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</si>
  <si>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</si>
  <si>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</si>
  <si>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</si>
  <si>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</si>
  <si>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</si>
  <si>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</si>
  <si>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Cmentarze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</si>
  <si>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</si>
  <si>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</si>
  <si>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</si>
  <si>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</si>
  <si>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</si>
  <si>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</si>
  <si>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</si>
  <si>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</si>
  <si>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</si>
  <si>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</si>
  <si>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</si>
  <si>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</si>
  <si>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</si>
  <si>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</si>
  <si>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</si>
  <si>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0360</t>
  </si>
  <si>
    <t>Podatek od spadków i darowizn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</si>
  <si>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</si>
  <si>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</si>
  <si>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</si>
  <si>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</si>
  <si>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</si>
  <si>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</si>
  <si>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</si>
  <si>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</si>
  <si>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</si>
  <si>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</si>
  <si>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Podatek dochodowy od osób fizycznych</t>
  </si>
  <si>
    <t>0020</t>
  </si>
  <si>
    <t>Podatek dochodowy od osób prawnych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</si>
  <si>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</si>
  <si>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</si>
  <si>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</si>
  <si>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</si>
  <si>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</si>
  <si>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</si>
  <si>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</si>
  <si>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</si>
  <si>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</si>
  <si>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</si>
  <si>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Izby Wytrzeźwień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</si>
  <si>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</si>
  <si>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</si>
  <si>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</si>
  <si>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</si>
  <si>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</si>
  <si>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</si>
  <si>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</si>
  <si>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</si>
  <si>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</si>
  <si>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</si>
  <si>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</si>
  <si>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</si>
  <si>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</si>
  <si>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</si>
  <si>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</si>
  <si>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</si>
  <si>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</si>
  <si>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</si>
  <si>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</si>
  <si>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</si>
  <si>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</si>
  <si>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</si>
  <si>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</si>
  <si>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</si>
  <si>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</si>
  <si>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</si>
  <si>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</si>
  <si>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</si>
  <si>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</si>
  <si>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Podatek od czynności cywilnoprawnych</t>
  </si>
  <si>
    <t>0927</t>
  </si>
  <si>
    <t>Opłata od posiadania psów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</si>
  <si>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</si>
  <si>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</si>
  <si>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</si>
  <si>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</si>
  <si>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</si>
  <si>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</si>
  <si>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Wykonanie 2008</t>
  </si>
  <si>
    <t>Rozdz.</t>
  </si>
  <si>
    <t>Klasyfikacja budżetowa</t>
  </si>
  <si>
    <t>POZOSTAŁE ZADANIA W ZAKRESIE POLITYKI SPOŁECZNEJ</t>
  </si>
  <si>
    <t xml:space="preserve">Odsetki od nieterminowych wpłat z tytułu podatków i opłat </t>
  </si>
  <si>
    <t>Grzywny, mandaty i inne kary pieniężne od osób fizycznych</t>
  </si>
  <si>
    <t>Wpływy z opłaty skarbowej</t>
  </si>
  <si>
    <t>Udziały gmin w podatkach stanowiących dochód budżetu państwa</t>
  </si>
  <si>
    <t xml:space="preserve">Subwencje ogólne z budżetu państwa </t>
  </si>
  <si>
    <t>Wpływy ze zwrotów dotacji wykorzystanych niezgodnie z przeznaczeniem lub pobranych w nadmiernej wysokości</t>
  </si>
  <si>
    <t>Odsetki od dotacji wykorzystanych niezgodnie z przeznaczeniem lub pobranych w nadmiernej wysokości</t>
  </si>
  <si>
    <t>BEZPIECZEŃSTWO PUBLICZNE I OCHRONA PRZECIWPOŻAROWA</t>
  </si>
  <si>
    <t>Urzędy naczelnych organów władzy państwowej, kontroli i ochrony prawa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</si>
  <si>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</si>
  <si>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</si>
  <si>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</si>
  <si>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</si>
  <si>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</si>
  <si>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</si>
  <si>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</si>
  <si>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</si>
  <si>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Wpływy z tytułu pomocy finansowej udzielonej między jst na dofinansowanie własnych zadań inwestycyjnych i zakupów inwestycyjnych</t>
  </si>
  <si>
    <t>Podatek od działalności gospodarczej osób fizycznych, opłacany w formie karty podatkowej</t>
  </si>
  <si>
    <t>Budżet                 roczny</t>
  </si>
  <si>
    <t>6298</t>
  </si>
  <si>
    <t>Drogi wewnętrzne</t>
  </si>
  <si>
    <t xml:space="preserve">Wpływy ze zwrotów dotacji wykorzystanych niezgodnie z przeznaczeniem  </t>
  </si>
  <si>
    <t>Wpływy i wydatki związane z gromadzeniem środków z opłat i kar za korzystanie ze środowiska</t>
  </si>
  <si>
    <t>Zasiłki stałe</t>
  </si>
  <si>
    <t>6620</t>
  </si>
  <si>
    <t>Dotacje celowe otrzymane z budżetu państwa na realizację inwestycji i zakupów inwestycyjnych własnych gmin (związków gmin)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</si>
  <si>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</si>
  <si>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</si>
  <si>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</si>
  <si>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</si>
  <si>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</si>
  <si>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Środki na dofinansowanie własnych zadań bieżących gmin (związków gmin), powiatów (związków powiatów), samorzadów województw, pozyskane z innych żródeł</t>
  </si>
  <si>
    <t>Wpływy ze zwrotów dotacji oraz płatności, w tym wykorzystanych niezgodnie z przeznaczeniem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</si>
  <si>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</si>
  <si>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</si>
  <si>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</si>
  <si>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</si>
  <si>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</si>
  <si>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Zaległości z tytułu podatków i opłat zniesionych</t>
  </si>
  <si>
    <t>x</t>
  </si>
  <si>
    <t>ROLNICTWO I ŁOWIECTWO</t>
  </si>
  <si>
    <t>2007</t>
  </si>
  <si>
    <t>2009</t>
  </si>
  <si>
    <t>2440</t>
  </si>
  <si>
    <t>010</t>
  </si>
  <si>
    <t>Wybory Prezydenta Rzeczypospolitej</t>
  </si>
  <si>
    <t>Pomoc dla cudzoziemców</t>
  </si>
  <si>
    <t>2310</t>
  </si>
  <si>
    <t>6680</t>
  </si>
  <si>
    <t>Dotacje celowe</t>
  </si>
  <si>
    <t>Promocja jst</t>
  </si>
  <si>
    <t>Wpływy z zysku 1-os spółek SP</t>
  </si>
  <si>
    <t>2990</t>
  </si>
  <si>
    <t>0870</t>
  </si>
  <si>
    <t>Wpływy ze sprzedaży składników majątkowych</t>
  </si>
  <si>
    <t>6610</t>
  </si>
  <si>
    <t>Różne jednostki obsługi gospodarki mieszkaniowej</t>
  </si>
  <si>
    <t>Wpływy ze zwrotów dotacji wykorzystanych niezgodnie z przeznaczeniem</t>
  </si>
  <si>
    <t>6310</t>
  </si>
  <si>
    <t>Dochody budżetu-Ochrona Zdrowia-Przeciwdziałania alkoholizmowi</t>
  </si>
  <si>
    <t xml:space="preserve">Odsetki od nieterminowych wpłat 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</si>
  <si>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</si>
  <si>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</si>
  <si>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</si>
  <si>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</si>
  <si>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</si>
  <si>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</si>
  <si>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Dochody budżetu-kultura fizyczna-Obiekty sportowe-Grzywny i inne kary piniężne od osób prawnych i innych jednostek organizacyjnych</t>
  </si>
  <si>
    <t xml:space="preserve">Dotacje </t>
  </si>
  <si>
    <t>Grzywny i inne kary pieniężne</t>
  </si>
  <si>
    <t>Gospodarka odpadami</t>
  </si>
  <si>
    <t>Oświetlenie ulic, placów i dróg</t>
  </si>
  <si>
    <t>0,00</t>
  </si>
  <si>
    <t>0960</t>
  </si>
  <si>
    <t>Otrzymane spadki, zapisy i darowizny w postaci pieniężnej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</si>
  <si>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</si>
  <si>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</si>
  <si>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</si>
  <si>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Wpływy z dochodów różnych </t>
  </si>
  <si>
    <t xml:space="preserve">Gospodarka ściekowa i ochrona wód </t>
  </si>
  <si>
    <t>Dotacje otrzymane z państwowych funduszy celowych na realizację zadań bieżących jednostek sektora finansów publicznych</t>
  </si>
  <si>
    <t>Dotacje celowe otrzymane z budżetu państwa na realizację własnych zadań bieżących gminy</t>
  </si>
  <si>
    <t>Dotacje celowe przekazane z budżetu państwa na realizację inwestycji i zakupów inwestycyjnych własnych gmin</t>
  </si>
  <si>
    <t>Dotacje celowe przekazane gminie na zadania bieżące realizowane na podstawie porozumień (umów) między jednostkami samorządu terytorialnego</t>
  </si>
  <si>
    <t>Środki na dofinansowanie własnych inwestycji gmin (związków gmin), powiatów (związków powiatów), samorządów województw, pozyskane z innych źródeł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</si>
  <si>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</si>
  <si>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</si>
  <si>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</si>
  <si>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</si>
  <si>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</si>
  <si>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</si>
  <si>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>Wpływy ze zwrotów dodacji wykorzystanych niezgodnie z przeznaczeniem lub pobranych w nadmiernej wysokości</t>
  </si>
  <si>
    <t xml:space="preserve">Dochody budżetowe-pomocy społcznej usuwanie skutków klęsk żywiołowych </t>
  </si>
  <si>
    <t>2020</t>
  </si>
  <si>
    <t>Dochody budzetu-Oświata i wychowanie-Pozostała działalność-Dotacje celowe otzrymywane z budzetu państwa na zadania bieżące realizowane przez gminę na podstawie porozumień z organami administracji rządowej</t>
  </si>
  <si>
    <t>2750</t>
  </si>
  <si>
    <t>Wpłata środków finansowych z niewykorzystanych w terminie wydatków</t>
  </si>
  <si>
    <t>DOCHODY OD OSÓB PRAWNYCH, OD OSÓB FIZYCZNYCH I OD INNYCH JEDNOSTEK NIEPOSIADAJACYCH OSOBOWOŚCI PRAWNEJ ORAZ WYDATKI ZWIĄZANE Z ICH POBOREM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</si>
  <si>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</si>
  <si>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</si>
  <si>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</si>
  <si>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</si>
  <si>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z najmu i dzierżawy składników majatkowych Skarbu Państwa, jst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</si>
  <si>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</si>
  <si>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</si>
  <si>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Dotacje celowe otrzymane z budżetu państwa na realizację inwestycji i zakupów inwestycyjnych własnych gmin (zwiazków gmin)</t>
  </si>
  <si>
    <t>Wpływy z innych lokalnych opłat pobieranych przez jednostki samorządu terytorialnego na podstawie odrębnych ustaw</t>
  </si>
  <si>
    <t>Dotacje celowe przekazane z budżetu państwa na zadania bieżące realizowane przez gminę na podstawie porozumień z organami administracji rządowej</t>
  </si>
  <si>
    <t>Wpływy z opłaty uzdrowiskowej, pobieranej w gminach posiadających status gminy uzdrowiskowej</t>
  </si>
  <si>
    <t>Wpływy z opłat za zezwolenia na sprzedaż napojów alkoholowych</t>
  </si>
  <si>
    <t>Wpłaty z zysku przedsiebiorstw państwowych, jednoosobowych spółek Skarbu Państwa i spółek jst</t>
  </si>
  <si>
    <t>Wpłata środków finansowych z niewykorzystanych w terminie wydatków, które nie wygasają z upływem roku budżetowego</t>
  </si>
  <si>
    <t>Dotacje celowe przekazane dla powiatu na zadania bieżące realizowane na podstawie porozumień (umów) między jednostkami samorządu terytorialnego</t>
  </si>
  <si>
    <t>Dotacje celowe otrzymane z budżetu państwa na realizację własnych zadań bieżących gminy (zwiazków gmin)</t>
  </si>
  <si>
    <t>Dotacje celowe otrzymane z budżetu państwa na realizację własnych zadań bieżących gminy (związków gmin)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</si>
  <si>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</si>
  <si>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</si>
  <si>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</si>
  <si>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</si>
  <si>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</si>
  <si>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</si>
  <si>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</si>
  <si>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 xml:space="preserve">Dotacje celowe otrzymywane z budżetu państwa na realizację zadań bieżących gmin z zakresu edukacji opieki wychowawczej finansowanych w całości przez budżet państwa w ramach programów rządowych 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</si>
  <si>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</si>
  <si>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</si>
  <si>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</si>
  <si>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</si>
  <si>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Dotacje celowe otrzymywane od samorządu województwa na zadania bieżące realizowane na podstawie porozumień (umów) między jst</t>
  </si>
  <si>
    <t>wykonanie 2013 r.</t>
  </si>
  <si>
    <t>Wybory do Parlamentu Europejskiego</t>
  </si>
  <si>
    <t>Część rekompensująca subwencji ogólnej dla gmin</t>
  </si>
  <si>
    <t>Ochrona powietrza atmosferycznego i klimatu</t>
  </si>
  <si>
    <t>wskaźnik dynamiki 2014/2013</t>
  </si>
  <si>
    <t xml:space="preserve">Dochody budżetu-Ośrodki wsparcia-Dotacje celowe otrzymywane z budżetu państwa na inwestycje i zakupy inwestycyjne z zakresu administracji rządowej oraz innych zadań zleconych gminom ustawami </t>
  </si>
  <si>
    <t>Wykonanie               za 06 m-cy</t>
  </si>
  <si>
    <t>Dotacje celowe otrzymane z budżetu państwa na realizację zadań bieżących z zakresu administracji rządowej oraz innych zadań zleconych gminie (związkom gmin) ustawami</t>
  </si>
  <si>
    <t>Dochody z najmu i dzierżawy składników majątkowych Skarbu Państwa, jst lub innych jednostek zaliczanych do sektora finansów publicznych oraz innych umów o podobnym charakterze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</si>
  <si>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</si>
  <si>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</si>
  <si>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>Wpływy z opłat za zarząd, użytkowanie i użytkowanie wieczyste nieruchomości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</si>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</sst>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34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20" borderId="11" xfId="0" applyFont="1" applyFill="1" applyBorder="1" applyAlignment="1">
      <alignment horizontal="center" vertical="center"/>
    </xf>
    <xf numFmtId="0" fontId="9" fillId="20" borderId="12" xfId="0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2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0" borderId="19" xfId="0" applyFont="1" applyFill="1" applyBorder="1" applyAlignment="1">
      <alignment horizontal="center" vertical="center"/>
    </xf>
    <xf numFmtId="49" fontId="9" fillId="20" borderId="13" xfId="0" applyNumberFormat="1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20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 vertical="center"/>
    </xf>
    <xf numFmtId="49" fontId="9" fillId="24" borderId="13" xfId="0" applyNumberFormat="1" applyFont="1" applyFill="1" applyBorder="1" applyAlignment="1">
      <alignment horizontal="center" vertical="center"/>
    </xf>
    <xf numFmtId="4" fontId="9" fillId="24" borderId="10" xfId="0" applyNumberFormat="1" applyFont="1" applyFill="1" applyBorder="1" applyAlignment="1">
      <alignment vertical="center"/>
    </xf>
    <xf numFmtId="0" fontId="9" fillId="24" borderId="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 vertical="center"/>
    </xf>
    <xf numFmtId="49" fontId="3" fillId="24" borderId="16" xfId="0" applyNumberFormat="1" applyFont="1" applyFill="1" applyBorder="1" applyAlignment="1" quotePrefix="1">
      <alignment horizontal="center" vertical="center"/>
    </xf>
    <xf numFmtId="49" fontId="3" fillId="24" borderId="18" xfId="0" applyNumberFormat="1" applyFont="1" applyFill="1" applyBorder="1" applyAlignment="1">
      <alignment horizontal="center" vertical="center"/>
    </xf>
    <xf numFmtId="0" fontId="9" fillId="24" borderId="2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24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0" xfId="0" applyFont="1" applyFill="1" applyBorder="1" applyAlignment="1">
      <alignment vertical="center"/>
    </xf>
    <xf numFmtId="0" fontId="9" fillId="2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24" borderId="10" xfId="0" applyNumberFormat="1" applyFont="1" applyFill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20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49" fontId="9" fillId="20" borderId="17" xfId="0" applyNumberFormat="1" applyFont="1" applyFill="1" applyBorder="1" applyAlignment="1">
      <alignment horizontal="center" vertical="center"/>
    </xf>
    <xf numFmtId="0" fontId="9" fillId="20" borderId="18" xfId="0" applyFont="1" applyFill="1" applyBorder="1" applyAlignment="1">
      <alignment vertical="center" wrapText="1"/>
    </xf>
    <xf numFmtId="4" fontId="9" fillId="20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9" fillId="20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24" borderId="12" xfId="0" applyNumberFormat="1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20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24" borderId="10" xfId="0" applyNumberFormat="1" applyFont="1" applyFill="1" applyBorder="1" applyAlignment="1">
      <alignment vertical="center"/>
    </xf>
    <xf numFmtId="173" fontId="9" fillId="2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24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20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24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24" borderId="10" xfId="0" applyNumberFormat="1" applyFont="1" applyFill="1" applyBorder="1" applyAlignment="1">
      <alignment horizontal="right" vertical="center"/>
    </xf>
    <xf numFmtId="0" fontId="9" fillId="20" borderId="19" xfId="0" applyFont="1" applyFill="1" applyBorder="1" applyAlignment="1">
      <alignment horizontal="center"/>
    </xf>
    <xf numFmtId="0" fontId="9" fillId="20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 quotePrefix="1">
      <alignment horizontal="center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0" fontId="3" fillId="0" borderId="10" xfId="0" applyFont="1" applyBorder="1" applyAlignment="1" quotePrefix="1">
      <alignment horizontal="center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24" borderId="10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24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24" borderId="17" xfId="0" applyNumberFormat="1" applyFont="1" applyFill="1" applyBorder="1" applyAlignment="1">
      <alignment horizontal="center" vertical="center"/>
    </xf>
    <xf numFmtId="0" fontId="9" fillId="24" borderId="10" xfId="0" applyNumberFormat="1" applyFont="1" applyFill="1" applyBorder="1" applyAlignment="1">
      <alignment vertical="center" wrapText="1"/>
    </xf>
    <xf numFmtId="0" fontId="3" fillId="24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" fontId="3" fillId="0" borderId="23" xfId="0" applyNumberFormat="1" applyFont="1" applyBorder="1" applyAlignment="1">
      <alignment vertical="center"/>
    </xf>
    <xf numFmtId="173" fontId="3" fillId="0" borderId="19" xfId="0" applyNumberFormat="1" applyFont="1" applyBorder="1" applyAlignment="1">
      <alignment vertical="center"/>
    </xf>
    <xf numFmtId="173" fontId="3" fillId="0" borderId="23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 wrapText="1"/>
    </xf>
    <xf numFmtId="0" fontId="9" fillId="20" borderId="15" xfId="0" applyFont="1" applyFill="1" applyBorder="1" applyAlignment="1">
      <alignment vertical="center"/>
    </xf>
    <xf numFmtId="0" fontId="9" fillId="20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8"/>
  <sheetViews>
    <sheetView tabSelected="1" zoomScale="110" zoomScaleNormal="110" workbookViewId="0" topLeftCell="A1">
      <pane ySplit="3" topLeftCell="BM349" activePane="bottomLeft" state="frozen"/>
      <selection pane="topLeft" activeCell="A1" sqref="A1"/>
      <selection pane="bottomLeft" activeCell="D370" sqref="D370"/>
    </sheetView>
  </sheetViews>
  <sheetFormatPr defaultColWidth="9.00390625" defaultRowHeight="12.75"/>
  <cols>
    <col min="1" max="1" width="4.00390625" style="0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8.75390625" style="141" customWidth="1"/>
    <col min="8" max="8" width="0.12890625" style="3" customWidth="1"/>
    <col min="9" max="9" width="13.75390625" style="0" customWidth="1"/>
    <col min="10" max="10" width="11.875" style="0" hidden="1" customWidth="1"/>
  </cols>
  <sheetData>
    <row r="1" spans="1:10" ht="19.5" customHeight="1">
      <c r="A1" s="190" t="s">
        <v>104</v>
      </c>
      <c r="B1" s="191"/>
      <c r="C1" s="192"/>
      <c r="D1" s="193" t="s">
        <v>0</v>
      </c>
      <c r="E1" s="193" t="s">
        <v>125</v>
      </c>
      <c r="F1" s="193" t="s">
        <v>241</v>
      </c>
      <c r="G1" s="195" t="s">
        <v>193</v>
      </c>
      <c r="H1" s="193" t="s">
        <v>102</v>
      </c>
      <c r="I1" s="193" t="s">
        <v>239</v>
      </c>
      <c r="J1" s="193" t="s">
        <v>235</v>
      </c>
    </row>
    <row r="2" spans="1:10" ht="14.25" customHeight="1">
      <c r="A2" s="78" t="s">
        <v>1</v>
      </c>
      <c r="B2" s="76" t="s">
        <v>103</v>
      </c>
      <c r="C2" s="77" t="s">
        <v>2</v>
      </c>
      <c r="D2" s="194"/>
      <c r="E2" s="194"/>
      <c r="F2" s="194"/>
      <c r="G2" s="196"/>
      <c r="H2" s="194"/>
      <c r="I2" s="194"/>
      <c r="J2" s="194"/>
    </row>
    <row r="3" spans="1:10" ht="12.75">
      <c r="A3" s="6">
        <v>1</v>
      </c>
      <c r="B3" s="80">
        <v>2</v>
      </c>
      <c r="C3" s="81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9</v>
      </c>
      <c r="I3" s="6">
        <v>8</v>
      </c>
      <c r="J3" s="6">
        <v>12</v>
      </c>
    </row>
    <row r="4" spans="1:10" ht="12.75">
      <c r="A4" s="117" t="s">
        <v>151</v>
      </c>
      <c r="B4" s="18"/>
      <c r="C4" s="19"/>
      <c r="D4" s="68" t="s">
        <v>147</v>
      </c>
      <c r="E4" s="20">
        <f>E5</f>
        <v>33153.74</v>
      </c>
      <c r="F4" s="20">
        <f>F5</f>
        <v>33153.74</v>
      </c>
      <c r="G4" s="142">
        <f>F4*100/E4</f>
        <v>100</v>
      </c>
      <c r="H4" s="142"/>
      <c r="I4" s="142">
        <f>(F4/J4)*100</f>
        <v>114.18067302860806</v>
      </c>
      <c r="J4" s="20">
        <f>SUM(J5)</f>
        <v>29036.21</v>
      </c>
    </row>
    <row r="5" spans="1:10" ht="12.75">
      <c r="A5" s="130"/>
      <c r="B5" s="165" t="s">
        <v>194</v>
      </c>
      <c r="C5" s="113"/>
      <c r="D5" s="116" t="s">
        <v>5</v>
      </c>
      <c r="E5" s="23">
        <f>SUM(E6)</f>
        <v>33153.74</v>
      </c>
      <c r="F5" s="23">
        <f>SUM(F6)</f>
        <v>33153.74</v>
      </c>
      <c r="G5" s="143">
        <f>F5*100/E5</f>
        <v>100</v>
      </c>
      <c r="H5" s="143"/>
      <c r="I5" s="143">
        <f>(F5/J5)*100</f>
        <v>114.18067302860806</v>
      </c>
      <c r="J5" s="23">
        <f>SUM(J6)</f>
        <v>29036.21</v>
      </c>
    </row>
    <row r="6" spans="1:10" ht="45">
      <c r="A6" s="131"/>
      <c r="B6" s="112"/>
      <c r="C6" s="81">
        <v>2010</v>
      </c>
      <c r="D6" s="14" t="s">
        <v>182</v>
      </c>
      <c r="E6" s="27">
        <v>33153.74</v>
      </c>
      <c r="F6" s="27">
        <v>33153.74</v>
      </c>
      <c r="G6" s="144">
        <f>F6*100/E6</f>
        <v>100</v>
      </c>
      <c r="H6" s="144"/>
      <c r="I6" s="144">
        <f>(F6/J6)*100</f>
        <v>114.18067302860806</v>
      </c>
      <c r="J6" s="45">
        <v>29036.21</v>
      </c>
    </row>
    <row r="7" spans="1:10" ht="12.75">
      <c r="A7" s="28">
        <v>600</v>
      </c>
      <c r="B7" s="18"/>
      <c r="C7" s="19"/>
      <c r="D7" s="68" t="s">
        <v>6</v>
      </c>
      <c r="E7" s="20">
        <f>E8+E12+E25+E29</f>
        <v>1330110</v>
      </c>
      <c r="F7" s="20">
        <f>F8+F12+F25+F29</f>
        <v>1019156.49</v>
      </c>
      <c r="G7" s="142">
        <f>F7*100/E7</f>
        <v>76.62197036335341</v>
      </c>
      <c r="H7" s="142" t="e">
        <f>H8+H12+H29</f>
        <v>#REF!</v>
      </c>
      <c r="I7" s="142">
        <f>(F7/J7)*100</f>
        <v>80.76420415694592</v>
      </c>
      <c r="J7" s="20">
        <f>SUM(J8,J12,J25,J29)</f>
        <v>1261891.3299999998</v>
      </c>
    </row>
    <row r="8" spans="1:10" ht="12.75">
      <c r="A8" s="21"/>
      <c r="B8" s="29">
        <v>60004</v>
      </c>
      <c r="C8" s="22"/>
      <c r="D8" s="16" t="s">
        <v>7</v>
      </c>
      <c r="E8" s="23">
        <f>SUM(E10:E11)</f>
        <v>600</v>
      </c>
      <c r="F8" s="23">
        <f>SUM(F10:F11)</f>
        <v>300</v>
      </c>
      <c r="G8" s="143">
        <f>F8*100/E8</f>
        <v>50</v>
      </c>
      <c r="H8" s="143" t="e">
        <f>SUM(#REF!)</f>
        <v>#REF!</v>
      </c>
      <c r="I8" s="143">
        <f>(F8/J8)*100</f>
        <v>100</v>
      </c>
      <c r="J8" s="23">
        <f>SUM(J9:J11)</f>
        <v>300</v>
      </c>
    </row>
    <row r="9" spans="1:10" ht="12.75" hidden="1">
      <c r="A9" s="21"/>
      <c r="B9" s="38"/>
      <c r="C9" s="32" t="s">
        <v>8</v>
      </c>
      <c r="D9" s="12" t="s">
        <v>9</v>
      </c>
      <c r="E9" s="27"/>
      <c r="F9" s="27"/>
      <c r="G9" s="156" t="s">
        <v>146</v>
      </c>
      <c r="H9" s="144"/>
      <c r="I9" s="156" t="s">
        <v>146</v>
      </c>
      <c r="J9" s="27">
        <v>0</v>
      </c>
    </row>
    <row r="10" spans="1:10" ht="12.75">
      <c r="A10" s="24"/>
      <c r="B10" s="25"/>
      <c r="C10" s="32" t="s">
        <v>26</v>
      </c>
      <c r="D10" s="12" t="s">
        <v>27</v>
      </c>
      <c r="E10" s="27">
        <v>384</v>
      </c>
      <c r="F10" s="27">
        <v>192</v>
      </c>
      <c r="G10" s="144">
        <f aca="true" t="shared" si="0" ref="G10:G15">F10*100/E10</f>
        <v>50</v>
      </c>
      <c r="H10" s="144"/>
      <c r="I10" s="144">
        <f>(F10/J10)*100</f>
        <v>100</v>
      </c>
      <c r="J10" s="45">
        <v>192</v>
      </c>
    </row>
    <row r="11" spans="1:10" ht="12.75">
      <c r="A11" s="24"/>
      <c r="B11" s="25"/>
      <c r="C11" s="32" t="s">
        <v>11</v>
      </c>
      <c r="D11" s="12" t="s">
        <v>12</v>
      </c>
      <c r="E11" s="27">
        <v>216</v>
      </c>
      <c r="F11" s="27">
        <v>108</v>
      </c>
      <c r="G11" s="144">
        <f t="shared" si="0"/>
        <v>50</v>
      </c>
      <c r="H11" s="144"/>
      <c r="I11" s="144">
        <f>(F11/J11)*100</f>
        <v>100</v>
      </c>
      <c r="J11" s="45">
        <v>108</v>
      </c>
    </row>
    <row r="12" spans="1:10" s="87" customFormat="1" ht="12.75">
      <c r="A12" s="21"/>
      <c r="B12" s="29">
        <v>60016</v>
      </c>
      <c r="C12" s="22"/>
      <c r="D12" s="16" t="s">
        <v>13</v>
      </c>
      <c r="E12" s="23">
        <f>SUM(E13:E24)</f>
        <v>757072</v>
      </c>
      <c r="F12" s="23">
        <f>SUM(F13:F24)</f>
        <v>609654.6900000001</v>
      </c>
      <c r="G12" s="143">
        <f t="shared" si="0"/>
        <v>80.52796695690768</v>
      </c>
      <c r="H12" s="143">
        <v>0</v>
      </c>
      <c r="I12" s="143">
        <f>(F12/J12)*100</f>
        <v>48.45177368963757</v>
      </c>
      <c r="J12" s="23">
        <f>SUM(J13:J24)</f>
        <v>1258271.15</v>
      </c>
    </row>
    <row r="13" spans="1:10" s="87" customFormat="1" ht="22.5" hidden="1">
      <c r="A13" s="21"/>
      <c r="B13" s="38"/>
      <c r="C13" s="32" t="s">
        <v>78</v>
      </c>
      <c r="D13" s="14" t="s">
        <v>92</v>
      </c>
      <c r="E13" s="27"/>
      <c r="F13" s="27"/>
      <c r="G13" s="144" t="e">
        <f t="shared" si="0"/>
        <v>#DIV/0!</v>
      </c>
      <c r="H13" s="144"/>
      <c r="I13" s="144" t="e">
        <f>(F13/J13)*100</f>
        <v>#DIV/0!</v>
      </c>
      <c r="J13" s="45"/>
    </row>
    <row r="14" spans="1:10" ht="12.75">
      <c r="A14" s="24"/>
      <c r="B14" s="25"/>
      <c r="C14" s="32" t="s">
        <v>17</v>
      </c>
      <c r="D14" s="12" t="s">
        <v>18</v>
      </c>
      <c r="E14" s="27">
        <v>50000</v>
      </c>
      <c r="F14" s="27">
        <v>24473.18</v>
      </c>
      <c r="G14" s="144">
        <f t="shared" si="0"/>
        <v>48.94636</v>
      </c>
      <c r="H14" s="144">
        <v>0</v>
      </c>
      <c r="I14" s="144">
        <f>(F14/J14)*100</f>
        <v>98.57025248749807</v>
      </c>
      <c r="J14" s="27">
        <v>24828.16</v>
      </c>
    </row>
    <row r="15" spans="1:10" ht="12.75" hidden="1">
      <c r="A15" s="24"/>
      <c r="B15" s="25"/>
      <c r="C15" s="32" t="s">
        <v>150</v>
      </c>
      <c r="D15" s="115" t="s">
        <v>175</v>
      </c>
      <c r="E15" s="83"/>
      <c r="F15" s="83"/>
      <c r="G15" s="144" t="e">
        <f t="shared" si="0"/>
        <v>#DIV/0!</v>
      </c>
      <c r="H15" s="144"/>
      <c r="I15" s="156" t="s">
        <v>146</v>
      </c>
      <c r="J15" s="156" t="s">
        <v>146</v>
      </c>
    </row>
    <row r="16" spans="1:10" ht="12.75" hidden="1">
      <c r="A16" s="24"/>
      <c r="B16" s="25"/>
      <c r="C16" s="32" t="s">
        <v>150</v>
      </c>
      <c r="D16" s="115" t="s">
        <v>122</v>
      </c>
      <c r="E16" s="83"/>
      <c r="F16" s="83"/>
      <c r="G16" s="144" t="e">
        <f>F16*100/E16</f>
        <v>#DIV/0!</v>
      </c>
      <c r="H16" s="144"/>
      <c r="I16" s="144" t="e">
        <f>(F16/J16)*100</f>
        <v>#DIV/0!</v>
      </c>
      <c r="J16" s="156"/>
    </row>
    <row r="17" spans="1:10" ht="12.75" hidden="1">
      <c r="A17" s="24"/>
      <c r="B17" s="25"/>
      <c r="C17" s="32" t="s">
        <v>20</v>
      </c>
      <c r="D17" s="115" t="s">
        <v>167</v>
      </c>
      <c r="E17" s="83"/>
      <c r="F17" s="83"/>
      <c r="G17" s="144" t="e">
        <f>F17*100/E17</f>
        <v>#DIV/0!</v>
      </c>
      <c r="H17" s="144"/>
      <c r="I17" s="144" t="e">
        <f>(F17/J17)*100</f>
        <v>#DIV/0!</v>
      </c>
      <c r="J17" s="27"/>
    </row>
    <row r="18" spans="1:10" ht="12.75">
      <c r="A18" s="24"/>
      <c r="B18" s="25"/>
      <c r="C18" s="32" t="s">
        <v>26</v>
      </c>
      <c r="D18" s="14" t="s">
        <v>27</v>
      </c>
      <c r="E18" s="83">
        <v>400</v>
      </c>
      <c r="F18" s="83">
        <v>336.25</v>
      </c>
      <c r="G18" s="144">
        <f aca="true" t="shared" si="1" ref="G18:G29">F18*100/E18</f>
        <v>84.0625</v>
      </c>
      <c r="H18" s="144"/>
      <c r="I18" s="144">
        <f>(F18/J18)*100</f>
        <v>117.734593837535</v>
      </c>
      <c r="J18" s="45">
        <v>285.6</v>
      </c>
    </row>
    <row r="19" spans="1:10" ht="33.75" hidden="1">
      <c r="A19" s="24"/>
      <c r="B19" s="25"/>
      <c r="C19" s="32" t="s">
        <v>150</v>
      </c>
      <c r="D19" s="88" t="s">
        <v>187</v>
      </c>
      <c r="E19" s="83"/>
      <c r="F19" s="83"/>
      <c r="G19" s="144" t="e">
        <f>F19*100/E19</f>
        <v>#DIV/0!</v>
      </c>
      <c r="H19" s="144"/>
      <c r="I19" s="144" t="e">
        <f>(F19/J19)*100</f>
        <v>#DIV/0!</v>
      </c>
      <c r="J19" s="45"/>
    </row>
    <row r="20" spans="1:10" ht="33" customHeight="1">
      <c r="A20" s="24"/>
      <c r="B20" s="103"/>
      <c r="C20" s="32" t="s">
        <v>126</v>
      </c>
      <c r="D20" s="88" t="s">
        <v>191</v>
      </c>
      <c r="E20" s="83">
        <v>706672</v>
      </c>
      <c r="F20" s="83">
        <v>584845.26</v>
      </c>
      <c r="G20" s="144">
        <f t="shared" si="1"/>
        <v>82.76049709058799</v>
      </c>
      <c r="H20" s="144">
        <v>0</v>
      </c>
      <c r="I20" s="144">
        <f>(F20/J20)*100</f>
        <v>47.4266516782582</v>
      </c>
      <c r="J20" s="27">
        <v>1233157.39</v>
      </c>
    </row>
    <row r="21" spans="1:10" ht="33" customHeight="1" hidden="1">
      <c r="A21" s="24"/>
      <c r="B21" s="25"/>
      <c r="C21" s="30" t="s">
        <v>91</v>
      </c>
      <c r="D21" s="14" t="s">
        <v>123</v>
      </c>
      <c r="E21" s="83"/>
      <c r="F21" s="83"/>
      <c r="G21" s="144" t="e">
        <f t="shared" si="1"/>
        <v>#DIV/0!</v>
      </c>
      <c r="H21" s="144"/>
      <c r="I21" s="156" t="s">
        <v>146</v>
      </c>
      <c r="J21" s="45"/>
    </row>
    <row r="22" spans="1:10" ht="33" customHeight="1" hidden="1">
      <c r="A22" s="24"/>
      <c r="B22" s="25"/>
      <c r="C22" s="32" t="s">
        <v>87</v>
      </c>
      <c r="D22" s="14" t="s">
        <v>132</v>
      </c>
      <c r="E22" s="83"/>
      <c r="F22" s="83"/>
      <c r="G22" s="144" t="e">
        <f t="shared" si="1"/>
        <v>#DIV/0!</v>
      </c>
      <c r="H22" s="144"/>
      <c r="I22" s="156" t="s">
        <v>146</v>
      </c>
      <c r="J22" s="27"/>
    </row>
    <row r="23" spans="1:10" ht="33" customHeight="1" hidden="1">
      <c r="A23" s="24"/>
      <c r="B23" s="25"/>
      <c r="C23" s="32" t="s">
        <v>162</v>
      </c>
      <c r="D23" s="14" t="s">
        <v>156</v>
      </c>
      <c r="E23" s="83"/>
      <c r="F23" s="83"/>
      <c r="G23" s="144" t="e">
        <f t="shared" si="1"/>
        <v>#DIV/0!</v>
      </c>
      <c r="H23" s="144"/>
      <c r="I23" s="156" t="s">
        <v>146</v>
      </c>
      <c r="J23" s="45"/>
    </row>
    <row r="24" spans="1:10" ht="33" customHeight="1" hidden="1">
      <c r="A24" s="24"/>
      <c r="B24" s="102"/>
      <c r="C24" s="32" t="s">
        <v>131</v>
      </c>
      <c r="D24" s="14" t="s">
        <v>133</v>
      </c>
      <c r="E24" s="83"/>
      <c r="F24" s="83"/>
      <c r="G24" s="144" t="e">
        <f t="shared" si="1"/>
        <v>#DIV/0!</v>
      </c>
      <c r="H24" s="144"/>
      <c r="I24" s="144" t="e">
        <f>(F24/J24)*100</f>
        <v>#DIV/0!</v>
      </c>
      <c r="J24" s="27"/>
    </row>
    <row r="25" spans="1:10" s="87" customFormat="1" ht="12.75">
      <c r="A25" s="84"/>
      <c r="B25" s="29">
        <v>60017</v>
      </c>
      <c r="C25" s="22"/>
      <c r="D25" s="85" t="s">
        <v>127</v>
      </c>
      <c r="E25" s="86">
        <f>SUM(E26:E28)</f>
        <v>6010</v>
      </c>
      <c r="F25" s="86">
        <f>SUM(F26:F28)</f>
        <v>2758.8399999999997</v>
      </c>
      <c r="G25" s="145">
        <f t="shared" si="1"/>
        <v>45.90415973377703</v>
      </c>
      <c r="H25" s="145"/>
      <c r="I25" s="143">
        <f>(F25/J25)*100</f>
        <v>83.0930853146516</v>
      </c>
      <c r="J25" s="86">
        <f>SUM(J26:J28)</f>
        <v>3320.18</v>
      </c>
    </row>
    <row r="26" spans="1:10" ht="45">
      <c r="A26" s="24"/>
      <c r="B26" s="132"/>
      <c r="C26" s="32" t="s">
        <v>10</v>
      </c>
      <c r="D26" s="88" t="s">
        <v>243</v>
      </c>
      <c r="E26" s="83">
        <v>6000</v>
      </c>
      <c r="F26" s="83">
        <v>2756.49</v>
      </c>
      <c r="G26" s="146">
        <f t="shared" si="1"/>
        <v>45.9415</v>
      </c>
      <c r="H26" s="146"/>
      <c r="I26" s="144">
        <f>(F26/J26)*100</f>
        <v>83.02730739341803</v>
      </c>
      <c r="J26" s="83">
        <v>3319.98</v>
      </c>
    </row>
    <row r="27" spans="1:10" ht="12.75">
      <c r="A27" s="24"/>
      <c r="B27" s="103"/>
      <c r="C27" s="32" t="s">
        <v>26</v>
      </c>
      <c r="D27" s="14" t="s">
        <v>27</v>
      </c>
      <c r="E27" s="83">
        <v>10</v>
      </c>
      <c r="F27" s="83">
        <v>2.35</v>
      </c>
      <c r="G27" s="144">
        <f t="shared" si="1"/>
        <v>23.5</v>
      </c>
      <c r="H27" s="146"/>
      <c r="I27" s="144">
        <f>(F27/J27)*100</f>
        <v>1175</v>
      </c>
      <c r="J27" s="168">
        <v>0.2</v>
      </c>
    </row>
    <row r="28" spans="1:10" ht="22.5" hidden="1">
      <c r="A28" s="24"/>
      <c r="B28" s="33"/>
      <c r="C28" s="32" t="s">
        <v>11</v>
      </c>
      <c r="D28" s="88" t="s">
        <v>172</v>
      </c>
      <c r="E28" s="83"/>
      <c r="F28" s="83"/>
      <c r="G28" s="146" t="e">
        <f t="shared" si="1"/>
        <v>#DIV/0!</v>
      </c>
      <c r="H28" s="146"/>
      <c r="I28" s="157" t="s">
        <v>146</v>
      </c>
      <c r="J28" s="45"/>
    </row>
    <row r="29" spans="1:10" ht="12.75">
      <c r="A29" s="21"/>
      <c r="B29" s="29">
        <v>60095</v>
      </c>
      <c r="C29" s="65"/>
      <c r="D29" s="16" t="s">
        <v>5</v>
      </c>
      <c r="E29" s="23">
        <f>SUM(E30:E32)</f>
        <v>566428</v>
      </c>
      <c r="F29" s="23">
        <f>SUM(F30:F32)</f>
        <v>406442.96</v>
      </c>
      <c r="G29" s="143">
        <f t="shared" si="1"/>
        <v>71.75544994244635</v>
      </c>
      <c r="H29" s="143" t="e">
        <f>SUM(#REF!)</f>
        <v>#REF!</v>
      </c>
      <c r="I29" s="149" t="s">
        <v>146</v>
      </c>
      <c r="J29" s="23">
        <f>SUM(J30:J31)</f>
        <v>0</v>
      </c>
    </row>
    <row r="30" spans="1:10" ht="45" hidden="1">
      <c r="A30" s="24"/>
      <c r="B30" s="31"/>
      <c r="C30" s="32" t="s">
        <v>10</v>
      </c>
      <c r="D30" s="88" t="s">
        <v>209</v>
      </c>
      <c r="E30" s="27"/>
      <c r="F30" s="45"/>
      <c r="G30" s="144" t="e">
        <f aca="true" t="shared" si="2" ref="G30:G44">F30*100/E30</f>
        <v>#DIV/0!</v>
      </c>
      <c r="H30" s="144">
        <v>0</v>
      </c>
      <c r="I30" s="144" t="e">
        <f>(F30/J30)*100</f>
        <v>#DIV/0!</v>
      </c>
      <c r="J30" s="27"/>
    </row>
    <row r="31" spans="1:10" ht="12.75" hidden="1">
      <c r="A31" s="24"/>
      <c r="B31" s="31"/>
      <c r="C31" s="36" t="s">
        <v>11</v>
      </c>
      <c r="D31" s="14" t="s">
        <v>12</v>
      </c>
      <c r="E31" s="27"/>
      <c r="F31" s="27"/>
      <c r="G31" s="144" t="e">
        <f t="shared" si="2"/>
        <v>#DIV/0!</v>
      </c>
      <c r="H31" s="144"/>
      <c r="I31" s="156" t="s">
        <v>146</v>
      </c>
      <c r="J31" s="45"/>
    </row>
    <row r="32" spans="1:10" ht="33.75">
      <c r="A32" s="24"/>
      <c r="B32" s="31"/>
      <c r="C32" s="32" t="s">
        <v>126</v>
      </c>
      <c r="D32" s="88" t="s">
        <v>191</v>
      </c>
      <c r="E32" s="27">
        <v>566428</v>
      </c>
      <c r="F32" s="27">
        <v>406442.96</v>
      </c>
      <c r="G32" s="144">
        <f t="shared" si="2"/>
        <v>71.75544994244635</v>
      </c>
      <c r="H32" s="144"/>
      <c r="I32" s="156" t="s">
        <v>146</v>
      </c>
      <c r="J32" s="45">
        <v>0</v>
      </c>
    </row>
    <row r="33" spans="1:10" ht="12.75">
      <c r="A33" s="28">
        <v>700</v>
      </c>
      <c r="B33" s="39"/>
      <c r="C33" s="40"/>
      <c r="D33" s="68" t="s">
        <v>14</v>
      </c>
      <c r="E33" s="20">
        <f>E34+E37+E48</f>
        <v>24075177</v>
      </c>
      <c r="F33" s="20">
        <f>F34+F37+F48</f>
        <v>11105258.23</v>
      </c>
      <c r="G33" s="142">
        <f t="shared" si="2"/>
        <v>46.12742091158873</v>
      </c>
      <c r="H33" s="142" t="e">
        <f>H37+H48+#REF!</f>
        <v>#REF!</v>
      </c>
      <c r="I33" s="142">
        <f aca="true" t="shared" si="3" ref="I33:I39">(F33/J33)*100</f>
        <v>95.85933082092488</v>
      </c>
      <c r="J33" s="20">
        <f>J34+J37+J48</f>
        <v>11584952.8</v>
      </c>
    </row>
    <row r="34" spans="1:10" ht="22.5">
      <c r="A34" s="49"/>
      <c r="B34" s="50">
        <v>70004</v>
      </c>
      <c r="C34" s="119"/>
      <c r="D34" s="121" t="s">
        <v>163</v>
      </c>
      <c r="E34" s="23">
        <f>SUM(E35:E36)</f>
        <v>31100</v>
      </c>
      <c r="F34" s="23">
        <f>SUM(F35:F36)</f>
        <v>31729.55</v>
      </c>
      <c r="G34" s="143">
        <f t="shared" si="2"/>
        <v>102.0242765273312</v>
      </c>
      <c r="H34" s="143"/>
      <c r="I34" s="143">
        <f t="shared" si="3"/>
        <v>463.8823099415204</v>
      </c>
      <c r="J34" s="23">
        <f>SUM(J36:J36)</f>
        <v>6840</v>
      </c>
    </row>
    <row r="35" spans="1:10" ht="12.75">
      <c r="A35" s="49"/>
      <c r="B35" s="177"/>
      <c r="C35" s="54" t="s">
        <v>26</v>
      </c>
      <c r="D35" s="14" t="s">
        <v>27</v>
      </c>
      <c r="E35" s="27">
        <v>100</v>
      </c>
      <c r="F35" s="27">
        <v>94.39</v>
      </c>
      <c r="G35" s="144">
        <f t="shared" si="2"/>
        <v>94.39</v>
      </c>
      <c r="H35" s="143"/>
      <c r="I35" s="156" t="s">
        <v>146</v>
      </c>
      <c r="J35" s="45" t="s">
        <v>146</v>
      </c>
    </row>
    <row r="36" spans="1:10" ht="12.75">
      <c r="A36" s="49"/>
      <c r="B36" s="175"/>
      <c r="C36" s="32" t="s">
        <v>11</v>
      </c>
      <c r="D36" s="14" t="s">
        <v>12</v>
      </c>
      <c r="E36" s="55">
        <v>31000</v>
      </c>
      <c r="F36" s="55">
        <v>31635.16</v>
      </c>
      <c r="G36" s="147">
        <f t="shared" si="2"/>
        <v>102.04890322580646</v>
      </c>
      <c r="H36" s="147"/>
      <c r="I36" s="144">
        <f t="shared" si="3"/>
        <v>462.5023391812865</v>
      </c>
      <c r="J36" s="161">
        <v>6840</v>
      </c>
    </row>
    <row r="37" spans="1:10" ht="12.75">
      <c r="A37" s="21"/>
      <c r="B37" s="29">
        <v>70005</v>
      </c>
      <c r="C37" s="22"/>
      <c r="D37" s="16" t="s">
        <v>15</v>
      </c>
      <c r="E37" s="23">
        <f>SUM(E38:E47)</f>
        <v>23200608</v>
      </c>
      <c r="F37" s="23">
        <f>SUM(F38:F47)</f>
        <v>11073528.68</v>
      </c>
      <c r="G37" s="143">
        <f t="shared" si="2"/>
        <v>47.729476227519555</v>
      </c>
      <c r="H37" s="143">
        <f>SUM(H38:H46)</f>
        <v>15797919.6</v>
      </c>
      <c r="I37" s="143">
        <f t="shared" si="3"/>
        <v>97.30896722284643</v>
      </c>
      <c r="J37" s="23">
        <f>SUM(J38:J47)</f>
        <v>11379761.8</v>
      </c>
    </row>
    <row r="38" spans="1:10" ht="22.5">
      <c r="A38" s="24"/>
      <c r="B38" s="31"/>
      <c r="C38" s="36" t="s">
        <v>16</v>
      </c>
      <c r="D38" s="14" t="s">
        <v>246</v>
      </c>
      <c r="E38" s="27">
        <v>1175000</v>
      </c>
      <c r="F38" s="27">
        <v>1062847.87</v>
      </c>
      <c r="G38" s="144">
        <f t="shared" si="2"/>
        <v>90.45513787234044</v>
      </c>
      <c r="H38" s="144">
        <v>989911.02</v>
      </c>
      <c r="I38" s="144">
        <f t="shared" si="3"/>
        <v>108.43990430782911</v>
      </c>
      <c r="J38" s="27">
        <v>980126.16</v>
      </c>
    </row>
    <row r="39" spans="1:10" ht="22.5" hidden="1">
      <c r="A39" s="24"/>
      <c r="B39" s="31"/>
      <c r="C39" s="36" t="s">
        <v>28</v>
      </c>
      <c r="D39" s="14" t="s">
        <v>107</v>
      </c>
      <c r="E39" s="27"/>
      <c r="F39" s="27"/>
      <c r="G39" s="144" t="e">
        <f t="shared" si="2"/>
        <v>#DIV/0!</v>
      </c>
      <c r="H39" s="144"/>
      <c r="I39" s="144" t="e">
        <f t="shared" si="3"/>
        <v>#DIV/0!</v>
      </c>
      <c r="J39" s="45">
        <v>0</v>
      </c>
    </row>
    <row r="40" spans="1:10" ht="12.75" hidden="1">
      <c r="A40" s="24"/>
      <c r="B40" s="31"/>
      <c r="C40" s="37" t="s">
        <v>17</v>
      </c>
      <c r="D40" s="12" t="s">
        <v>18</v>
      </c>
      <c r="E40" s="27"/>
      <c r="F40" s="27"/>
      <c r="G40" s="144" t="e">
        <f t="shared" si="2"/>
        <v>#DIV/0!</v>
      </c>
      <c r="H40" s="144">
        <v>115942.36</v>
      </c>
      <c r="I40" s="144">
        <f aca="true" t="shared" si="4" ref="I40:I48">(F40/J40)*100</f>
        <v>0</v>
      </c>
      <c r="J40" s="27">
        <v>36576.21</v>
      </c>
    </row>
    <row r="41" spans="1:10" ht="45">
      <c r="A41" s="101"/>
      <c r="B41" s="31"/>
      <c r="C41" s="32" t="s">
        <v>10</v>
      </c>
      <c r="D41" s="88" t="s">
        <v>243</v>
      </c>
      <c r="E41" s="27">
        <v>17222710</v>
      </c>
      <c r="F41" s="27">
        <v>8135192.61</v>
      </c>
      <c r="G41" s="144">
        <f t="shared" si="2"/>
        <v>47.23526442702687</v>
      </c>
      <c r="H41" s="144"/>
      <c r="I41" s="144">
        <f t="shared" si="4"/>
        <v>97.49886434189942</v>
      </c>
      <c r="J41" s="27">
        <v>8343884.48</v>
      </c>
    </row>
    <row r="42" spans="1:10" ht="45">
      <c r="A42" s="101"/>
      <c r="B42" s="31"/>
      <c r="C42" s="32" t="s">
        <v>10</v>
      </c>
      <c r="D42" s="88" t="s">
        <v>243</v>
      </c>
      <c r="E42" s="27">
        <v>284708</v>
      </c>
      <c r="F42" s="27">
        <v>186311.21</v>
      </c>
      <c r="G42" s="144">
        <f t="shared" si="2"/>
        <v>65.43940107057055</v>
      </c>
      <c r="H42" s="144">
        <v>11199744.45</v>
      </c>
      <c r="I42" s="144">
        <f t="shared" si="4"/>
        <v>102.51486912643162</v>
      </c>
      <c r="J42" s="27">
        <v>181740.67</v>
      </c>
    </row>
    <row r="43" spans="1:10" ht="33.75">
      <c r="A43" s="24"/>
      <c r="B43" s="31"/>
      <c r="C43" s="37" t="s">
        <v>83</v>
      </c>
      <c r="D43" s="14" t="s">
        <v>210</v>
      </c>
      <c r="E43" s="27">
        <v>449850</v>
      </c>
      <c r="F43" s="27">
        <v>545128.78</v>
      </c>
      <c r="G43" s="144">
        <f t="shared" si="2"/>
        <v>121.18012226297655</v>
      </c>
      <c r="H43" s="144">
        <v>80082.09</v>
      </c>
      <c r="I43" s="144">
        <f t="shared" si="4"/>
        <v>264.81219826434995</v>
      </c>
      <c r="J43" s="27">
        <v>205854.86</v>
      </c>
    </row>
    <row r="44" spans="1:10" ht="22.5">
      <c r="A44" s="24"/>
      <c r="B44" s="31"/>
      <c r="C44" s="37" t="s">
        <v>19</v>
      </c>
      <c r="D44" s="14" t="s">
        <v>211</v>
      </c>
      <c r="E44" s="27">
        <v>3990000</v>
      </c>
      <c r="F44" s="27">
        <v>1054339.12</v>
      </c>
      <c r="G44" s="144">
        <f t="shared" si="2"/>
        <v>26.42453934837093</v>
      </c>
      <c r="H44" s="144">
        <v>3351391.27</v>
      </c>
      <c r="I44" s="144">
        <f t="shared" si="4"/>
        <v>69.05793485726308</v>
      </c>
      <c r="J44" s="27">
        <v>1526745.8</v>
      </c>
    </row>
    <row r="45" spans="1:10" ht="12.75" hidden="1">
      <c r="A45" s="24"/>
      <c r="B45" s="31"/>
      <c r="C45" s="32" t="s">
        <v>20</v>
      </c>
      <c r="D45" s="12" t="s">
        <v>106</v>
      </c>
      <c r="E45" s="27">
        <v>0</v>
      </c>
      <c r="F45" s="27">
        <v>0</v>
      </c>
      <c r="G45" s="156" t="s">
        <v>146</v>
      </c>
      <c r="H45" s="144"/>
      <c r="I45" s="144" t="e">
        <f t="shared" si="4"/>
        <v>#DIV/0!</v>
      </c>
      <c r="J45" s="27">
        <v>0</v>
      </c>
    </row>
    <row r="46" spans="1:10" ht="12" customHeight="1">
      <c r="A46" s="24"/>
      <c r="B46" s="31"/>
      <c r="C46" s="32" t="s">
        <v>26</v>
      </c>
      <c r="D46" s="14" t="s">
        <v>27</v>
      </c>
      <c r="E46" s="27">
        <v>48340</v>
      </c>
      <c r="F46" s="27">
        <v>56717.02</v>
      </c>
      <c r="G46" s="144">
        <f aca="true" t="shared" si="5" ref="G46:G66">F46*100/E46</f>
        <v>117.32937525858502</v>
      </c>
      <c r="H46" s="144">
        <v>60848.41</v>
      </c>
      <c r="I46" s="144">
        <f t="shared" si="4"/>
        <v>71.59764553566738</v>
      </c>
      <c r="J46" s="45">
        <v>79216.32</v>
      </c>
    </row>
    <row r="47" spans="1:10" ht="13.5" customHeight="1">
      <c r="A47" s="24"/>
      <c r="B47" s="31"/>
      <c r="C47" s="32" t="s">
        <v>11</v>
      </c>
      <c r="D47" s="14" t="s">
        <v>12</v>
      </c>
      <c r="E47" s="27">
        <v>30000</v>
      </c>
      <c r="F47" s="27">
        <v>32992.07</v>
      </c>
      <c r="G47" s="144">
        <f t="shared" si="5"/>
        <v>109.97356666666667</v>
      </c>
      <c r="H47" s="144"/>
      <c r="I47" s="144">
        <f t="shared" si="4"/>
        <v>128.78824075917447</v>
      </c>
      <c r="J47" s="45">
        <v>25617.3</v>
      </c>
    </row>
    <row r="48" spans="1:10" ht="12.75">
      <c r="A48" s="21"/>
      <c r="B48" s="29">
        <v>70095</v>
      </c>
      <c r="C48" s="22"/>
      <c r="D48" s="16" t="s">
        <v>5</v>
      </c>
      <c r="E48" s="23">
        <f>SUM(E49:E51)</f>
        <v>843469</v>
      </c>
      <c r="F48" s="23">
        <f>SUM(F49:F51)</f>
        <v>0</v>
      </c>
      <c r="G48" s="143">
        <f t="shared" si="5"/>
        <v>0</v>
      </c>
      <c r="H48" s="143">
        <v>1001088</v>
      </c>
      <c r="I48" s="143">
        <f t="shared" si="4"/>
        <v>0</v>
      </c>
      <c r="J48" s="23">
        <f>SUM(J49:J51)</f>
        <v>198351</v>
      </c>
    </row>
    <row r="49" spans="1:10" ht="22.5" hidden="1">
      <c r="A49" s="21"/>
      <c r="B49" s="38"/>
      <c r="C49" s="30" t="s">
        <v>78</v>
      </c>
      <c r="D49" s="14" t="s">
        <v>92</v>
      </c>
      <c r="E49" s="27"/>
      <c r="F49" s="27"/>
      <c r="G49" s="144" t="e">
        <f t="shared" si="5"/>
        <v>#DIV/0!</v>
      </c>
      <c r="H49" s="144"/>
      <c r="I49" s="144">
        <f aca="true" t="shared" si="6" ref="I49:I61">(F49/J49)*100</f>
        <v>0</v>
      </c>
      <c r="J49" s="45">
        <v>1674</v>
      </c>
    </row>
    <row r="50" spans="1:10" ht="33.75">
      <c r="A50" s="24"/>
      <c r="B50" s="25"/>
      <c r="C50" s="32" t="s">
        <v>126</v>
      </c>
      <c r="D50" s="88" t="s">
        <v>191</v>
      </c>
      <c r="E50" s="27">
        <v>425788</v>
      </c>
      <c r="F50" s="27">
        <v>0</v>
      </c>
      <c r="G50" s="144">
        <f t="shared" si="5"/>
        <v>0</v>
      </c>
      <c r="H50" s="144">
        <v>1000</v>
      </c>
      <c r="I50" s="156" t="s">
        <v>146</v>
      </c>
      <c r="J50" s="45">
        <v>0</v>
      </c>
    </row>
    <row r="51" spans="1:10" ht="33.75">
      <c r="A51" s="21"/>
      <c r="B51" s="38"/>
      <c r="C51" s="32">
        <v>6330</v>
      </c>
      <c r="D51" s="14" t="s">
        <v>212</v>
      </c>
      <c r="E51" s="27">
        <v>417681</v>
      </c>
      <c r="F51" s="27">
        <v>0</v>
      </c>
      <c r="G51" s="144">
        <f t="shared" si="5"/>
        <v>0</v>
      </c>
      <c r="H51" s="144">
        <v>1000088</v>
      </c>
      <c r="I51" s="156">
        <f t="shared" si="6"/>
        <v>0</v>
      </c>
      <c r="J51" s="27">
        <v>196677</v>
      </c>
    </row>
    <row r="52" spans="1:10" ht="12.75">
      <c r="A52" s="28">
        <v>710</v>
      </c>
      <c r="B52" s="39"/>
      <c r="C52" s="40"/>
      <c r="D52" s="68" t="s">
        <v>21</v>
      </c>
      <c r="E52" s="20">
        <f>E53</f>
        <v>30000</v>
      </c>
      <c r="F52" s="20">
        <f>F54+F55</f>
        <v>17940.61</v>
      </c>
      <c r="G52" s="142">
        <f t="shared" si="5"/>
        <v>59.802033333333334</v>
      </c>
      <c r="H52" s="142">
        <f>H53</f>
        <v>6000</v>
      </c>
      <c r="I52" s="142">
        <f t="shared" si="6"/>
        <v>112.22602829701229</v>
      </c>
      <c r="J52" s="20">
        <f>J53</f>
        <v>15986.14</v>
      </c>
    </row>
    <row r="53" spans="1:10" ht="12.75">
      <c r="A53" s="21"/>
      <c r="B53" s="29">
        <v>71035</v>
      </c>
      <c r="C53" s="22"/>
      <c r="D53" s="16" t="s">
        <v>22</v>
      </c>
      <c r="E53" s="23">
        <f>SUM(E54:E55)</f>
        <v>30000</v>
      </c>
      <c r="F53" s="23">
        <f>SUM(F54:F55)</f>
        <v>17940.61</v>
      </c>
      <c r="G53" s="143">
        <f t="shared" si="5"/>
        <v>59.802033333333334</v>
      </c>
      <c r="H53" s="143">
        <f>H55</f>
        <v>6000</v>
      </c>
      <c r="I53" s="143">
        <f t="shared" si="6"/>
        <v>112.22602829701229</v>
      </c>
      <c r="J53" s="23">
        <f>SUM(J54:J55)</f>
        <v>15986.14</v>
      </c>
    </row>
    <row r="54" spans="1:12" ht="33.75">
      <c r="A54" s="21"/>
      <c r="B54" s="38"/>
      <c r="C54" s="32" t="s">
        <v>46</v>
      </c>
      <c r="D54" s="14" t="s">
        <v>213</v>
      </c>
      <c r="E54" s="27">
        <v>24000</v>
      </c>
      <c r="F54" s="27">
        <v>11940.61</v>
      </c>
      <c r="G54" s="144">
        <f t="shared" si="5"/>
        <v>49.752541666666666</v>
      </c>
      <c r="H54" s="143"/>
      <c r="I54" s="156">
        <f t="shared" si="6"/>
        <v>119.57182655160052</v>
      </c>
      <c r="J54" s="45">
        <v>9986.14</v>
      </c>
      <c r="K54" s="124"/>
      <c r="L54" s="124"/>
    </row>
    <row r="55" spans="1:10" ht="33.75">
      <c r="A55" s="24"/>
      <c r="B55" s="25"/>
      <c r="C55" s="26">
        <v>2020</v>
      </c>
      <c r="D55" s="14" t="s">
        <v>214</v>
      </c>
      <c r="E55" s="27">
        <v>6000</v>
      </c>
      <c r="F55" s="27">
        <v>6000</v>
      </c>
      <c r="G55" s="144">
        <f t="shared" si="5"/>
        <v>100</v>
      </c>
      <c r="H55" s="144">
        <v>6000</v>
      </c>
      <c r="I55" s="156">
        <f t="shared" si="6"/>
        <v>100</v>
      </c>
      <c r="J55" s="27">
        <v>6000</v>
      </c>
    </row>
    <row r="56" spans="1:10" ht="12.75">
      <c r="A56" s="28">
        <v>750</v>
      </c>
      <c r="B56" s="18"/>
      <c r="C56" s="34"/>
      <c r="D56" s="68" t="s">
        <v>23</v>
      </c>
      <c r="E56" s="41">
        <f>E57+E60+E67+E69+E73</f>
        <v>779075</v>
      </c>
      <c r="F56" s="41">
        <f>F57+F60+F67+F69+F73</f>
        <v>488462.07</v>
      </c>
      <c r="G56" s="148">
        <f t="shared" si="5"/>
        <v>62.697695343837246</v>
      </c>
      <c r="H56" s="148">
        <f>H57+H60+H67+H69+H73</f>
        <v>1436509.5</v>
      </c>
      <c r="I56" s="148">
        <f t="shared" si="6"/>
        <v>100.22900772287025</v>
      </c>
      <c r="J56" s="41">
        <f>J57+J60+J67+J69+J73</f>
        <v>487346.01</v>
      </c>
    </row>
    <row r="57" spans="1:10" ht="12.75">
      <c r="A57" s="21"/>
      <c r="B57" s="29">
        <v>75011</v>
      </c>
      <c r="C57" s="22"/>
      <c r="D57" s="16" t="s">
        <v>24</v>
      </c>
      <c r="E57" s="42">
        <f>SUM(E58:E59)</f>
        <v>440100</v>
      </c>
      <c r="F57" s="42">
        <f>SUM(F58:F59)</f>
        <v>226989.35</v>
      </c>
      <c r="G57" s="149">
        <f t="shared" si="5"/>
        <v>51.57676664394456</v>
      </c>
      <c r="H57" s="149">
        <f>SUM(H58:H59)</f>
        <v>449409.12</v>
      </c>
      <c r="I57" s="149">
        <f t="shared" si="6"/>
        <v>102.14643581089062</v>
      </c>
      <c r="J57" s="42">
        <f>SUM(J58:J59)</f>
        <v>222219.55</v>
      </c>
    </row>
    <row r="58" spans="1:10" ht="45">
      <c r="A58" s="24"/>
      <c r="B58" s="31"/>
      <c r="C58" s="32">
        <v>2010</v>
      </c>
      <c r="D58" s="14" t="s">
        <v>182</v>
      </c>
      <c r="E58" s="27">
        <v>439600</v>
      </c>
      <c r="F58" s="27">
        <v>226560</v>
      </c>
      <c r="G58" s="144">
        <f t="shared" si="5"/>
        <v>51.53776160145587</v>
      </c>
      <c r="H58" s="144">
        <v>440600</v>
      </c>
      <c r="I58" s="144">
        <f t="shared" si="6"/>
        <v>101.99662352279123</v>
      </c>
      <c r="J58" s="27">
        <v>222125</v>
      </c>
    </row>
    <row r="59" spans="1:10" ht="33.75">
      <c r="A59" s="21"/>
      <c r="B59" s="38"/>
      <c r="C59" s="32" t="s">
        <v>84</v>
      </c>
      <c r="D59" s="14" t="s">
        <v>223</v>
      </c>
      <c r="E59" s="27">
        <v>500</v>
      </c>
      <c r="F59" s="27">
        <v>429.35</v>
      </c>
      <c r="G59" s="144">
        <f t="shared" si="5"/>
        <v>85.87</v>
      </c>
      <c r="H59" s="144">
        <v>8809.12</v>
      </c>
      <c r="I59" s="144">
        <f t="shared" si="6"/>
        <v>454.09836065573774</v>
      </c>
      <c r="J59" s="27">
        <v>94.55</v>
      </c>
    </row>
    <row r="60" spans="1:10" ht="12.75">
      <c r="A60" s="21"/>
      <c r="B60" s="29">
        <v>75023</v>
      </c>
      <c r="C60" s="22"/>
      <c r="D60" s="16" t="s">
        <v>25</v>
      </c>
      <c r="E60" s="23">
        <f>SUM(E61:E66)</f>
        <v>337155</v>
      </c>
      <c r="F60" s="23">
        <f>SUM(F61:F66)</f>
        <v>259654.53999999998</v>
      </c>
      <c r="G60" s="143">
        <f t="shared" si="5"/>
        <v>77.01340333081222</v>
      </c>
      <c r="H60" s="143">
        <f>SUM(H62:H66)</f>
        <v>987100.3799999999</v>
      </c>
      <c r="I60" s="143">
        <f t="shared" si="6"/>
        <v>97.93610943245723</v>
      </c>
      <c r="J60" s="23">
        <f>SUM(J61:J66)</f>
        <v>265126.46</v>
      </c>
    </row>
    <row r="61" spans="1:10" ht="22.5" hidden="1">
      <c r="A61" s="21"/>
      <c r="B61" s="38"/>
      <c r="C61" s="32" t="s">
        <v>78</v>
      </c>
      <c r="D61" s="14" t="s">
        <v>92</v>
      </c>
      <c r="E61" s="27"/>
      <c r="F61" s="27"/>
      <c r="G61" s="144" t="e">
        <f t="shared" si="5"/>
        <v>#DIV/0!</v>
      </c>
      <c r="H61" s="144"/>
      <c r="I61" s="144" t="e">
        <f t="shared" si="6"/>
        <v>#DIV/0!</v>
      </c>
      <c r="J61" s="45"/>
    </row>
    <row r="62" spans="1:10" ht="12.75">
      <c r="A62" s="24"/>
      <c r="B62" s="31"/>
      <c r="C62" s="36" t="s">
        <v>17</v>
      </c>
      <c r="D62" s="12" t="s">
        <v>18</v>
      </c>
      <c r="E62" s="27">
        <v>35340</v>
      </c>
      <c r="F62" s="27">
        <v>21228</v>
      </c>
      <c r="G62" s="144">
        <f t="shared" si="5"/>
        <v>60.0679117147708</v>
      </c>
      <c r="H62" s="144">
        <v>32352</v>
      </c>
      <c r="I62" s="144">
        <f>(F62/J62)*100</f>
        <v>100.11318619128467</v>
      </c>
      <c r="J62" s="27">
        <v>21204</v>
      </c>
    </row>
    <row r="63" spans="1:10" ht="33.75" hidden="1">
      <c r="A63" s="24"/>
      <c r="B63" s="31"/>
      <c r="C63" s="32" t="s">
        <v>160</v>
      </c>
      <c r="D63" s="14" t="s">
        <v>170</v>
      </c>
      <c r="E63" s="27"/>
      <c r="F63" s="27"/>
      <c r="G63" s="144" t="e">
        <f t="shared" si="5"/>
        <v>#DIV/0!</v>
      </c>
      <c r="H63" s="144"/>
      <c r="I63" s="156" t="s">
        <v>146</v>
      </c>
      <c r="J63" s="45"/>
    </row>
    <row r="64" spans="1:10" ht="12.75">
      <c r="A64" s="24"/>
      <c r="B64" s="31"/>
      <c r="C64" s="32" t="s">
        <v>26</v>
      </c>
      <c r="D64" s="12" t="s">
        <v>27</v>
      </c>
      <c r="E64" s="27">
        <v>55076</v>
      </c>
      <c r="F64" s="27">
        <v>94625.17</v>
      </c>
      <c r="G64" s="144">
        <f t="shared" si="5"/>
        <v>171.8083557266323</v>
      </c>
      <c r="H64" s="144">
        <v>833783.82</v>
      </c>
      <c r="I64" s="144">
        <f aca="true" t="shared" si="7" ref="I64:I71">(F64/J64)*100</f>
        <v>75.00524540364322</v>
      </c>
      <c r="J64" s="27">
        <v>126158.07</v>
      </c>
    </row>
    <row r="65" spans="1:10" ht="12.75" hidden="1">
      <c r="A65" s="24"/>
      <c r="B65" s="31"/>
      <c r="C65" s="30" t="s">
        <v>180</v>
      </c>
      <c r="D65" s="12" t="s">
        <v>181</v>
      </c>
      <c r="E65" s="27"/>
      <c r="F65" s="27"/>
      <c r="G65" s="144" t="e">
        <f t="shared" si="5"/>
        <v>#DIV/0!</v>
      </c>
      <c r="H65" s="156"/>
      <c r="I65" s="144" t="e">
        <f t="shared" si="7"/>
        <v>#DIV/0!</v>
      </c>
      <c r="J65" s="45"/>
    </row>
    <row r="66" spans="1:10" ht="12.75">
      <c r="A66" s="24"/>
      <c r="B66" s="31"/>
      <c r="C66" s="30" t="s">
        <v>11</v>
      </c>
      <c r="D66" s="13" t="s">
        <v>12</v>
      </c>
      <c r="E66" s="27">
        <v>246739</v>
      </c>
      <c r="F66" s="27">
        <v>143801.37</v>
      </c>
      <c r="G66" s="144">
        <f t="shared" si="5"/>
        <v>58.28076226295803</v>
      </c>
      <c r="H66" s="144">
        <v>120964.56</v>
      </c>
      <c r="I66" s="144">
        <f t="shared" si="7"/>
        <v>122.10938298071258</v>
      </c>
      <c r="J66" s="27">
        <v>117764.39</v>
      </c>
    </row>
    <row r="67" spans="1:10" ht="17.25" customHeight="1" hidden="1">
      <c r="A67" s="24"/>
      <c r="B67" s="29">
        <v>75056</v>
      </c>
      <c r="C67" s="44"/>
      <c r="D67" s="16" t="s">
        <v>143</v>
      </c>
      <c r="E67" s="23">
        <f>SUM(E68)</f>
        <v>0</v>
      </c>
      <c r="F67" s="23">
        <f>SUM(F68)</f>
        <v>0</v>
      </c>
      <c r="G67" s="149" t="s">
        <v>146</v>
      </c>
      <c r="H67" s="143"/>
      <c r="I67" s="143" t="e">
        <f t="shared" si="7"/>
        <v>#DIV/0!</v>
      </c>
      <c r="J67" s="23">
        <f>SUM(J68)</f>
        <v>0</v>
      </c>
    </row>
    <row r="68" spans="1:10" ht="17.25" customHeight="1" hidden="1">
      <c r="A68" s="24"/>
      <c r="B68" s="31"/>
      <c r="C68" s="32" t="s">
        <v>142</v>
      </c>
      <c r="D68" s="12" t="s">
        <v>122</v>
      </c>
      <c r="E68" s="27">
        <v>0</v>
      </c>
      <c r="F68" s="27">
        <v>0</v>
      </c>
      <c r="G68" s="156" t="s">
        <v>146</v>
      </c>
      <c r="H68" s="144"/>
      <c r="I68" s="144" t="e">
        <f t="shared" si="7"/>
        <v>#DIV/0!</v>
      </c>
      <c r="J68" s="27"/>
    </row>
    <row r="69" spans="1:10" ht="17.25" customHeight="1" hidden="1">
      <c r="A69" s="24"/>
      <c r="B69" s="29">
        <v>75075</v>
      </c>
      <c r="C69" s="44"/>
      <c r="D69" s="16" t="s">
        <v>157</v>
      </c>
      <c r="E69" s="23">
        <f>SUM(E71:E72)</f>
        <v>0</v>
      </c>
      <c r="F69" s="23">
        <f>SUM(F71:F72)</f>
        <v>0</v>
      </c>
      <c r="G69" s="143" t="e">
        <f>F69*100/E69</f>
        <v>#DIV/0!</v>
      </c>
      <c r="H69" s="143"/>
      <c r="I69" s="144" t="e">
        <f t="shared" si="7"/>
        <v>#DIV/0!</v>
      </c>
      <c r="J69" s="23">
        <f>SUM(J71:J72)</f>
        <v>0</v>
      </c>
    </row>
    <row r="70" spans="1:10" ht="27.75" customHeight="1" hidden="1">
      <c r="A70" s="24"/>
      <c r="B70" s="38"/>
      <c r="C70" s="32" t="s">
        <v>140</v>
      </c>
      <c r="D70" s="14" t="s">
        <v>141</v>
      </c>
      <c r="E70" s="23"/>
      <c r="F70" s="23"/>
      <c r="G70" s="144" t="e">
        <f>F70*100/E70</f>
        <v>#DIV/0!</v>
      </c>
      <c r="H70" s="143"/>
      <c r="I70" s="144" t="e">
        <f t="shared" si="7"/>
        <v>#DIV/0!</v>
      </c>
      <c r="J70" s="27"/>
    </row>
    <row r="71" spans="1:10" ht="17.25" customHeight="1" hidden="1">
      <c r="A71" s="24"/>
      <c r="B71" s="38"/>
      <c r="C71" s="32" t="s">
        <v>11</v>
      </c>
      <c r="D71" s="13" t="s">
        <v>12</v>
      </c>
      <c r="E71" s="27"/>
      <c r="F71" s="27"/>
      <c r="G71" s="144" t="e">
        <f>F71*100/E71</f>
        <v>#DIV/0!</v>
      </c>
      <c r="H71" s="144"/>
      <c r="I71" s="144" t="e">
        <f t="shared" si="7"/>
        <v>#DIV/0!</v>
      </c>
      <c r="J71" s="45">
        <v>0</v>
      </c>
    </row>
    <row r="72" spans="1:10" ht="33.75" hidden="1">
      <c r="A72" s="24"/>
      <c r="B72" s="31"/>
      <c r="C72" s="32" t="s">
        <v>140</v>
      </c>
      <c r="D72" s="88" t="s">
        <v>141</v>
      </c>
      <c r="E72" s="27"/>
      <c r="F72" s="27"/>
      <c r="G72" s="156" t="s">
        <v>146</v>
      </c>
      <c r="H72" s="144"/>
      <c r="I72" s="156" t="s">
        <v>146</v>
      </c>
      <c r="J72" s="45"/>
    </row>
    <row r="73" spans="1:10" ht="12.75">
      <c r="A73" s="24"/>
      <c r="B73" s="29">
        <v>75095</v>
      </c>
      <c r="C73" s="104"/>
      <c r="D73" s="16" t="s">
        <v>5</v>
      </c>
      <c r="E73" s="23">
        <f>SUM(E74:E77)</f>
        <v>1820</v>
      </c>
      <c r="F73" s="23">
        <f>SUM(F74:F77)</f>
        <v>1818.18</v>
      </c>
      <c r="G73" s="143">
        <f>F73*100/E73</f>
        <v>99.9</v>
      </c>
      <c r="H73" s="143"/>
      <c r="I73" s="149" t="s">
        <v>146</v>
      </c>
      <c r="J73" s="23">
        <f>SUM(J75:J77)</f>
        <v>0</v>
      </c>
    </row>
    <row r="74" spans="1:10" ht="12.75">
      <c r="A74" s="24"/>
      <c r="B74" s="38"/>
      <c r="C74" s="32" t="s">
        <v>11</v>
      </c>
      <c r="D74" s="13" t="s">
        <v>12</v>
      </c>
      <c r="E74" s="27">
        <v>1820</v>
      </c>
      <c r="F74" s="27">
        <v>1818.18</v>
      </c>
      <c r="G74" s="144">
        <f>F74*100/E74</f>
        <v>99.9</v>
      </c>
      <c r="H74" s="143"/>
      <c r="I74" s="156" t="s">
        <v>146</v>
      </c>
      <c r="J74" s="27">
        <v>0</v>
      </c>
    </row>
    <row r="75" spans="1:10" ht="22.5" hidden="1">
      <c r="A75" s="24"/>
      <c r="B75" s="25"/>
      <c r="C75" s="32" t="s">
        <v>134</v>
      </c>
      <c r="D75" s="14" t="s">
        <v>135</v>
      </c>
      <c r="E75" s="27"/>
      <c r="F75" s="27"/>
      <c r="G75" s="144" t="e">
        <f>F75*100/E75</f>
        <v>#DIV/0!</v>
      </c>
      <c r="H75" s="144"/>
      <c r="I75" s="144" t="e">
        <f aca="true" t="shared" si="8" ref="I75:I82">(F75/J75)*100</f>
        <v>#DIV/0!</v>
      </c>
      <c r="J75" s="45"/>
    </row>
    <row r="76" spans="1:10" ht="12.75" hidden="1">
      <c r="A76" s="24"/>
      <c r="B76" s="25"/>
      <c r="C76" s="32" t="s">
        <v>171</v>
      </c>
      <c r="D76" s="14" t="s">
        <v>122</v>
      </c>
      <c r="E76" s="27"/>
      <c r="F76" s="27"/>
      <c r="G76" s="156">
        <v>0</v>
      </c>
      <c r="H76" s="144"/>
      <c r="I76" s="182" t="e">
        <f t="shared" si="8"/>
        <v>#DIV/0!</v>
      </c>
      <c r="J76" s="27"/>
    </row>
    <row r="77" spans="1:10" ht="22.5" hidden="1">
      <c r="A77" s="24"/>
      <c r="B77" s="31"/>
      <c r="C77" s="32" t="s">
        <v>98</v>
      </c>
      <c r="D77" s="14" t="s">
        <v>135</v>
      </c>
      <c r="E77" s="27"/>
      <c r="F77" s="27"/>
      <c r="G77" s="144" t="e">
        <f>F77*100/E77</f>
        <v>#DIV/0!</v>
      </c>
      <c r="H77" s="144"/>
      <c r="I77" s="144" t="e">
        <f t="shared" si="8"/>
        <v>#DIV/0!</v>
      </c>
      <c r="J77" s="27"/>
    </row>
    <row r="78" spans="1:10" ht="33.75">
      <c r="A78" s="43">
        <v>751</v>
      </c>
      <c r="B78" s="39"/>
      <c r="C78" s="40"/>
      <c r="D78" s="69" t="s">
        <v>247</v>
      </c>
      <c r="E78" s="20">
        <f>E79+E81+E83+E86+E89</f>
        <v>222980</v>
      </c>
      <c r="F78" s="20">
        <f>F79+F81+F83+F86+F89</f>
        <v>143967.98</v>
      </c>
      <c r="G78" s="142">
        <f>F78*100/E78</f>
        <v>64.56542290788413</v>
      </c>
      <c r="H78" s="142" t="e">
        <f>H79+#REF!+#REF!</f>
        <v>#REF!</v>
      </c>
      <c r="I78" s="142">
        <f t="shared" si="8"/>
        <v>2851.9805863708402</v>
      </c>
      <c r="J78" s="20">
        <f>J79+J81+J83+J86</f>
        <v>5048</v>
      </c>
    </row>
    <row r="79" spans="1:10" ht="22.5">
      <c r="A79" s="21"/>
      <c r="B79" s="29">
        <v>75101</v>
      </c>
      <c r="C79" s="22"/>
      <c r="D79" s="15" t="s">
        <v>114</v>
      </c>
      <c r="E79" s="23">
        <f>SUM(E80)</f>
        <v>10017</v>
      </c>
      <c r="F79" s="23">
        <f>SUM(F80)</f>
        <v>5013</v>
      </c>
      <c r="G79" s="143">
        <f>F79*100/E79</f>
        <v>50.04492362982929</v>
      </c>
      <c r="H79" s="143">
        <f>H80</f>
        <v>8313</v>
      </c>
      <c r="I79" s="143">
        <f t="shared" si="8"/>
        <v>99.3066561014263</v>
      </c>
      <c r="J79" s="23">
        <f>SUM(J80)</f>
        <v>5048</v>
      </c>
    </row>
    <row r="80" spans="1:10" ht="45">
      <c r="A80" s="24"/>
      <c r="B80" s="25"/>
      <c r="C80" s="32">
        <v>2010</v>
      </c>
      <c r="D80" s="14" t="s">
        <v>182</v>
      </c>
      <c r="E80" s="27">
        <v>10017</v>
      </c>
      <c r="F80" s="27">
        <v>5013</v>
      </c>
      <c r="G80" s="144">
        <f aca="true" t="shared" si="9" ref="G80:G162">F80*100/E80</f>
        <v>50.04492362982929</v>
      </c>
      <c r="H80" s="144">
        <v>8313</v>
      </c>
      <c r="I80" s="144">
        <f t="shared" si="8"/>
        <v>99.3066561014263</v>
      </c>
      <c r="J80" s="27">
        <v>5048</v>
      </c>
    </row>
    <row r="81" spans="1:10" ht="12.75" hidden="1">
      <c r="A81" s="24"/>
      <c r="B81" s="29">
        <v>75107</v>
      </c>
      <c r="C81" s="104"/>
      <c r="D81" s="16" t="s">
        <v>152</v>
      </c>
      <c r="E81" s="23">
        <f>SUM(E82:E82)</f>
        <v>0</v>
      </c>
      <c r="F81" s="23">
        <f>SUM(F82:F82)</f>
        <v>0</v>
      </c>
      <c r="G81" s="42" t="s">
        <v>146</v>
      </c>
      <c r="H81" s="143"/>
      <c r="I81" s="143" t="e">
        <f t="shared" si="8"/>
        <v>#DIV/0!</v>
      </c>
      <c r="J81" s="23">
        <f>SUM(J82:J82)</f>
        <v>0</v>
      </c>
    </row>
    <row r="82" spans="1:10" ht="12.75" hidden="1">
      <c r="A82" s="24"/>
      <c r="B82" s="114"/>
      <c r="C82" s="30">
        <v>2010</v>
      </c>
      <c r="D82" s="12" t="s">
        <v>122</v>
      </c>
      <c r="E82" s="27">
        <v>0</v>
      </c>
      <c r="F82" s="27">
        <v>0</v>
      </c>
      <c r="G82" s="156" t="s">
        <v>146</v>
      </c>
      <c r="H82" s="144"/>
      <c r="I82" s="144" t="e">
        <f t="shared" si="8"/>
        <v>#DIV/0!</v>
      </c>
      <c r="J82" s="45">
        <v>0</v>
      </c>
    </row>
    <row r="83" spans="1:10" s="87" customFormat="1" ht="12.75" hidden="1">
      <c r="A83" s="21"/>
      <c r="B83" s="29">
        <v>75108</v>
      </c>
      <c r="C83" s="22"/>
      <c r="D83" s="16" t="s">
        <v>96</v>
      </c>
      <c r="E83" s="23">
        <f>SUM(E84:E85)</f>
        <v>0</v>
      </c>
      <c r="F83" s="23">
        <f>SUM(F84:F85)</f>
        <v>0</v>
      </c>
      <c r="G83" s="143" t="e">
        <f t="shared" si="9"/>
        <v>#DIV/0!</v>
      </c>
      <c r="H83" s="143"/>
      <c r="I83" s="149" t="s">
        <v>146</v>
      </c>
      <c r="J83" s="23">
        <f>SUM(J84:J85)</f>
        <v>0</v>
      </c>
    </row>
    <row r="84" spans="1:10" ht="12.75" hidden="1">
      <c r="A84" s="24"/>
      <c r="B84" s="31"/>
      <c r="C84" s="32" t="s">
        <v>11</v>
      </c>
      <c r="D84" s="12" t="s">
        <v>12</v>
      </c>
      <c r="E84" s="27">
        <v>0</v>
      </c>
      <c r="F84" s="27">
        <v>0</v>
      </c>
      <c r="G84" s="156" t="s">
        <v>146</v>
      </c>
      <c r="H84" s="144"/>
      <c r="I84" s="156" t="s">
        <v>146</v>
      </c>
      <c r="J84" s="171">
        <v>0</v>
      </c>
    </row>
    <row r="85" spans="1:10" ht="12.75" hidden="1">
      <c r="A85" s="24"/>
      <c r="B85" s="31"/>
      <c r="C85" s="32" t="s">
        <v>142</v>
      </c>
      <c r="D85" s="12" t="s">
        <v>122</v>
      </c>
      <c r="E85" s="27"/>
      <c r="F85" s="27"/>
      <c r="G85" s="144" t="e">
        <f t="shared" si="9"/>
        <v>#DIV/0!</v>
      </c>
      <c r="H85" s="144"/>
      <c r="I85" s="156" t="s">
        <v>146</v>
      </c>
      <c r="J85" s="45"/>
    </row>
    <row r="86" spans="1:10" ht="45">
      <c r="A86" s="24"/>
      <c r="B86" s="29">
        <v>75109</v>
      </c>
      <c r="C86" s="104"/>
      <c r="D86" s="15" t="s">
        <v>169</v>
      </c>
      <c r="E86" s="23">
        <f>SUM(E87)</f>
        <v>70000</v>
      </c>
      <c r="F86" s="23">
        <f>SUM(F88)</f>
        <v>0</v>
      </c>
      <c r="G86" s="149">
        <v>0</v>
      </c>
      <c r="H86" s="143"/>
      <c r="I86" s="149" t="s">
        <v>146</v>
      </c>
      <c r="J86" s="23">
        <f>SUM(J88)</f>
        <v>0</v>
      </c>
    </row>
    <row r="87" spans="1:10" ht="12.75">
      <c r="A87" s="24"/>
      <c r="B87" s="111"/>
      <c r="C87" s="32" t="s">
        <v>11</v>
      </c>
      <c r="D87" s="13" t="s">
        <v>12</v>
      </c>
      <c r="E87" s="27">
        <v>70000</v>
      </c>
      <c r="F87" s="27">
        <v>0</v>
      </c>
      <c r="G87" s="144">
        <f>F87*100/E87</f>
        <v>0</v>
      </c>
      <c r="H87" s="143"/>
      <c r="I87" s="156" t="s">
        <v>146</v>
      </c>
      <c r="J87" s="45" t="s">
        <v>146</v>
      </c>
    </row>
    <row r="88" spans="1:10" ht="12.75" hidden="1">
      <c r="A88" s="24"/>
      <c r="B88" s="38"/>
      <c r="C88" s="32" t="s">
        <v>142</v>
      </c>
      <c r="D88" s="12" t="s">
        <v>122</v>
      </c>
      <c r="E88" s="27"/>
      <c r="F88" s="27"/>
      <c r="G88" s="156" t="s">
        <v>146</v>
      </c>
      <c r="H88" s="144"/>
      <c r="I88" s="144" t="e">
        <f aca="true" t="shared" si="10" ref="I88:I98">(F88/J88)*100</f>
        <v>#DIV/0!</v>
      </c>
      <c r="J88" s="45">
        <v>0</v>
      </c>
    </row>
    <row r="89" spans="1:10" ht="12.75">
      <c r="A89" s="24"/>
      <c r="B89" s="29">
        <v>75113</v>
      </c>
      <c r="C89" s="104"/>
      <c r="D89" s="16" t="s">
        <v>236</v>
      </c>
      <c r="E89" s="23">
        <f>SUM(E90:E91)</f>
        <v>142963</v>
      </c>
      <c r="F89" s="23">
        <f>SUM(F90:F91)</f>
        <v>138954.98</v>
      </c>
      <c r="G89" s="143">
        <f>F89*100/E89</f>
        <v>97.19646342060534</v>
      </c>
      <c r="H89" s="144"/>
      <c r="I89" s="149" t="s">
        <v>146</v>
      </c>
      <c r="J89" s="42" t="s">
        <v>146</v>
      </c>
    </row>
    <row r="90" spans="1:10" ht="12.75" hidden="1">
      <c r="A90" s="24"/>
      <c r="B90" s="38"/>
      <c r="C90" s="32" t="s">
        <v>11</v>
      </c>
      <c r="D90" s="97" t="s">
        <v>12</v>
      </c>
      <c r="E90" s="82">
        <v>0</v>
      </c>
      <c r="F90" s="82">
        <v>0</v>
      </c>
      <c r="G90" s="160" t="s">
        <v>146</v>
      </c>
      <c r="H90" s="144"/>
      <c r="I90" s="160" t="s">
        <v>146</v>
      </c>
      <c r="J90" s="82"/>
    </row>
    <row r="91" spans="1:10" ht="51.75" customHeight="1">
      <c r="A91" s="24"/>
      <c r="B91" s="38"/>
      <c r="C91" s="32" t="s">
        <v>142</v>
      </c>
      <c r="D91" s="187" t="s">
        <v>242</v>
      </c>
      <c r="E91" s="184">
        <v>142963</v>
      </c>
      <c r="F91" s="184">
        <v>138954.98</v>
      </c>
      <c r="G91" s="143">
        <f>F91*100/E91</f>
        <v>97.19646342060534</v>
      </c>
      <c r="H91" s="185"/>
      <c r="I91" s="186" t="s">
        <v>146</v>
      </c>
      <c r="J91" s="164" t="s">
        <v>146</v>
      </c>
    </row>
    <row r="92" spans="1:10" ht="22.5">
      <c r="A92" s="28">
        <v>754</v>
      </c>
      <c r="B92" s="39"/>
      <c r="C92" s="40"/>
      <c r="D92" s="69" t="s">
        <v>113</v>
      </c>
      <c r="E92" s="20">
        <f>E93</f>
        <v>609450</v>
      </c>
      <c r="F92" s="20">
        <f>F93</f>
        <v>342620.25</v>
      </c>
      <c r="G92" s="142">
        <f t="shared" si="9"/>
        <v>56.21794240708836</v>
      </c>
      <c r="H92" s="142">
        <f>SUM(H96)</f>
        <v>298873.6</v>
      </c>
      <c r="I92" s="142">
        <f t="shared" si="10"/>
        <v>89.1217330400519</v>
      </c>
      <c r="J92" s="20">
        <f>J93+J96</f>
        <v>384440.74</v>
      </c>
    </row>
    <row r="93" spans="1:10" ht="12.75">
      <c r="A93" s="49"/>
      <c r="B93" s="50">
        <v>75416</v>
      </c>
      <c r="C93" s="119"/>
      <c r="D93" s="172" t="s">
        <v>206</v>
      </c>
      <c r="E93" s="52">
        <f>SUM(E94:E96)</f>
        <v>609450</v>
      </c>
      <c r="F93" s="52">
        <f>SUM(F94:F96)</f>
        <v>342620.25</v>
      </c>
      <c r="G93" s="143">
        <f t="shared" si="9"/>
        <v>56.21794240708836</v>
      </c>
      <c r="H93" s="151"/>
      <c r="I93" s="144">
        <f t="shared" si="10"/>
        <v>89.1217330400519</v>
      </c>
      <c r="J93" s="23">
        <f>SUM(J94:J95)</f>
        <v>384440.74</v>
      </c>
    </row>
    <row r="94" spans="1:10" ht="22.5">
      <c r="A94" s="49"/>
      <c r="B94" s="173"/>
      <c r="C94" s="54" t="s">
        <v>28</v>
      </c>
      <c r="D94" s="14" t="s">
        <v>107</v>
      </c>
      <c r="E94" s="55">
        <v>609450</v>
      </c>
      <c r="F94" s="55">
        <v>342620.25</v>
      </c>
      <c r="G94" s="144">
        <f t="shared" si="9"/>
        <v>56.21794240708836</v>
      </c>
      <c r="H94" s="151"/>
      <c r="I94" s="144">
        <f t="shared" si="10"/>
        <v>89.1217330400519</v>
      </c>
      <c r="J94" s="161">
        <v>384440.74</v>
      </c>
    </row>
    <row r="95" spans="1:10" ht="33.75" hidden="1">
      <c r="A95" s="49"/>
      <c r="B95" s="175"/>
      <c r="C95" s="54" t="s">
        <v>126</v>
      </c>
      <c r="D95" s="88" t="s">
        <v>191</v>
      </c>
      <c r="E95" s="55"/>
      <c r="F95" s="55"/>
      <c r="G95" s="144" t="e">
        <f t="shared" si="9"/>
        <v>#DIV/0!</v>
      </c>
      <c r="H95" s="151"/>
      <c r="I95" s="144" t="e">
        <f t="shared" si="10"/>
        <v>#DIV/0!</v>
      </c>
      <c r="J95" s="161">
        <v>0</v>
      </c>
    </row>
    <row r="96" spans="1:10" ht="12.75" hidden="1">
      <c r="A96" s="21"/>
      <c r="B96" s="29">
        <v>75495</v>
      </c>
      <c r="C96" s="65"/>
      <c r="D96" s="16" t="s">
        <v>5</v>
      </c>
      <c r="E96" s="23">
        <f>SUM(E97:E98)</f>
        <v>0</v>
      </c>
      <c r="F96" s="23">
        <f>SUM(F97:F98)</f>
        <v>0</v>
      </c>
      <c r="G96" s="143" t="e">
        <f t="shared" si="9"/>
        <v>#DIV/0!</v>
      </c>
      <c r="H96" s="143">
        <f>SUM(H98)</f>
        <v>298873.6</v>
      </c>
      <c r="I96" s="143" t="e">
        <f t="shared" si="10"/>
        <v>#DIV/0!</v>
      </c>
      <c r="J96" s="23">
        <f>SUM(J97:J98)</f>
        <v>0</v>
      </c>
    </row>
    <row r="97" spans="1:10" ht="15" customHeight="1" hidden="1">
      <c r="A97" s="24"/>
      <c r="B97" s="31"/>
      <c r="C97" s="32" t="s">
        <v>28</v>
      </c>
      <c r="D97" s="14" t="s">
        <v>107</v>
      </c>
      <c r="E97" s="27"/>
      <c r="F97" s="27"/>
      <c r="G97" s="144" t="e">
        <f t="shared" si="9"/>
        <v>#DIV/0!</v>
      </c>
      <c r="H97" s="144">
        <v>298873.6</v>
      </c>
      <c r="I97" s="144" t="e">
        <f t="shared" si="10"/>
        <v>#DIV/0!</v>
      </c>
      <c r="J97" s="27"/>
    </row>
    <row r="98" spans="1:10" ht="33.75" hidden="1">
      <c r="A98" s="24"/>
      <c r="B98" s="31"/>
      <c r="C98" s="32" t="s">
        <v>126</v>
      </c>
      <c r="D98" s="88" t="s">
        <v>191</v>
      </c>
      <c r="E98" s="27"/>
      <c r="F98" s="27"/>
      <c r="G98" s="144" t="e">
        <f t="shared" si="9"/>
        <v>#DIV/0!</v>
      </c>
      <c r="H98" s="144">
        <v>298873.6</v>
      </c>
      <c r="I98" s="144" t="e">
        <f t="shared" si="10"/>
        <v>#DIV/0!</v>
      </c>
      <c r="J98" s="27"/>
    </row>
    <row r="99" spans="1:10" ht="52.5" customHeight="1">
      <c r="A99" s="43">
        <v>756</v>
      </c>
      <c r="B99" s="39"/>
      <c r="C99" s="40"/>
      <c r="D99" s="69" t="s">
        <v>204</v>
      </c>
      <c r="E99" s="20">
        <f>E100+E105+E114+E129+E138+E142</f>
        <v>106834218</v>
      </c>
      <c r="F99" s="20">
        <f>F100+F105+F114+F129+F138+F142</f>
        <v>53711506.16</v>
      </c>
      <c r="G99" s="142">
        <f t="shared" si="9"/>
        <v>50.27556448253311</v>
      </c>
      <c r="H99" s="142">
        <f>H100+H105+H114+H129+H138+H142</f>
        <v>82918615.82</v>
      </c>
      <c r="I99" s="142">
        <f aca="true" t="shared" si="11" ref="I99:I133">(F99/J99)*100</f>
        <v>118.68286304672098</v>
      </c>
      <c r="J99" s="20">
        <f>SUM(J100,J103,J105,J114,J129,J138,J142)</f>
        <v>45256328.32</v>
      </c>
    </row>
    <row r="100" spans="1:10" ht="13.5" customHeight="1">
      <c r="A100" s="21"/>
      <c r="B100" s="29">
        <v>75601</v>
      </c>
      <c r="C100" s="22"/>
      <c r="D100" s="15" t="s">
        <v>29</v>
      </c>
      <c r="E100" s="23">
        <f>SUM(E101:E102)</f>
        <v>102700</v>
      </c>
      <c r="F100" s="23">
        <f>SUM(F101:F102)</f>
        <v>50034.64000000001</v>
      </c>
      <c r="G100" s="143">
        <f t="shared" si="9"/>
        <v>48.71922103213243</v>
      </c>
      <c r="H100" s="143">
        <f>SUM(H101:H102)</f>
        <v>228288.21</v>
      </c>
      <c r="I100" s="143">
        <f t="shared" si="11"/>
        <v>74.29232469461382</v>
      </c>
      <c r="J100" s="23">
        <f>SUM(J101:J102)</f>
        <v>67348.33</v>
      </c>
    </row>
    <row r="101" spans="1:10" ht="22.5">
      <c r="A101" s="24"/>
      <c r="B101" s="103"/>
      <c r="C101" s="36" t="s">
        <v>30</v>
      </c>
      <c r="D101" s="14" t="s">
        <v>124</v>
      </c>
      <c r="E101" s="27">
        <v>100000</v>
      </c>
      <c r="F101" s="27">
        <v>49006.23</v>
      </c>
      <c r="G101" s="144">
        <f t="shared" si="9"/>
        <v>49.00623</v>
      </c>
      <c r="H101" s="144">
        <v>136395.86</v>
      </c>
      <c r="I101" s="144">
        <f t="shared" si="11"/>
        <v>74.39984040985762</v>
      </c>
      <c r="J101" s="27">
        <v>65868.73</v>
      </c>
    </row>
    <row r="102" spans="1:10" ht="12.75" customHeight="1">
      <c r="A102" s="24"/>
      <c r="B102" s="25"/>
      <c r="C102" s="32" t="s">
        <v>20</v>
      </c>
      <c r="D102" s="14" t="s">
        <v>106</v>
      </c>
      <c r="E102" s="27">
        <v>2700</v>
      </c>
      <c r="F102" s="27">
        <v>1028.41</v>
      </c>
      <c r="G102" s="144">
        <f t="shared" si="9"/>
        <v>38.089259259259265</v>
      </c>
      <c r="H102" s="144">
        <v>91892.35</v>
      </c>
      <c r="I102" s="144">
        <f t="shared" si="11"/>
        <v>69.50594755339282</v>
      </c>
      <c r="J102" s="27">
        <v>1479.6</v>
      </c>
    </row>
    <row r="103" spans="1:10" ht="12.75" customHeight="1" hidden="1">
      <c r="A103" s="24"/>
      <c r="B103" s="29">
        <v>75605</v>
      </c>
      <c r="C103" s="46"/>
      <c r="D103" s="15" t="s">
        <v>158</v>
      </c>
      <c r="E103" s="23">
        <f>E104</f>
        <v>0</v>
      </c>
      <c r="F103" s="23">
        <f>F104</f>
        <v>0</v>
      </c>
      <c r="G103" s="149" t="s">
        <v>146</v>
      </c>
      <c r="H103" s="143"/>
      <c r="I103" s="143" t="e">
        <f t="shared" si="11"/>
        <v>#DIV/0!</v>
      </c>
      <c r="J103" s="23">
        <v>0</v>
      </c>
    </row>
    <row r="104" spans="1:10" ht="13.5" customHeight="1" hidden="1">
      <c r="A104" s="21"/>
      <c r="B104" s="118"/>
      <c r="C104" s="32" t="s">
        <v>48</v>
      </c>
      <c r="D104" s="14" t="s">
        <v>158</v>
      </c>
      <c r="E104" s="27">
        <v>0</v>
      </c>
      <c r="F104" s="27">
        <v>0</v>
      </c>
      <c r="G104" s="156" t="s">
        <v>146</v>
      </c>
      <c r="H104" s="144"/>
      <c r="I104" s="144" t="e">
        <f t="shared" si="11"/>
        <v>#DIV/0!</v>
      </c>
      <c r="J104" s="27">
        <v>0</v>
      </c>
    </row>
    <row r="105" spans="1:10" ht="35.25" customHeight="1">
      <c r="A105" s="21"/>
      <c r="B105" s="29">
        <v>75615</v>
      </c>
      <c r="C105" s="22"/>
      <c r="D105" s="15" t="s">
        <v>115</v>
      </c>
      <c r="E105" s="23">
        <f>SUM(E106:E113)</f>
        <v>34777521</v>
      </c>
      <c r="F105" s="23">
        <f>SUM(F106:F113)</f>
        <v>19632856.479999997</v>
      </c>
      <c r="G105" s="143">
        <f t="shared" si="9"/>
        <v>56.45271978988956</v>
      </c>
      <c r="H105" s="143">
        <f>SUM(H106:H113)</f>
        <v>21304432.6</v>
      </c>
      <c r="I105" s="143">
        <f t="shared" si="11"/>
        <v>140.74592398064735</v>
      </c>
      <c r="J105" s="23">
        <f>SUM(J106:J113)</f>
        <v>13949147.459999999</v>
      </c>
    </row>
    <row r="106" spans="1:10" ht="12.75">
      <c r="A106" s="24"/>
      <c r="B106" s="31"/>
      <c r="C106" s="32" t="s">
        <v>31</v>
      </c>
      <c r="D106" s="12" t="s">
        <v>32</v>
      </c>
      <c r="E106" s="27">
        <v>28354172</v>
      </c>
      <c r="F106" s="27">
        <v>14887405.56</v>
      </c>
      <c r="G106" s="144">
        <f t="shared" si="9"/>
        <v>52.505167705126425</v>
      </c>
      <c r="H106" s="144">
        <v>20056054.94</v>
      </c>
      <c r="I106" s="144">
        <f t="shared" si="11"/>
        <v>109.75798490590212</v>
      </c>
      <c r="J106" s="27">
        <v>13563847.38</v>
      </c>
    </row>
    <row r="107" spans="1:10" ht="12.75">
      <c r="A107" s="24"/>
      <c r="B107" s="31"/>
      <c r="C107" s="32" t="s">
        <v>33</v>
      </c>
      <c r="D107" s="12" t="s">
        <v>34</v>
      </c>
      <c r="E107" s="27">
        <v>2160</v>
      </c>
      <c r="F107" s="27">
        <v>770</v>
      </c>
      <c r="G107" s="144">
        <f t="shared" si="9"/>
        <v>35.648148148148145</v>
      </c>
      <c r="H107" s="144">
        <v>692.5</v>
      </c>
      <c r="I107" s="144">
        <f t="shared" si="11"/>
        <v>53.2894099408972</v>
      </c>
      <c r="J107" s="27">
        <v>1444.94</v>
      </c>
    </row>
    <row r="108" spans="1:10" ht="12.75">
      <c r="A108" s="24"/>
      <c r="B108" s="31"/>
      <c r="C108" s="32" t="s">
        <v>35</v>
      </c>
      <c r="D108" s="12" t="s">
        <v>36</v>
      </c>
      <c r="E108" s="27">
        <v>464099</v>
      </c>
      <c r="F108" s="27">
        <v>312238.5</v>
      </c>
      <c r="G108" s="144">
        <f t="shared" si="9"/>
        <v>67.2784255083506</v>
      </c>
      <c r="H108" s="144">
        <v>627558.4</v>
      </c>
      <c r="I108" s="144">
        <f t="shared" si="11"/>
        <v>125.5755170000724</v>
      </c>
      <c r="J108" s="27">
        <v>248646</v>
      </c>
    </row>
    <row r="109" spans="1:10" ht="33.75">
      <c r="A109" s="24"/>
      <c r="B109" s="31"/>
      <c r="C109" s="32" t="s">
        <v>46</v>
      </c>
      <c r="D109" s="14" t="s">
        <v>213</v>
      </c>
      <c r="E109" s="27">
        <v>5800000</v>
      </c>
      <c r="F109" s="27">
        <v>4267941.98</v>
      </c>
      <c r="G109" s="144">
        <f t="shared" si="9"/>
        <v>73.58520655172414</v>
      </c>
      <c r="H109" s="144"/>
      <c r="I109" s="156" t="s">
        <v>146</v>
      </c>
      <c r="J109" s="45">
        <v>0</v>
      </c>
    </row>
    <row r="110" spans="1:10" ht="12.75">
      <c r="A110" s="24"/>
      <c r="B110" s="31"/>
      <c r="C110" s="32" t="s">
        <v>37</v>
      </c>
      <c r="D110" s="12" t="s">
        <v>93</v>
      </c>
      <c r="E110" s="27">
        <v>50000</v>
      </c>
      <c r="F110" s="27">
        <v>17020</v>
      </c>
      <c r="G110" s="144">
        <f t="shared" si="9"/>
        <v>34.04</v>
      </c>
      <c r="H110" s="144">
        <v>459936</v>
      </c>
      <c r="I110" s="144">
        <f t="shared" si="11"/>
        <v>16.842646927849742</v>
      </c>
      <c r="J110" s="27">
        <v>101053</v>
      </c>
    </row>
    <row r="111" spans="1:10" ht="12.75">
      <c r="A111" s="24"/>
      <c r="B111" s="31"/>
      <c r="C111" s="32" t="s">
        <v>17</v>
      </c>
      <c r="D111" s="12" t="s">
        <v>18</v>
      </c>
      <c r="E111" s="27">
        <v>4090</v>
      </c>
      <c r="F111" s="27">
        <v>1339.4</v>
      </c>
      <c r="G111" s="144">
        <f t="shared" si="9"/>
        <v>32.748166259168705</v>
      </c>
      <c r="H111" s="144">
        <v>624.8</v>
      </c>
      <c r="I111" s="144">
        <f t="shared" si="11"/>
        <v>223.3822548365577</v>
      </c>
      <c r="J111" s="27">
        <v>599.6</v>
      </c>
    </row>
    <row r="112" spans="1:10" ht="14.25" customHeight="1">
      <c r="A112" s="24"/>
      <c r="B112" s="31"/>
      <c r="C112" s="32" t="s">
        <v>20</v>
      </c>
      <c r="D112" s="14" t="s">
        <v>106</v>
      </c>
      <c r="E112" s="27">
        <v>103000</v>
      </c>
      <c r="F112" s="27">
        <v>146141.04</v>
      </c>
      <c r="G112" s="144">
        <f t="shared" si="9"/>
        <v>141.88450485436894</v>
      </c>
      <c r="H112" s="144">
        <v>124485.96</v>
      </c>
      <c r="I112" s="144">
        <f t="shared" si="11"/>
        <v>435.5068788379255</v>
      </c>
      <c r="J112" s="27">
        <v>33556.54</v>
      </c>
    </row>
    <row r="113" spans="1:10" ht="22.5" hidden="1">
      <c r="A113" s="24"/>
      <c r="B113" s="31"/>
      <c r="C113" s="32">
        <v>2680</v>
      </c>
      <c r="D113" s="14" t="s">
        <v>100</v>
      </c>
      <c r="E113" s="27"/>
      <c r="F113" s="27"/>
      <c r="G113" s="144" t="e">
        <f t="shared" si="9"/>
        <v>#DIV/0!</v>
      </c>
      <c r="H113" s="144">
        <v>35080</v>
      </c>
      <c r="I113" s="144" t="e">
        <f t="shared" si="11"/>
        <v>#DIV/0!</v>
      </c>
      <c r="J113" s="27"/>
    </row>
    <row r="114" spans="1:10" ht="45">
      <c r="A114" s="21"/>
      <c r="B114" s="29">
        <v>75616</v>
      </c>
      <c r="C114" s="44"/>
      <c r="D114" s="15" t="s">
        <v>248</v>
      </c>
      <c r="E114" s="23">
        <f>SUM(E115:E128)</f>
        <v>15984460</v>
      </c>
      <c r="F114" s="23">
        <f>SUM(F115:F128)</f>
        <v>8304562.019999999</v>
      </c>
      <c r="G114" s="143">
        <f t="shared" si="9"/>
        <v>51.95397292119971</v>
      </c>
      <c r="H114" s="143">
        <f>SUM(H115:H128)</f>
        <v>11289482.9</v>
      </c>
      <c r="I114" s="143">
        <f t="shared" si="11"/>
        <v>118.64117542841358</v>
      </c>
      <c r="J114" s="23">
        <f>SUM(J115:J128)</f>
        <v>6999730.0600000005</v>
      </c>
    </row>
    <row r="115" spans="1:10" ht="12.75">
      <c r="A115" s="24"/>
      <c r="B115" s="25"/>
      <c r="C115" s="32" t="s">
        <v>31</v>
      </c>
      <c r="D115" s="12" t="s">
        <v>32</v>
      </c>
      <c r="E115" s="27">
        <v>7940400</v>
      </c>
      <c r="F115" s="27">
        <v>4545210.27</v>
      </c>
      <c r="G115" s="144">
        <f t="shared" si="9"/>
        <v>57.241578132084015</v>
      </c>
      <c r="H115" s="144">
        <v>5583298.77</v>
      </c>
      <c r="I115" s="144">
        <f t="shared" si="11"/>
        <v>99.90989621354328</v>
      </c>
      <c r="J115" s="27">
        <v>4549309.37</v>
      </c>
    </row>
    <row r="116" spans="1:10" ht="12.75">
      <c r="A116" s="24"/>
      <c r="B116" s="25"/>
      <c r="C116" s="32" t="s">
        <v>33</v>
      </c>
      <c r="D116" s="12" t="s">
        <v>34</v>
      </c>
      <c r="E116" s="27">
        <v>94400</v>
      </c>
      <c r="F116" s="27">
        <v>59341.22</v>
      </c>
      <c r="G116" s="144">
        <f t="shared" si="9"/>
        <v>62.86146186440678</v>
      </c>
      <c r="H116" s="144">
        <v>128065.04</v>
      </c>
      <c r="I116" s="144">
        <f t="shared" si="11"/>
        <v>97.57570306419886</v>
      </c>
      <c r="J116" s="27">
        <v>60815.57</v>
      </c>
    </row>
    <row r="117" spans="1:10" ht="12.75">
      <c r="A117" s="24"/>
      <c r="B117" s="25"/>
      <c r="C117" s="32" t="s">
        <v>35</v>
      </c>
      <c r="D117" s="12" t="s">
        <v>36</v>
      </c>
      <c r="E117" s="27">
        <v>692000</v>
      </c>
      <c r="F117" s="27">
        <v>378173.2</v>
      </c>
      <c r="G117" s="144">
        <f t="shared" si="9"/>
        <v>54.6493063583815</v>
      </c>
      <c r="H117" s="144">
        <v>586665.11</v>
      </c>
      <c r="I117" s="144">
        <f t="shared" si="11"/>
        <v>101.75062217031432</v>
      </c>
      <c r="J117" s="27">
        <v>371666.72</v>
      </c>
    </row>
    <row r="118" spans="1:10" ht="12.75">
      <c r="A118" s="24"/>
      <c r="B118" s="25"/>
      <c r="C118" s="37" t="s">
        <v>38</v>
      </c>
      <c r="D118" s="12" t="s">
        <v>39</v>
      </c>
      <c r="E118" s="27">
        <v>337000</v>
      </c>
      <c r="F118" s="27">
        <v>153237</v>
      </c>
      <c r="G118" s="144">
        <f t="shared" si="9"/>
        <v>45.47091988130564</v>
      </c>
      <c r="H118" s="144">
        <v>597304.88</v>
      </c>
      <c r="I118" s="144">
        <f t="shared" si="11"/>
        <v>97.46666929568076</v>
      </c>
      <c r="J118" s="27">
        <v>157219.9</v>
      </c>
    </row>
    <row r="119" spans="1:10" ht="12.75">
      <c r="A119" s="24"/>
      <c r="B119" s="25"/>
      <c r="C119" s="37" t="s">
        <v>40</v>
      </c>
      <c r="D119" s="12" t="s">
        <v>95</v>
      </c>
      <c r="E119" s="27">
        <v>104600</v>
      </c>
      <c r="F119" s="27">
        <v>64726.07</v>
      </c>
      <c r="G119" s="144">
        <f t="shared" si="9"/>
        <v>61.879608030592735</v>
      </c>
      <c r="H119" s="144">
        <v>189004.14</v>
      </c>
      <c r="I119" s="144">
        <f t="shared" si="11"/>
        <v>87.82716009178108</v>
      </c>
      <c r="J119" s="27">
        <v>73697.1</v>
      </c>
    </row>
    <row r="120" spans="1:10" ht="22.5">
      <c r="A120" s="24"/>
      <c r="B120" s="25"/>
      <c r="C120" s="32" t="s">
        <v>41</v>
      </c>
      <c r="D120" s="14" t="s">
        <v>215</v>
      </c>
      <c r="E120" s="27">
        <v>1680000</v>
      </c>
      <c r="F120" s="27">
        <v>774627.3</v>
      </c>
      <c r="G120" s="144">
        <f t="shared" si="9"/>
        <v>46.10876785714286</v>
      </c>
      <c r="H120" s="144">
        <v>803263.87</v>
      </c>
      <c r="I120" s="144">
        <f t="shared" si="11"/>
        <v>115.40982751710752</v>
      </c>
      <c r="J120" s="27">
        <v>671197</v>
      </c>
    </row>
    <row r="121" spans="1:10" ht="12.75">
      <c r="A121" s="24"/>
      <c r="B121" s="25"/>
      <c r="C121" s="37" t="s">
        <v>42</v>
      </c>
      <c r="D121" s="12" t="s">
        <v>43</v>
      </c>
      <c r="E121" s="27">
        <v>173000</v>
      </c>
      <c r="F121" s="27">
        <v>62246.6</v>
      </c>
      <c r="G121" s="144">
        <f t="shared" si="9"/>
        <v>35.980693641618494</v>
      </c>
      <c r="H121" s="144">
        <v>258812.5</v>
      </c>
      <c r="I121" s="144">
        <f t="shared" si="11"/>
        <v>86.97558542307375</v>
      </c>
      <c r="J121" s="27">
        <v>71567.9</v>
      </c>
    </row>
    <row r="122" spans="1:10" ht="33.75">
      <c r="A122" s="24"/>
      <c r="B122" s="25"/>
      <c r="C122" s="37" t="s">
        <v>46</v>
      </c>
      <c r="D122" s="14" t="s">
        <v>213</v>
      </c>
      <c r="E122" s="27">
        <v>2200000</v>
      </c>
      <c r="F122" s="27">
        <v>925134.81</v>
      </c>
      <c r="G122" s="144">
        <f t="shared" si="9"/>
        <v>42.05158227272727</v>
      </c>
      <c r="H122" s="144"/>
      <c r="I122" s="156" t="s">
        <v>146</v>
      </c>
      <c r="J122" s="27">
        <v>0</v>
      </c>
    </row>
    <row r="123" spans="1:10" ht="12.75">
      <c r="A123" s="24"/>
      <c r="B123" s="25"/>
      <c r="C123" s="32" t="s">
        <v>37</v>
      </c>
      <c r="D123" s="12" t="s">
        <v>93</v>
      </c>
      <c r="E123" s="27">
        <v>2650000</v>
      </c>
      <c r="F123" s="27">
        <v>1282476.76</v>
      </c>
      <c r="G123" s="144">
        <f t="shared" si="9"/>
        <v>48.39534943396227</v>
      </c>
      <c r="H123" s="144">
        <v>2808159.24</v>
      </c>
      <c r="I123" s="144">
        <f t="shared" si="11"/>
        <v>131.54700377063114</v>
      </c>
      <c r="J123" s="27">
        <v>974919.02</v>
      </c>
    </row>
    <row r="124" spans="1:10" ht="12.75">
      <c r="A124" s="24"/>
      <c r="B124" s="25"/>
      <c r="C124" s="32" t="s">
        <v>144</v>
      </c>
      <c r="D124" s="12" t="s">
        <v>145</v>
      </c>
      <c r="E124" s="27">
        <v>740</v>
      </c>
      <c r="F124" s="27">
        <v>110.55</v>
      </c>
      <c r="G124" s="144">
        <f t="shared" si="9"/>
        <v>14.93918918918919</v>
      </c>
      <c r="H124" s="144"/>
      <c r="I124" s="144">
        <f t="shared" si="11"/>
        <v>59.42589904854055</v>
      </c>
      <c r="J124" s="27">
        <v>186.03</v>
      </c>
    </row>
    <row r="125" spans="1:10" ht="12.75" hidden="1">
      <c r="A125" s="24"/>
      <c r="B125" s="25"/>
      <c r="C125" s="32" t="s">
        <v>28</v>
      </c>
      <c r="D125" s="14" t="s">
        <v>168</v>
      </c>
      <c r="E125" s="27">
        <v>0</v>
      </c>
      <c r="F125" s="27">
        <v>0</v>
      </c>
      <c r="G125" s="156" t="s">
        <v>146</v>
      </c>
      <c r="H125" s="144"/>
      <c r="I125" s="156" t="e">
        <f t="shared" si="11"/>
        <v>#DIV/0!</v>
      </c>
      <c r="J125" s="27">
        <v>0</v>
      </c>
    </row>
    <row r="126" spans="1:10" ht="12.75">
      <c r="A126" s="24"/>
      <c r="B126" s="25"/>
      <c r="C126" s="32" t="s">
        <v>17</v>
      </c>
      <c r="D126" s="12" t="s">
        <v>18</v>
      </c>
      <c r="E126" s="27">
        <v>41630</v>
      </c>
      <c r="F126" s="27">
        <v>20882.41</v>
      </c>
      <c r="G126" s="144">
        <f t="shared" si="9"/>
        <v>50.161926495315875</v>
      </c>
      <c r="H126" s="144"/>
      <c r="I126" s="144">
        <f t="shared" si="11"/>
        <v>117.07709937958542</v>
      </c>
      <c r="J126" s="27">
        <v>17836.46</v>
      </c>
    </row>
    <row r="127" spans="1:10" ht="12.75" customHeight="1">
      <c r="A127" s="24"/>
      <c r="B127" s="25"/>
      <c r="C127" s="32" t="s">
        <v>20</v>
      </c>
      <c r="D127" s="14" t="s">
        <v>106</v>
      </c>
      <c r="E127" s="27">
        <v>70690</v>
      </c>
      <c r="F127" s="27">
        <v>38395.83</v>
      </c>
      <c r="G127" s="144">
        <f t="shared" si="9"/>
        <v>54.31578724006224</v>
      </c>
      <c r="H127" s="144">
        <v>91892.35</v>
      </c>
      <c r="I127" s="144">
        <f t="shared" si="11"/>
        <v>74.8238087934929</v>
      </c>
      <c r="J127" s="27">
        <v>51314.99</v>
      </c>
    </row>
    <row r="128" spans="1:10" ht="22.5" hidden="1">
      <c r="A128" s="24"/>
      <c r="B128" s="25"/>
      <c r="C128" s="32">
        <v>2680</v>
      </c>
      <c r="D128" s="14" t="s">
        <v>100</v>
      </c>
      <c r="E128" s="27"/>
      <c r="F128" s="27"/>
      <c r="G128" s="144" t="e">
        <f t="shared" si="9"/>
        <v>#DIV/0!</v>
      </c>
      <c r="H128" s="144">
        <v>243017</v>
      </c>
      <c r="I128" s="144" t="e">
        <f t="shared" si="11"/>
        <v>#DIV/0!</v>
      </c>
      <c r="J128" s="27"/>
    </row>
    <row r="129" spans="1:10" ht="24.75" customHeight="1">
      <c r="A129" s="21"/>
      <c r="B129" s="29">
        <v>75618</v>
      </c>
      <c r="C129" s="22"/>
      <c r="D129" s="15" t="s">
        <v>116</v>
      </c>
      <c r="E129" s="23">
        <f>SUM(E130:E137)</f>
        <v>4825887</v>
      </c>
      <c r="F129" s="23">
        <f>SUM(F130:F137)</f>
        <v>2692062.3299999996</v>
      </c>
      <c r="G129" s="143">
        <f t="shared" si="9"/>
        <v>55.78378296052103</v>
      </c>
      <c r="H129" s="143">
        <f>SUM(H130:H137)</f>
        <v>3517985.71</v>
      </c>
      <c r="I129" s="143">
        <f t="shared" si="11"/>
        <v>117.34376746344421</v>
      </c>
      <c r="J129" s="23">
        <f>SUM(J130:J137)</f>
        <v>2294167.2899999996</v>
      </c>
    </row>
    <row r="130" spans="1:10" ht="12.75">
      <c r="A130" s="24"/>
      <c r="B130" s="31"/>
      <c r="C130" s="36" t="s">
        <v>44</v>
      </c>
      <c r="D130" s="12" t="s">
        <v>108</v>
      </c>
      <c r="E130" s="27">
        <v>969000</v>
      </c>
      <c r="F130" s="27">
        <v>509888.67</v>
      </c>
      <c r="G130" s="144">
        <f t="shared" si="9"/>
        <v>52.620089783281735</v>
      </c>
      <c r="H130" s="144">
        <v>1519063.49</v>
      </c>
      <c r="I130" s="144">
        <f t="shared" si="11"/>
        <v>106.0757874773159</v>
      </c>
      <c r="J130" s="27">
        <v>480683.37</v>
      </c>
    </row>
    <row r="131" spans="1:10" ht="12.75">
      <c r="A131" s="24"/>
      <c r="B131" s="31"/>
      <c r="C131" s="36" t="s">
        <v>225</v>
      </c>
      <c r="D131" s="12" t="s">
        <v>226</v>
      </c>
      <c r="E131" s="27">
        <v>9977</v>
      </c>
      <c r="F131" s="27">
        <v>9977.03</v>
      </c>
      <c r="G131" s="144">
        <f t="shared" si="9"/>
        <v>100.00030069159067</v>
      </c>
      <c r="H131" s="144"/>
      <c r="I131" s="156" t="s">
        <v>146</v>
      </c>
      <c r="J131" s="161" t="s">
        <v>146</v>
      </c>
    </row>
    <row r="132" spans="1:10" ht="24" customHeight="1">
      <c r="A132" s="24"/>
      <c r="B132" s="31"/>
      <c r="C132" s="37" t="s">
        <v>45</v>
      </c>
      <c r="D132" s="14" t="s">
        <v>216</v>
      </c>
      <c r="E132" s="27">
        <v>1530000</v>
      </c>
      <c r="F132" s="27">
        <v>1402223.29</v>
      </c>
      <c r="G132" s="144">
        <f t="shared" si="9"/>
        <v>91.64858104575164</v>
      </c>
      <c r="H132" s="144">
        <v>1265153.46</v>
      </c>
      <c r="I132" s="144">
        <f t="shared" si="11"/>
        <v>116.86662902082412</v>
      </c>
      <c r="J132" s="27">
        <v>1199849.18</v>
      </c>
    </row>
    <row r="133" spans="1:10" ht="24" customHeight="1">
      <c r="A133" s="24"/>
      <c r="B133" s="31"/>
      <c r="C133" s="37" t="s">
        <v>46</v>
      </c>
      <c r="D133" s="14" t="s">
        <v>213</v>
      </c>
      <c r="E133" s="27">
        <v>1515500</v>
      </c>
      <c r="F133" s="27">
        <v>393863.97</v>
      </c>
      <c r="G133" s="144">
        <f t="shared" si="9"/>
        <v>25.989044539755856</v>
      </c>
      <c r="H133" s="144"/>
      <c r="I133" s="144">
        <f t="shared" si="11"/>
        <v>195.91729017074766</v>
      </c>
      <c r="J133" s="27">
        <v>201035.84</v>
      </c>
    </row>
    <row r="134" spans="1:10" ht="25.5" customHeight="1" hidden="1">
      <c r="A134" s="24"/>
      <c r="B134" s="31"/>
      <c r="C134" s="32" t="s">
        <v>78</v>
      </c>
      <c r="D134" s="14" t="s">
        <v>92</v>
      </c>
      <c r="E134" s="45"/>
      <c r="F134" s="45"/>
      <c r="G134" s="156" t="s">
        <v>146</v>
      </c>
      <c r="H134" s="144">
        <v>0</v>
      </c>
      <c r="I134" s="156" t="s">
        <v>146</v>
      </c>
      <c r="J134" s="27">
        <v>0</v>
      </c>
    </row>
    <row r="135" spans="1:10" ht="12.75" customHeight="1">
      <c r="A135" s="24"/>
      <c r="B135" s="31"/>
      <c r="C135" s="32" t="s">
        <v>8</v>
      </c>
      <c r="D135" s="12" t="s">
        <v>9</v>
      </c>
      <c r="E135" s="45">
        <v>5000</v>
      </c>
      <c r="F135" s="45">
        <v>3873.5</v>
      </c>
      <c r="G135" s="144">
        <f t="shared" si="9"/>
        <v>77.47</v>
      </c>
      <c r="H135" s="144"/>
      <c r="I135" s="144">
        <f>(F135/J135)*100</f>
        <v>87.79465095194922</v>
      </c>
      <c r="J135" s="45">
        <v>4412</v>
      </c>
    </row>
    <row r="136" spans="1:10" ht="12.75">
      <c r="A136" s="24"/>
      <c r="B136" s="31"/>
      <c r="C136" s="32" t="s">
        <v>17</v>
      </c>
      <c r="D136" s="12" t="s">
        <v>18</v>
      </c>
      <c r="E136" s="27">
        <v>795600</v>
      </c>
      <c r="F136" s="27">
        <v>372075.8</v>
      </c>
      <c r="G136" s="144">
        <f t="shared" si="9"/>
        <v>46.7666918049271</v>
      </c>
      <c r="H136" s="144">
        <v>732611.15</v>
      </c>
      <c r="I136" s="144">
        <f>(F136/J136)*100</f>
        <v>91.31639911381254</v>
      </c>
      <c r="J136" s="27">
        <v>407457.81</v>
      </c>
    </row>
    <row r="137" spans="1:10" ht="13.5" customHeight="1">
      <c r="A137" s="24"/>
      <c r="B137" s="31"/>
      <c r="C137" s="30" t="s">
        <v>20</v>
      </c>
      <c r="D137" s="14" t="s">
        <v>106</v>
      </c>
      <c r="E137" s="27">
        <v>810</v>
      </c>
      <c r="F137" s="27">
        <v>160.07</v>
      </c>
      <c r="G137" s="144">
        <f t="shared" si="9"/>
        <v>19.761728395061727</v>
      </c>
      <c r="H137" s="144">
        <v>1157.61</v>
      </c>
      <c r="I137" s="144">
        <f>(F137/J137)*100</f>
        <v>21.954765529632827</v>
      </c>
      <c r="J137" s="27">
        <v>729.09</v>
      </c>
    </row>
    <row r="138" spans="1:10" ht="12.75">
      <c r="A138" s="21"/>
      <c r="B138" s="29">
        <v>75619</v>
      </c>
      <c r="C138" s="22"/>
      <c r="D138" s="16" t="s">
        <v>47</v>
      </c>
      <c r="E138" s="23">
        <f>SUM(E139:E140)</f>
        <v>411400</v>
      </c>
      <c r="F138" s="23">
        <f>SUM(F139:F140)</f>
        <v>305712.2</v>
      </c>
      <c r="G138" s="143">
        <f t="shared" si="9"/>
        <v>74.3102090422946</v>
      </c>
      <c r="H138" s="143">
        <f>SUM(H140)</f>
        <v>450000</v>
      </c>
      <c r="I138" s="143">
        <f>(F138/J138)*100</f>
        <v>99.57254888191687</v>
      </c>
      <c r="J138" s="23">
        <f>SUM(J139:J140)</f>
        <v>307024.58</v>
      </c>
    </row>
    <row r="139" spans="1:10" ht="22.5">
      <c r="A139" s="21"/>
      <c r="B139" s="38"/>
      <c r="C139" s="32" t="s">
        <v>78</v>
      </c>
      <c r="D139" s="14" t="s">
        <v>92</v>
      </c>
      <c r="E139" s="27">
        <v>11400</v>
      </c>
      <c r="F139" s="27">
        <v>5712.2</v>
      </c>
      <c r="G139" s="144">
        <f t="shared" si="9"/>
        <v>50.10701754385965</v>
      </c>
      <c r="H139" s="144"/>
      <c r="I139" s="144">
        <f>(F139/J139)*100</f>
        <v>81.31731719191752</v>
      </c>
      <c r="J139" s="45">
        <v>7024.58</v>
      </c>
    </row>
    <row r="140" spans="1:10" ht="27" customHeight="1">
      <c r="A140" s="24"/>
      <c r="B140" s="31"/>
      <c r="C140" s="37" t="s">
        <v>48</v>
      </c>
      <c r="D140" s="14" t="s">
        <v>217</v>
      </c>
      <c r="E140" s="27">
        <v>400000</v>
      </c>
      <c r="F140" s="27">
        <v>300000</v>
      </c>
      <c r="G140" s="144">
        <f t="shared" si="9"/>
        <v>75</v>
      </c>
      <c r="H140" s="144">
        <v>450000</v>
      </c>
      <c r="I140" s="144">
        <f aca="true" t="shared" si="12" ref="I140:I147">(F140/J140)*100</f>
        <v>100</v>
      </c>
      <c r="J140" s="27">
        <v>300000</v>
      </c>
    </row>
    <row r="141" spans="1:10" ht="12.75" hidden="1">
      <c r="A141" s="24"/>
      <c r="B141" s="31"/>
      <c r="C141" s="32" t="s">
        <v>11</v>
      </c>
      <c r="D141" s="13" t="s">
        <v>12</v>
      </c>
      <c r="E141" s="27"/>
      <c r="F141" s="27"/>
      <c r="G141" s="144" t="e">
        <f t="shared" si="9"/>
        <v>#DIV/0!</v>
      </c>
      <c r="H141" s="144"/>
      <c r="I141" s="144" t="e">
        <f t="shared" si="12"/>
        <v>#DIV/0!</v>
      </c>
      <c r="J141" s="27">
        <v>0</v>
      </c>
    </row>
    <row r="142" spans="1:10" ht="22.5">
      <c r="A142" s="21"/>
      <c r="B142" s="29">
        <v>75621</v>
      </c>
      <c r="C142" s="22"/>
      <c r="D142" s="15" t="s">
        <v>109</v>
      </c>
      <c r="E142" s="23">
        <f>SUM(E143:E144)</f>
        <v>50732250</v>
      </c>
      <c r="F142" s="23">
        <f>SUM(F143:F144)</f>
        <v>22726278.49</v>
      </c>
      <c r="G142" s="143">
        <f t="shared" si="9"/>
        <v>44.79651206086858</v>
      </c>
      <c r="H142" s="143">
        <f>SUM(H143:H144)</f>
        <v>46128426.4</v>
      </c>
      <c r="I142" s="143">
        <f t="shared" si="12"/>
        <v>105.02505837793885</v>
      </c>
      <c r="J142" s="23">
        <f>SUM(J143:J144)</f>
        <v>21638910.6</v>
      </c>
    </row>
    <row r="143" spans="1:10" ht="12.75">
      <c r="A143" s="24"/>
      <c r="B143" s="31"/>
      <c r="C143" s="36" t="s">
        <v>49</v>
      </c>
      <c r="D143" s="12" t="s">
        <v>50</v>
      </c>
      <c r="E143" s="27">
        <v>48425250</v>
      </c>
      <c r="F143" s="27">
        <v>21641096</v>
      </c>
      <c r="G143" s="144">
        <f t="shared" si="9"/>
        <v>44.689693909685545</v>
      </c>
      <c r="H143" s="144">
        <v>43532535</v>
      </c>
      <c r="I143" s="144">
        <f t="shared" si="12"/>
        <v>105.8375966183764</v>
      </c>
      <c r="J143" s="27">
        <v>20447456</v>
      </c>
    </row>
    <row r="144" spans="1:10" ht="12.75">
      <c r="A144" s="24"/>
      <c r="B144" s="31"/>
      <c r="C144" s="30" t="s">
        <v>51</v>
      </c>
      <c r="D144" s="12" t="s">
        <v>52</v>
      </c>
      <c r="E144" s="27">
        <v>2307000</v>
      </c>
      <c r="F144" s="27">
        <v>1085182.49</v>
      </c>
      <c r="G144" s="144">
        <f t="shared" si="9"/>
        <v>47.038686172518425</v>
      </c>
      <c r="H144" s="144">
        <v>2595891.4</v>
      </c>
      <c r="I144" s="144">
        <f t="shared" si="12"/>
        <v>91.08047339781137</v>
      </c>
      <c r="J144" s="27">
        <v>1191454.6</v>
      </c>
    </row>
    <row r="145" spans="1:10" ht="12.75">
      <c r="A145" s="28">
        <v>758</v>
      </c>
      <c r="B145" s="18"/>
      <c r="C145" s="34"/>
      <c r="D145" s="68" t="s">
        <v>53</v>
      </c>
      <c r="E145" s="20">
        <f>E146+E148+E150+E152+E154+E162</f>
        <v>47267628.2</v>
      </c>
      <c r="F145" s="20">
        <f>F146+F148+F150+F152+F154+F162</f>
        <v>28547154.21</v>
      </c>
      <c r="G145" s="142">
        <f t="shared" si="9"/>
        <v>60.39472530589127</v>
      </c>
      <c r="H145" s="142" t="e">
        <f>SUM(H146+#REF!+H152+H154+H162)</f>
        <v>#REF!</v>
      </c>
      <c r="I145" s="142">
        <f t="shared" si="12"/>
        <v>111.86646506014478</v>
      </c>
      <c r="J145" s="20">
        <f>J146+J148+J152+J154+J162</f>
        <v>25518956.19</v>
      </c>
    </row>
    <row r="146" spans="1:10" ht="22.5">
      <c r="A146" s="21"/>
      <c r="B146" s="29">
        <v>75801</v>
      </c>
      <c r="C146" s="22"/>
      <c r="D146" s="15" t="s">
        <v>117</v>
      </c>
      <c r="E146" s="23">
        <f>SUM(E147)</f>
        <v>37943035</v>
      </c>
      <c r="F146" s="23">
        <f>SUM(F147)</f>
        <v>23349560</v>
      </c>
      <c r="G146" s="143">
        <f t="shared" si="9"/>
        <v>61.53846153846154</v>
      </c>
      <c r="H146" s="143">
        <f>H147</f>
        <v>29785357</v>
      </c>
      <c r="I146" s="143">
        <f t="shared" si="12"/>
        <v>102.03357846324658</v>
      </c>
      <c r="J146" s="23">
        <f>SUM(J147)</f>
        <v>22884192</v>
      </c>
    </row>
    <row r="147" spans="1:10" ht="12.75">
      <c r="A147" s="24"/>
      <c r="B147" s="31"/>
      <c r="C147" s="32">
        <v>2920</v>
      </c>
      <c r="D147" s="12" t="s">
        <v>110</v>
      </c>
      <c r="E147" s="27">
        <v>37943035</v>
      </c>
      <c r="F147" s="27">
        <v>23349560</v>
      </c>
      <c r="G147" s="144">
        <f t="shared" si="9"/>
        <v>61.53846153846154</v>
      </c>
      <c r="H147" s="144">
        <v>29785357</v>
      </c>
      <c r="I147" s="144">
        <f t="shared" si="12"/>
        <v>102.03357846324658</v>
      </c>
      <c r="J147" s="27">
        <v>22884192</v>
      </c>
    </row>
    <row r="148" spans="1:10" ht="45" customHeight="1" hidden="1">
      <c r="A148" s="24"/>
      <c r="B148" s="29">
        <v>75802</v>
      </c>
      <c r="C148" s="46"/>
      <c r="D148" s="15" t="s">
        <v>230</v>
      </c>
      <c r="E148" s="23">
        <f>SUM(E149)</f>
        <v>0</v>
      </c>
      <c r="F148" s="23">
        <f>SUM(F149)</f>
        <v>0</v>
      </c>
      <c r="G148" s="143" t="e">
        <f t="shared" si="9"/>
        <v>#DIV/0!</v>
      </c>
      <c r="H148" s="144"/>
      <c r="I148" s="143" t="e">
        <f aca="true" t="shared" si="13" ref="I148:I157">(F148/J148)*100</f>
        <v>#DIV/0!</v>
      </c>
      <c r="J148" s="23">
        <f>SUM(J149)</f>
        <v>0</v>
      </c>
    </row>
    <row r="149" spans="1:10" ht="12.75" customHeight="1" hidden="1">
      <c r="A149" s="24"/>
      <c r="B149" s="118"/>
      <c r="C149" s="32" t="s">
        <v>202</v>
      </c>
      <c r="D149" s="14" t="s">
        <v>231</v>
      </c>
      <c r="E149" s="27"/>
      <c r="F149" s="27"/>
      <c r="G149" s="144" t="e">
        <f t="shared" si="9"/>
        <v>#DIV/0!</v>
      </c>
      <c r="H149" s="144"/>
      <c r="I149" s="144" t="e">
        <f t="shared" si="13"/>
        <v>#DIV/0!</v>
      </c>
      <c r="J149" s="27"/>
    </row>
    <row r="150" spans="1:10" ht="12.75" customHeight="1" hidden="1">
      <c r="A150" s="24"/>
      <c r="B150" s="29">
        <v>75805</v>
      </c>
      <c r="C150" s="46"/>
      <c r="D150" s="15" t="s">
        <v>237</v>
      </c>
      <c r="E150" s="23">
        <f>SUM(E151)</f>
        <v>0</v>
      </c>
      <c r="F150" s="23">
        <f>SUM(F151)</f>
        <v>0</v>
      </c>
      <c r="G150" s="143" t="e">
        <f t="shared" si="9"/>
        <v>#DIV/0!</v>
      </c>
      <c r="H150" s="144"/>
      <c r="I150" s="143" t="e">
        <f t="shared" si="13"/>
        <v>#DIV/0!</v>
      </c>
      <c r="J150" s="27"/>
    </row>
    <row r="151" spans="1:10" ht="12.75" customHeight="1" hidden="1">
      <c r="A151" s="24"/>
      <c r="B151" s="167"/>
      <c r="C151" s="32" t="s">
        <v>85</v>
      </c>
      <c r="D151" s="12" t="s">
        <v>110</v>
      </c>
      <c r="E151" s="27"/>
      <c r="F151" s="27"/>
      <c r="G151" s="144"/>
      <c r="H151" s="144"/>
      <c r="I151" s="144"/>
      <c r="J151" s="27"/>
    </row>
    <row r="152" spans="1:10" ht="12.75">
      <c r="A152" s="21"/>
      <c r="B152" s="29">
        <v>75807</v>
      </c>
      <c r="C152" s="22"/>
      <c r="D152" s="16" t="s">
        <v>89</v>
      </c>
      <c r="E152" s="108">
        <f>SUM(E153)</f>
        <v>1813042</v>
      </c>
      <c r="F152" s="23">
        <f>SUM(F153)</f>
        <v>906522</v>
      </c>
      <c r="G152" s="143">
        <f t="shared" si="9"/>
        <v>50.00005515592027</v>
      </c>
      <c r="H152" s="143">
        <f>H153</f>
        <v>112138</v>
      </c>
      <c r="I152" s="149" t="s">
        <v>146</v>
      </c>
      <c r="J152" s="23">
        <f>SUM(J153)</f>
        <v>0</v>
      </c>
    </row>
    <row r="153" spans="1:10" ht="12.75">
      <c r="A153" s="24"/>
      <c r="B153" s="31"/>
      <c r="C153" s="32" t="s">
        <v>85</v>
      </c>
      <c r="D153" s="12" t="s">
        <v>110</v>
      </c>
      <c r="E153" s="27">
        <v>1813042</v>
      </c>
      <c r="F153" s="27">
        <v>906522</v>
      </c>
      <c r="G153" s="144">
        <f t="shared" si="9"/>
        <v>50.00005515592027</v>
      </c>
      <c r="H153" s="144">
        <v>112138</v>
      </c>
      <c r="I153" s="156" t="s">
        <v>146</v>
      </c>
      <c r="J153" s="27">
        <v>0</v>
      </c>
    </row>
    <row r="154" spans="1:10" ht="12.75">
      <c r="A154" s="21"/>
      <c r="B154" s="29">
        <v>75814</v>
      </c>
      <c r="C154" s="22"/>
      <c r="D154" s="16" t="s">
        <v>54</v>
      </c>
      <c r="E154" s="23">
        <f>SUM(E155:E161)</f>
        <v>3910145.2</v>
      </c>
      <c r="F154" s="23">
        <f>SUM(F155:F161)</f>
        <v>2490370.21</v>
      </c>
      <c r="G154" s="143">
        <f t="shared" si="9"/>
        <v>63.68996757460567</v>
      </c>
      <c r="H154" s="143">
        <f>SUM(H159:H159)</f>
        <v>582383</v>
      </c>
      <c r="I154" s="143">
        <f t="shared" si="13"/>
        <v>210.94996477871052</v>
      </c>
      <c r="J154" s="23">
        <f>SUM(J155:J161)</f>
        <v>1180550.19</v>
      </c>
    </row>
    <row r="155" spans="1:10" ht="12.75" hidden="1">
      <c r="A155" s="21"/>
      <c r="B155" s="38"/>
      <c r="C155" s="32" t="s">
        <v>11</v>
      </c>
      <c r="D155" s="12" t="s">
        <v>184</v>
      </c>
      <c r="E155" s="23"/>
      <c r="F155" s="23"/>
      <c r="G155" s="144" t="e">
        <f t="shared" si="9"/>
        <v>#DIV/0!</v>
      </c>
      <c r="H155" s="143"/>
      <c r="I155" s="156" t="e">
        <f t="shared" si="13"/>
        <v>#DIV/0!</v>
      </c>
      <c r="J155" s="27">
        <v>0</v>
      </c>
    </row>
    <row r="156" spans="1:10" ht="12.75" hidden="1">
      <c r="A156" s="21"/>
      <c r="B156" s="38"/>
      <c r="C156" s="32" t="s">
        <v>11</v>
      </c>
      <c r="D156" s="12" t="s">
        <v>12</v>
      </c>
      <c r="E156" s="23"/>
      <c r="F156" s="23"/>
      <c r="G156" s="144" t="e">
        <f t="shared" si="9"/>
        <v>#DIV/0!</v>
      </c>
      <c r="H156" s="143"/>
      <c r="I156" s="156" t="e">
        <f t="shared" si="13"/>
        <v>#DIV/0!</v>
      </c>
      <c r="J156" s="27">
        <v>0</v>
      </c>
    </row>
    <row r="157" spans="1:10" ht="12.75" hidden="1">
      <c r="A157" s="21"/>
      <c r="B157" s="38"/>
      <c r="C157" s="32" t="s">
        <v>58</v>
      </c>
      <c r="D157" s="12" t="s">
        <v>122</v>
      </c>
      <c r="E157" s="23"/>
      <c r="F157" s="23"/>
      <c r="G157" s="144" t="e">
        <f t="shared" si="9"/>
        <v>#DIV/0!</v>
      </c>
      <c r="H157" s="143"/>
      <c r="I157" s="156" t="e">
        <f t="shared" si="13"/>
        <v>#DIV/0!</v>
      </c>
      <c r="J157" s="27">
        <v>0</v>
      </c>
    </row>
    <row r="158" spans="1:10" ht="12.75">
      <c r="A158" s="21"/>
      <c r="B158" s="38"/>
      <c r="C158" s="32" t="s">
        <v>136</v>
      </c>
      <c r="D158" s="12" t="s">
        <v>137</v>
      </c>
      <c r="E158" s="27">
        <v>1350000</v>
      </c>
      <c r="F158" s="27">
        <v>0</v>
      </c>
      <c r="G158" s="144">
        <f t="shared" si="9"/>
        <v>0</v>
      </c>
      <c r="H158" s="143"/>
      <c r="I158" s="156" t="s">
        <v>146</v>
      </c>
      <c r="J158" s="27">
        <v>0</v>
      </c>
    </row>
    <row r="159" spans="1:10" ht="12.75" hidden="1">
      <c r="A159" s="24"/>
      <c r="B159" s="31"/>
      <c r="C159" s="32" t="s">
        <v>85</v>
      </c>
      <c r="D159" s="12" t="s">
        <v>110</v>
      </c>
      <c r="E159" s="27"/>
      <c r="F159" s="27">
        <v>0</v>
      </c>
      <c r="G159" s="144" t="e">
        <f t="shared" si="9"/>
        <v>#DIV/0!</v>
      </c>
      <c r="H159" s="144">
        <v>582383</v>
      </c>
      <c r="I159" s="156" t="s">
        <v>146</v>
      </c>
      <c r="J159" s="27"/>
    </row>
    <row r="160" spans="1:10" ht="22.5">
      <c r="A160" s="24"/>
      <c r="B160" s="31"/>
      <c r="C160" s="32" t="s">
        <v>159</v>
      </c>
      <c r="D160" s="14" t="s">
        <v>203</v>
      </c>
      <c r="E160" s="27">
        <v>110188.2</v>
      </c>
      <c r="F160" s="27">
        <v>110188.2</v>
      </c>
      <c r="G160" s="144">
        <f t="shared" si="9"/>
        <v>100</v>
      </c>
      <c r="H160" s="144"/>
      <c r="I160" s="156" t="s">
        <v>146</v>
      </c>
      <c r="J160" s="45" t="s">
        <v>146</v>
      </c>
    </row>
    <row r="161" spans="1:10" ht="33.75">
      <c r="A161" s="24"/>
      <c r="B161" s="31"/>
      <c r="C161" s="32" t="s">
        <v>155</v>
      </c>
      <c r="D161" s="14" t="s">
        <v>218</v>
      </c>
      <c r="E161" s="27">
        <v>2449957</v>
      </c>
      <c r="F161" s="27">
        <v>2380182.01</v>
      </c>
      <c r="G161" s="144">
        <f t="shared" si="9"/>
        <v>97.1519912390299</v>
      </c>
      <c r="H161" s="144"/>
      <c r="I161" s="144">
        <f>(F161/J161)*100</f>
        <v>201.6163336520237</v>
      </c>
      <c r="J161" s="45">
        <v>1180550.19</v>
      </c>
    </row>
    <row r="162" spans="1:10" ht="12.75">
      <c r="A162" s="21"/>
      <c r="B162" s="29">
        <v>75831</v>
      </c>
      <c r="C162" s="22"/>
      <c r="D162" s="16" t="s">
        <v>55</v>
      </c>
      <c r="E162" s="108">
        <f>SUM(E163)</f>
        <v>3601406</v>
      </c>
      <c r="F162" s="23">
        <f>SUM(F163)</f>
        <v>1800702</v>
      </c>
      <c r="G162" s="143">
        <f t="shared" si="9"/>
        <v>49.99997223306675</v>
      </c>
      <c r="H162" s="143">
        <f>H163</f>
        <v>3172327</v>
      </c>
      <c r="I162" s="143">
        <f aca="true" t="shared" si="14" ref="I162:I170">(F162/J162)*100</f>
        <v>123.8264794590067</v>
      </c>
      <c r="J162" s="23">
        <f>SUM(J163)</f>
        <v>1454214</v>
      </c>
    </row>
    <row r="163" spans="1:10" ht="12.75">
      <c r="A163" s="24"/>
      <c r="B163" s="31"/>
      <c r="C163" s="32">
        <v>2920</v>
      </c>
      <c r="D163" s="12" t="s">
        <v>110</v>
      </c>
      <c r="E163" s="55">
        <v>3601406</v>
      </c>
      <c r="F163" s="27">
        <v>1800702</v>
      </c>
      <c r="G163" s="144">
        <f aca="true" t="shared" si="15" ref="G163:G251">F163*100/E163</f>
        <v>49.99997223306675</v>
      </c>
      <c r="H163" s="144">
        <v>3172327</v>
      </c>
      <c r="I163" s="144">
        <f t="shared" si="14"/>
        <v>123.8264794590067</v>
      </c>
      <c r="J163" s="27">
        <v>1454214</v>
      </c>
    </row>
    <row r="164" spans="1:10" ht="12.75">
      <c r="A164" s="28">
        <v>801</v>
      </c>
      <c r="B164" s="162"/>
      <c r="C164" s="163"/>
      <c r="D164" s="68" t="s">
        <v>56</v>
      </c>
      <c r="E164" s="20">
        <f>E165+E176+E179+E188+E193+E196</f>
        <v>4327312</v>
      </c>
      <c r="F164" s="20">
        <f>SUM(F165,F176,F179,F188,F193,F196)</f>
        <v>2089720.1799999997</v>
      </c>
      <c r="G164" s="142">
        <f t="shared" si="15"/>
        <v>48.29141462413618</v>
      </c>
      <c r="H164" s="142" t="e">
        <f>H165+H179+H188+#REF!+#REF!</f>
        <v>#REF!</v>
      </c>
      <c r="I164" s="142">
        <f t="shared" si="14"/>
        <v>382.2470818935566</v>
      </c>
      <c r="J164" s="20">
        <f>SUM(J165,J179,J188,J193,J196,)</f>
        <v>546693.5599999999</v>
      </c>
    </row>
    <row r="165" spans="1:10" ht="12.75">
      <c r="A165" s="21"/>
      <c r="B165" s="29">
        <v>80101</v>
      </c>
      <c r="C165" s="22"/>
      <c r="D165" s="16" t="s">
        <v>57</v>
      </c>
      <c r="E165" s="23">
        <f>SUM(E166:E175)</f>
        <v>387575</v>
      </c>
      <c r="F165" s="23">
        <f>SUM(F166:F175)</f>
        <v>109645.75</v>
      </c>
      <c r="G165" s="143">
        <f t="shared" si="15"/>
        <v>28.290201896407147</v>
      </c>
      <c r="H165" s="143">
        <f>SUM(H168:H170)</f>
        <v>44573.149999999994</v>
      </c>
      <c r="I165" s="143">
        <f t="shared" si="14"/>
        <v>76.77967873689067</v>
      </c>
      <c r="J165" s="23">
        <f>SUM(J166:J175)</f>
        <v>142805.69</v>
      </c>
    </row>
    <row r="166" spans="1:10" ht="22.5" hidden="1">
      <c r="A166" s="21"/>
      <c r="B166" s="38"/>
      <c r="C166" s="32" t="s">
        <v>78</v>
      </c>
      <c r="D166" s="14" t="s">
        <v>92</v>
      </c>
      <c r="E166" s="27"/>
      <c r="F166" s="27"/>
      <c r="G166" s="144" t="e">
        <f>F166*100/E166</f>
        <v>#DIV/0!</v>
      </c>
      <c r="H166" s="144"/>
      <c r="I166" s="144" t="e">
        <f t="shared" si="14"/>
        <v>#DIV/0!</v>
      </c>
      <c r="J166" s="45"/>
    </row>
    <row r="167" spans="1:10" ht="12.75" hidden="1">
      <c r="A167" s="21"/>
      <c r="B167" s="38"/>
      <c r="C167" s="32" t="s">
        <v>160</v>
      </c>
      <c r="D167" s="12" t="s">
        <v>161</v>
      </c>
      <c r="E167" s="27"/>
      <c r="F167" s="27"/>
      <c r="G167" s="144" t="e">
        <f t="shared" si="15"/>
        <v>#DIV/0!</v>
      </c>
      <c r="H167" s="144"/>
      <c r="I167" s="144" t="e">
        <f t="shared" si="14"/>
        <v>#DIV/0!</v>
      </c>
      <c r="J167" s="27"/>
    </row>
    <row r="168" spans="1:10" ht="12.75" hidden="1">
      <c r="A168" s="24"/>
      <c r="B168" s="31"/>
      <c r="C168" s="32" t="s">
        <v>26</v>
      </c>
      <c r="D168" s="12" t="s">
        <v>27</v>
      </c>
      <c r="E168" s="27"/>
      <c r="F168" s="27"/>
      <c r="G168" s="144" t="e">
        <f t="shared" si="15"/>
        <v>#DIV/0!</v>
      </c>
      <c r="H168" s="144">
        <v>41456.77</v>
      </c>
      <c r="I168" s="144" t="e">
        <f t="shared" si="14"/>
        <v>#DIV/0!</v>
      </c>
      <c r="J168" s="27"/>
    </row>
    <row r="169" spans="1:10" ht="12.75">
      <c r="A169" s="24"/>
      <c r="B169" s="31"/>
      <c r="C169" s="30" t="s">
        <v>94</v>
      </c>
      <c r="D169" s="12" t="s">
        <v>27</v>
      </c>
      <c r="E169" s="35">
        <v>800</v>
      </c>
      <c r="F169" s="27">
        <v>30.49</v>
      </c>
      <c r="G169" s="144">
        <f t="shared" si="15"/>
        <v>3.81125</v>
      </c>
      <c r="H169" s="144"/>
      <c r="I169" s="144">
        <f t="shared" si="14"/>
        <v>8.044642621566712</v>
      </c>
      <c r="J169" s="45">
        <v>379.01</v>
      </c>
    </row>
    <row r="170" spans="1:11" ht="12.75">
      <c r="A170" s="24"/>
      <c r="B170" s="31"/>
      <c r="C170" s="32" t="s">
        <v>11</v>
      </c>
      <c r="D170" s="13" t="s">
        <v>12</v>
      </c>
      <c r="E170" s="27">
        <v>7850</v>
      </c>
      <c r="F170" s="27">
        <v>3112.27</v>
      </c>
      <c r="G170" s="144">
        <f t="shared" si="15"/>
        <v>39.646751592356686</v>
      </c>
      <c r="H170" s="144">
        <v>3116.38</v>
      </c>
      <c r="I170" s="144">
        <f t="shared" si="14"/>
        <v>104.80999784471146</v>
      </c>
      <c r="J170" s="27">
        <v>2969.44</v>
      </c>
      <c r="K170" s="174"/>
    </row>
    <row r="171" spans="1:10" ht="28.5" customHeight="1" hidden="1">
      <c r="A171" s="24"/>
      <c r="B171" s="31"/>
      <c r="C171" s="32" t="s">
        <v>58</v>
      </c>
      <c r="D171" s="14" t="s">
        <v>188</v>
      </c>
      <c r="E171" s="27"/>
      <c r="F171" s="27"/>
      <c r="G171" s="156" t="s">
        <v>146</v>
      </c>
      <c r="H171" s="156"/>
      <c r="I171" s="156" t="s">
        <v>146</v>
      </c>
      <c r="J171" s="45">
        <v>0</v>
      </c>
    </row>
    <row r="172" spans="1:10" ht="33.75">
      <c r="A172" s="24"/>
      <c r="B172" s="31"/>
      <c r="C172" s="32" t="s">
        <v>192</v>
      </c>
      <c r="D172" s="14" t="s">
        <v>244</v>
      </c>
      <c r="E172" s="27">
        <v>42656</v>
      </c>
      <c r="F172" s="27">
        <v>42652.99</v>
      </c>
      <c r="G172" s="144">
        <f t="shared" si="15"/>
        <v>99.9929435483871</v>
      </c>
      <c r="H172" s="156"/>
      <c r="I172" s="144">
        <f aca="true" t="shared" si="16" ref="I172:I186">(F172/J172)*100</f>
        <v>177.66719539605552</v>
      </c>
      <c r="J172" s="45">
        <v>24007.24</v>
      </c>
    </row>
    <row r="173" spans="1:10" ht="33.75" hidden="1">
      <c r="A173" s="24"/>
      <c r="B173" s="31"/>
      <c r="C173" s="32" t="s">
        <v>90</v>
      </c>
      <c r="D173" s="14" t="s">
        <v>138</v>
      </c>
      <c r="E173" s="27"/>
      <c r="F173" s="27"/>
      <c r="G173" s="144" t="e">
        <f t="shared" si="15"/>
        <v>#DIV/0!</v>
      </c>
      <c r="H173" s="144"/>
      <c r="I173" s="144" t="e">
        <f t="shared" si="16"/>
        <v>#DIV/0!</v>
      </c>
      <c r="J173" s="27"/>
    </row>
    <row r="174" spans="1:10" ht="33.75">
      <c r="A174" s="24"/>
      <c r="B174" s="103"/>
      <c r="C174" s="46" t="s">
        <v>126</v>
      </c>
      <c r="D174" s="88" t="s">
        <v>191</v>
      </c>
      <c r="E174" s="27">
        <v>208569</v>
      </c>
      <c r="F174" s="27">
        <v>0</v>
      </c>
      <c r="G174" s="144">
        <f t="shared" si="15"/>
        <v>0</v>
      </c>
      <c r="H174" s="144"/>
      <c r="I174" s="156" t="s">
        <v>146</v>
      </c>
      <c r="J174" s="45" t="s">
        <v>146</v>
      </c>
    </row>
    <row r="175" spans="1:10" ht="33.75">
      <c r="A175" s="24"/>
      <c r="B175" s="31"/>
      <c r="C175" s="32" t="s">
        <v>87</v>
      </c>
      <c r="D175" s="14" t="s">
        <v>212</v>
      </c>
      <c r="E175" s="27">
        <v>127700</v>
      </c>
      <c r="F175" s="27">
        <v>63850</v>
      </c>
      <c r="G175" s="144">
        <f t="shared" si="15"/>
        <v>50</v>
      </c>
      <c r="H175" s="144"/>
      <c r="I175" s="144">
        <f t="shared" si="16"/>
        <v>55.30532698137722</v>
      </c>
      <c r="J175" s="45">
        <v>115450</v>
      </c>
    </row>
    <row r="176" spans="1:10" ht="12.75">
      <c r="A176" s="24"/>
      <c r="B176" s="29">
        <v>80103</v>
      </c>
      <c r="C176" s="46"/>
      <c r="D176" s="15" t="s">
        <v>227</v>
      </c>
      <c r="E176" s="23">
        <f>SUM(E177:E178)</f>
        <v>381719</v>
      </c>
      <c r="F176" s="23">
        <f>SUM(F177:F178)</f>
        <v>190859</v>
      </c>
      <c r="G176" s="143">
        <f t="shared" si="15"/>
        <v>49.99986901359377</v>
      </c>
      <c r="H176" s="144"/>
      <c r="I176" s="149" t="s">
        <v>146</v>
      </c>
      <c r="J176" s="42" t="s">
        <v>146</v>
      </c>
    </row>
    <row r="177" spans="1:10" ht="12.75" hidden="1">
      <c r="A177" s="24"/>
      <c r="B177" s="129"/>
      <c r="C177" s="32" t="s">
        <v>11</v>
      </c>
      <c r="D177" s="13" t="s">
        <v>12</v>
      </c>
      <c r="E177" s="27"/>
      <c r="F177" s="27"/>
      <c r="G177" s="144" t="e">
        <f t="shared" si="15"/>
        <v>#DIV/0!</v>
      </c>
      <c r="H177" s="144"/>
      <c r="I177" s="144" t="e">
        <f t="shared" si="16"/>
        <v>#DIV/0!</v>
      </c>
      <c r="J177" s="45"/>
    </row>
    <row r="178" spans="1:10" ht="33.75">
      <c r="A178" s="24"/>
      <c r="B178" s="183"/>
      <c r="C178" s="54" t="s">
        <v>58</v>
      </c>
      <c r="D178" s="14" t="s">
        <v>220</v>
      </c>
      <c r="E178" s="27">
        <v>381719</v>
      </c>
      <c r="F178" s="27">
        <v>190859</v>
      </c>
      <c r="G178" s="144">
        <f t="shared" si="15"/>
        <v>49.99986901359377</v>
      </c>
      <c r="H178" s="144"/>
      <c r="I178" s="156" t="s">
        <v>146</v>
      </c>
      <c r="J178" s="45" t="s">
        <v>146</v>
      </c>
    </row>
    <row r="179" spans="1:10" ht="12.75">
      <c r="A179" s="21"/>
      <c r="B179" s="29">
        <v>80104</v>
      </c>
      <c r="C179" s="22"/>
      <c r="D179" s="16" t="s">
        <v>59</v>
      </c>
      <c r="E179" s="23">
        <f>SUM(E180:E187)</f>
        <v>3500505</v>
      </c>
      <c r="F179" s="23">
        <f>SUM(F180:F187)</f>
        <v>1734322.5299999998</v>
      </c>
      <c r="G179" s="143">
        <f t="shared" si="15"/>
        <v>49.544923661014614</v>
      </c>
      <c r="H179" s="143">
        <f>SUM(H180:H184)</f>
        <v>399519.5</v>
      </c>
      <c r="I179" s="143">
        <f t="shared" si="16"/>
        <v>441.3681879797379</v>
      </c>
      <c r="J179" s="23">
        <f>SUM(J180:J187)</f>
        <v>392942.35000000003</v>
      </c>
    </row>
    <row r="180" spans="1:10" ht="45">
      <c r="A180" s="24"/>
      <c r="B180" s="25"/>
      <c r="C180" s="47" t="s">
        <v>10</v>
      </c>
      <c r="D180" s="88" t="s">
        <v>243</v>
      </c>
      <c r="E180" s="27">
        <v>97200</v>
      </c>
      <c r="F180" s="27">
        <v>48600</v>
      </c>
      <c r="G180" s="144">
        <f t="shared" si="15"/>
        <v>50</v>
      </c>
      <c r="H180" s="144">
        <v>16983.64</v>
      </c>
      <c r="I180" s="144">
        <f t="shared" si="16"/>
        <v>100</v>
      </c>
      <c r="J180" s="27">
        <v>48600</v>
      </c>
    </row>
    <row r="181" spans="1:10" ht="12.75" hidden="1">
      <c r="A181" s="24"/>
      <c r="B181" s="25"/>
      <c r="C181" s="37" t="s">
        <v>26</v>
      </c>
      <c r="D181" s="12" t="s">
        <v>27</v>
      </c>
      <c r="E181" s="27"/>
      <c r="F181" s="27"/>
      <c r="G181" s="144" t="e">
        <f t="shared" si="15"/>
        <v>#DIV/0!</v>
      </c>
      <c r="H181" s="144">
        <v>8724.46</v>
      </c>
      <c r="I181" s="144" t="e">
        <f t="shared" si="16"/>
        <v>#DIV/0!</v>
      </c>
      <c r="J181" s="27"/>
    </row>
    <row r="182" spans="1:10" ht="12.75">
      <c r="A182" s="24"/>
      <c r="B182" s="25"/>
      <c r="C182" s="32" t="s">
        <v>11</v>
      </c>
      <c r="D182" s="12" t="s">
        <v>12</v>
      </c>
      <c r="E182" s="27">
        <v>2100</v>
      </c>
      <c r="F182" s="27">
        <v>1073</v>
      </c>
      <c r="G182" s="144">
        <f t="shared" si="15"/>
        <v>51.095238095238095</v>
      </c>
      <c r="H182" s="144">
        <v>266902.53</v>
      </c>
      <c r="I182" s="144">
        <f t="shared" si="16"/>
        <v>100.83164967344828</v>
      </c>
      <c r="J182" s="27">
        <v>1064.15</v>
      </c>
    </row>
    <row r="183" spans="1:10" ht="33.75">
      <c r="A183" s="24"/>
      <c r="B183" s="25"/>
      <c r="C183" s="30" t="s">
        <v>58</v>
      </c>
      <c r="D183" s="14" t="s">
        <v>220</v>
      </c>
      <c r="E183" s="27">
        <v>2608007</v>
      </c>
      <c r="F183" s="27">
        <v>1304003</v>
      </c>
      <c r="G183" s="144">
        <f t="shared" si="15"/>
        <v>49.999980828272314</v>
      </c>
      <c r="H183" s="144"/>
      <c r="I183" s="156" t="s">
        <v>146</v>
      </c>
      <c r="J183" s="45" t="s">
        <v>146</v>
      </c>
    </row>
    <row r="184" spans="1:10" ht="33.75">
      <c r="A184" s="24"/>
      <c r="B184" s="31"/>
      <c r="C184" s="30">
        <v>2310</v>
      </c>
      <c r="D184" s="14" t="s">
        <v>190</v>
      </c>
      <c r="E184" s="27">
        <v>720733</v>
      </c>
      <c r="F184" s="27">
        <v>308184.41</v>
      </c>
      <c r="G184" s="144">
        <f t="shared" si="15"/>
        <v>42.75985836641308</v>
      </c>
      <c r="H184" s="144">
        <v>106908.87</v>
      </c>
      <c r="I184" s="144">
        <f t="shared" si="16"/>
        <v>99.41673104994476</v>
      </c>
      <c r="J184" s="27">
        <v>309992.5</v>
      </c>
    </row>
    <row r="185" spans="1:10" ht="22.5" hidden="1">
      <c r="A185" s="24"/>
      <c r="B185" s="31"/>
      <c r="C185" s="30" t="s">
        <v>75</v>
      </c>
      <c r="D185" s="14" t="s">
        <v>198</v>
      </c>
      <c r="E185" s="27"/>
      <c r="F185" s="27"/>
      <c r="G185" s="144" t="e">
        <f t="shared" si="15"/>
        <v>#DIV/0!</v>
      </c>
      <c r="H185" s="144"/>
      <c r="I185" s="144" t="e">
        <f t="shared" si="16"/>
        <v>#DIV/0!</v>
      </c>
      <c r="J185" s="27"/>
    </row>
    <row r="186" spans="1:10" ht="33.75">
      <c r="A186" s="24"/>
      <c r="B186" s="31"/>
      <c r="C186" s="32" t="s">
        <v>192</v>
      </c>
      <c r="D186" s="14" t="s">
        <v>244</v>
      </c>
      <c r="E186" s="27">
        <v>72465</v>
      </c>
      <c r="F186" s="27">
        <v>72462.12</v>
      </c>
      <c r="G186" s="144">
        <f t="shared" si="15"/>
        <v>99.99602566756366</v>
      </c>
      <c r="H186" s="144"/>
      <c r="I186" s="144">
        <f t="shared" si="16"/>
        <v>217.6974496555578</v>
      </c>
      <c r="J186" s="45">
        <v>33285.7</v>
      </c>
    </row>
    <row r="187" spans="1:10" ht="22.5" hidden="1">
      <c r="A187" s="24"/>
      <c r="B187" s="31"/>
      <c r="C187" s="32" t="s">
        <v>75</v>
      </c>
      <c r="D187" s="14" t="s">
        <v>111</v>
      </c>
      <c r="E187" s="27"/>
      <c r="F187" s="27"/>
      <c r="G187" s="144" t="e">
        <f t="shared" si="15"/>
        <v>#DIV/0!</v>
      </c>
      <c r="H187" s="144"/>
      <c r="I187" s="156" t="s">
        <v>146</v>
      </c>
      <c r="J187" s="27" t="s">
        <v>146</v>
      </c>
    </row>
    <row r="188" spans="1:12" ht="12.75">
      <c r="A188" s="21"/>
      <c r="B188" s="29">
        <v>80110</v>
      </c>
      <c r="C188" s="22"/>
      <c r="D188" s="16" t="s">
        <v>60</v>
      </c>
      <c r="E188" s="23">
        <f>SUM(E189:E192)</f>
        <v>55883</v>
      </c>
      <c r="F188" s="23">
        <f>SUM(F189:F192)</f>
        <v>54242.9</v>
      </c>
      <c r="G188" s="143">
        <f t="shared" si="15"/>
        <v>97.06511819336829</v>
      </c>
      <c r="H188" s="143">
        <f>SUM(H190:H191)</f>
        <v>25472.75</v>
      </c>
      <c r="I188" s="143">
        <f aca="true" t="shared" si="17" ref="I188:I197">(F188/J188)*100</f>
        <v>508.66293692129085</v>
      </c>
      <c r="J188" s="23">
        <f>SUM(J190:J192)</f>
        <v>10663.82</v>
      </c>
      <c r="K188" s="174"/>
      <c r="L188" s="174"/>
    </row>
    <row r="189" spans="1:12" ht="12.75" hidden="1">
      <c r="A189" s="21"/>
      <c r="B189" s="38"/>
      <c r="C189" s="32" t="s">
        <v>160</v>
      </c>
      <c r="D189" s="12" t="s">
        <v>161</v>
      </c>
      <c r="E189" s="27"/>
      <c r="F189" s="27"/>
      <c r="G189" s="144" t="e">
        <f t="shared" si="15"/>
        <v>#DIV/0!</v>
      </c>
      <c r="H189" s="143"/>
      <c r="I189" s="144" t="e">
        <f t="shared" si="17"/>
        <v>#DIV/0!</v>
      </c>
      <c r="J189" s="23"/>
      <c r="K189" s="174"/>
      <c r="L189" s="174"/>
    </row>
    <row r="190" spans="1:10" ht="12.75" hidden="1">
      <c r="A190" s="24"/>
      <c r="B190" s="31"/>
      <c r="C190" s="36" t="s">
        <v>26</v>
      </c>
      <c r="D190" s="12" t="s">
        <v>27</v>
      </c>
      <c r="E190" s="27"/>
      <c r="F190" s="27"/>
      <c r="G190" s="144" t="e">
        <f t="shared" si="15"/>
        <v>#DIV/0!</v>
      </c>
      <c r="H190" s="144">
        <v>21581.88</v>
      </c>
      <c r="I190" s="144" t="e">
        <f t="shared" si="17"/>
        <v>#DIV/0!</v>
      </c>
      <c r="J190" s="27"/>
    </row>
    <row r="191" spans="1:10" ht="12.75">
      <c r="A191" s="24"/>
      <c r="B191" s="31"/>
      <c r="C191" s="30" t="s">
        <v>11</v>
      </c>
      <c r="D191" s="12" t="s">
        <v>12</v>
      </c>
      <c r="E191" s="27">
        <v>3100</v>
      </c>
      <c r="F191" s="27">
        <v>1462.58</v>
      </c>
      <c r="G191" s="144">
        <f t="shared" si="15"/>
        <v>47.18</v>
      </c>
      <c r="H191" s="144">
        <v>3890.87</v>
      </c>
      <c r="I191" s="144">
        <f t="shared" si="17"/>
        <v>17.592577000151554</v>
      </c>
      <c r="J191" s="27">
        <v>8313.62</v>
      </c>
    </row>
    <row r="192" spans="1:10" ht="33.75">
      <c r="A192" s="24"/>
      <c r="B192" s="31"/>
      <c r="C192" s="32" t="s">
        <v>192</v>
      </c>
      <c r="D192" s="14" t="s">
        <v>244</v>
      </c>
      <c r="E192" s="27">
        <v>52783</v>
      </c>
      <c r="F192" s="27">
        <v>52780.32</v>
      </c>
      <c r="G192" s="144">
        <f t="shared" si="15"/>
        <v>99.99492260765777</v>
      </c>
      <c r="H192" s="144"/>
      <c r="I192" s="144">
        <f t="shared" si="17"/>
        <v>2245.779933622671</v>
      </c>
      <c r="J192" s="45">
        <v>2350.2</v>
      </c>
    </row>
    <row r="193" spans="1:10" ht="12.75">
      <c r="A193" s="24"/>
      <c r="B193" s="29">
        <v>80114</v>
      </c>
      <c r="C193" s="104"/>
      <c r="D193" s="16" t="s">
        <v>207</v>
      </c>
      <c r="E193" s="23">
        <f>SUM(E194:E195)</f>
        <v>130</v>
      </c>
      <c r="F193" s="23">
        <f>SUM(F194:F195)</f>
        <v>90</v>
      </c>
      <c r="G193" s="143">
        <f t="shared" si="15"/>
        <v>69.23076923076923</v>
      </c>
      <c r="H193" s="156"/>
      <c r="I193" s="143">
        <f t="shared" si="17"/>
        <v>152.54237288135593</v>
      </c>
      <c r="J193" s="23">
        <f>SUM(J194:J195)</f>
        <v>59</v>
      </c>
    </row>
    <row r="194" spans="1:10" ht="12.75" hidden="1">
      <c r="A194" s="24"/>
      <c r="B194" s="38"/>
      <c r="C194" s="32" t="s">
        <v>26</v>
      </c>
      <c r="D194" s="12" t="s">
        <v>27</v>
      </c>
      <c r="E194" s="27"/>
      <c r="F194" s="27"/>
      <c r="G194" s="144" t="e">
        <f t="shared" si="15"/>
        <v>#DIV/0!</v>
      </c>
      <c r="H194" s="156"/>
      <c r="I194" s="144" t="e">
        <f t="shared" si="17"/>
        <v>#DIV/0!</v>
      </c>
      <c r="J194" s="45"/>
    </row>
    <row r="195" spans="1:10" ht="12.75">
      <c r="A195" s="24"/>
      <c r="B195" s="31"/>
      <c r="C195" s="32" t="s">
        <v>11</v>
      </c>
      <c r="D195" s="12" t="s">
        <v>12</v>
      </c>
      <c r="E195" s="27">
        <v>130</v>
      </c>
      <c r="F195" s="27">
        <v>90</v>
      </c>
      <c r="G195" s="144">
        <f t="shared" si="15"/>
        <v>69.23076923076923</v>
      </c>
      <c r="H195" s="156"/>
      <c r="I195" s="144">
        <f t="shared" si="17"/>
        <v>152.54237288135593</v>
      </c>
      <c r="J195" s="45">
        <v>59</v>
      </c>
    </row>
    <row r="196" spans="1:10" ht="12.75">
      <c r="A196" s="24"/>
      <c r="B196" s="29">
        <v>80195</v>
      </c>
      <c r="C196" s="22"/>
      <c r="D196" s="16" t="s">
        <v>5</v>
      </c>
      <c r="E196" s="23">
        <f>SUM(E197:E199)</f>
        <v>1500</v>
      </c>
      <c r="F196" s="23">
        <f>SUM(F197:F199)</f>
        <v>560</v>
      </c>
      <c r="G196" s="143">
        <f t="shared" si="15"/>
        <v>37.333333333333336</v>
      </c>
      <c r="H196" s="149"/>
      <c r="I196" s="143">
        <f t="shared" si="17"/>
        <v>251.4593623709026</v>
      </c>
      <c r="J196" s="42">
        <f>SUM(J197:J199)</f>
        <v>222.7</v>
      </c>
    </row>
    <row r="197" spans="1:10" ht="22.5">
      <c r="A197" s="24"/>
      <c r="B197" s="31"/>
      <c r="C197" s="32" t="s">
        <v>28</v>
      </c>
      <c r="D197" s="14" t="s">
        <v>107</v>
      </c>
      <c r="E197" s="27">
        <v>1500</v>
      </c>
      <c r="F197" s="27">
        <v>560</v>
      </c>
      <c r="G197" s="144">
        <f t="shared" si="15"/>
        <v>37.333333333333336</v>
      </c>
      <c r="H197" s="156"/>
      <c r="I197" s="144">
        <f t="shared" si="17"/>
        <v>251.4593623709026</v>
      </c>
      <c r="J197" s="45">
        <v>222.7</v>
      </c>
    </row>
    <row r="198" spans="1:10" ht="45" hidden="1">
      <c r="A198" s="24"/>
      <c r="B198" s="31"/>
      <c r="C198" s="32" t="s">
        <v>200</v>
      </c>
      <c r="D198" s="14" t="s">
        <v>201</v>
      </c>
      <c r="E198" s="27"/>
      <c r="F198" s="27"/>
      <c r="G198" s="144" t="e">
        <f t="shared" si="15"/>
        <v>#DIV/0!</v>
      </c>
      <c r="H198" s="156"/>
      <c r="I198" s="144"/>
      <c r="J198" s="45"/>
    </row>
    <row r="199" spans="1:10" ht="12.75" hidden="1">
      <c r="A199" s="24"/>
      <c r="B199" s="31"/>
      <c r="C199" s="32" t="s">
        <v>58</v>
      </c>
      <c r="D199" s="14" t="s">
        <v>122</v>
      </c>
      <c r="E199" s="27"/>
      <c r="F199" s="27"/>
      <c r="G199" s="144" t="e">
        <f t="shared" si="15"/>
        <v>#DIV/0!</v>
      </c>
      <c r="H199" s="144"/>
      <c r="I199" s="144" t="e">
        <f aca="true" t="shared" si="18" ref="I199:I208">(F199/J199)*100</f>
        <v>#DIV/0!</v>
      </c>
      <c r="J199" s="27"/>
    </row>
    <row r="200" spans="1:10" ht="12.75">
      <c r="A200" s="28">
        <v>851</v>
      </c>
      <c r="B200" s="18"/>
      <c r="C200" s="34"/>
      <c r="D200" s="68" t="s">
        <v>61</v>
      </c>
      <c r="E200" s="20">
        <f>E201+E204+E206+E208+E213</f>
        <v>44820</v>
      </c>
      <c r="F200" s="20">
        <f>SUM(F201,F204,F206,F208,F213)</f>
        <v>33282.829999999994</v>
      </c>
      <c r="G200" s="142">
        <f t="shared" si="15"/>
        <v>74.25887996430164</v>
      </c>
      <c r="H200" s="142" t="e">
        <f>H201+H208+#REF!+H213</f>
        <v>#REF!</v>
      </c>
      <c r="I200" s="142">
        <f t="shared" si="18"/>
        <v>40.65121669079109</v>
      </c>
      <c r="J200" s="20">
        <f>SUM(J201,J204,J206,J208,J213,)</f>
        <v>81874.13</v>
      </c>
    </row>
    <row r="201" spans="1:10" ht="12.75">
      <c r="A201" s="48"/>
      <c r="B201" s="29">
        <v>85141</v>
      </c>
      <c r="C201" s="22"/>
      <c r="D201" s="70" t="s">
        <v>62</v>
      </c>
      <c r="E201" s="23">
        <f>SUM(E202:E203)</f>
        <v>20000</v>
      </c>
      <c r="F201" s="23">
        <f>SUM(F202:F203)</f>
        <v>18300</v>
      </c>
      <c r="G201" s="149">
        <f>F201*100/E201</f>
        <v>91.5</v>
      </c>
      <c r="H201" s="143">
        <f>H203+H202</f>
        <v>49700</v>
      </c>
      <c r="I201" s="143">
        <f t="shared" si="18"/>
        <v>49.32614555256065</v>
      </c>
      <c r="J201" s="23">
        <f>J203+J202</f>
        <v>37100</v>
      </c>
    </row>
    <row r="202" spans="1:10" ht="12.75">
      <c r="A202" s="24"/>
      <c r="B202" s="31"/>
      <c r="C202" s="36" t="s">
        <v>11</v>
      </c>
      <c r="D202" s="13" t="s">
        <v>12</v>
      </c>
      <c r="E202" s="27">
        <v>20000</v>
      </c>
      <c r="F202" s="27">
        <v>18300</v>
      </c>
      <c r="G202" s="144">
        <f t="shared" si="15"/>
        <v>91.5</v>
      </c>
      <c r="H202" s="144">
        <v>39700</v>
      </c>
      <c r="I202" s="144">
        <f t="shared" si="18"/>
        <v>107.01754385964912</v>
      </c>
      <c r="J202" s="27">
        <v>17100</v>
      </c>
    </row>
    <row r="203" spans="1:10" ht="33.75" hidden="1">
      <c r="A203" s="48"/>
      <c r="B203" s="38"/>
      <c r="C203" s="32">
        <v>2320</v>
      </c>
      <c r="D203" s="14" t="s">
        <v>219</v>
      </c>
      <c r="E203" s="27"/>
      <c r="F203" s="27"/>
      <c r="G203" s="144" t="e">
        <f t="shared" si="15"/>
        <v>#DIV/0!</v>
      </c>
      <c r="H203" s="144">
        <v>10000</v>
      </c>
      <c r="I203" s="144">
        <f t="shared" si="18"/>
        <v>0</v>
      </c>
      <c r="J203" s="27">
        <v>20000</v>
      </c>
    </row>
    <row r="204" spans="1:10" s="124" customFormat="1" ht="22.5">
      <c r="A204" s="122"/>
      <c r="B204" s="136">
        <v>85154</v>
      </c>
      <c r="C204" s="123"/>
      <c r="D204" s="15" t="s">
        <v>166</v>
      </c>
      <c r="E204" s="108">
        <f>SUM(E205:E205)</f>
        <v>3085</v>
      </c>
      <c r="F204" s="108">
        <f>SUM(F205:F205)</f>
        <v>3085.41</v>
      </c>
      <c r="G204" s="150">
        <f t="shared" si="15"/>
        <v>100.01329011345219</v>
      </c>
      <c r="H204" s="150"/>
      <c r="I204" s="149" t="s">
        <v>146</v>
      </c>
      <c r="J204" s="42" t="s">
        <v>146</v>
      </c>
    </row>
    <row r="205" spans="1:10" ht="12.75">
      <c r="A205" s="48"/>
      <c r="B205" s="118"/>
      <c r="C205" s="32" t="s">
        <v>11</v>
      </c>
      <c r="D205" s="13" t="s">
        <v>12</v>
      </c>
      <c r="E205" s="27">
        <v>3085</v>
      </c>
      <c r="F205" s="27">
        <v>3085.41</v>
      </c>
      <c r="G205" s="144">
        <f t="shared" si="15"/>
        <v>100.01329011345219</v>
      </c>
      <c r="H205" s="144"/>
      <c r="I205" s="156" t="s">
        <v>146</v>
      </c>
      <c r="J205" s="45" t="s">
        <v>146</v>
      </c>
    </row>
    <row r="206" spans="1:10" ht="12.75" hidden="1">
      <c r="A206" s="48"/>
      <c r="B206" s="29">
        <v>85154</v>
      </c>
      <c r="C206" s="46"/>
      <c r="D206" s="72" t="s">
        <v>197</v>
      </c>
      <c r="E206" s="23">
        <f>SUM(E207)</f>
        <v>0</v>
      </c>
      <c r="F206" s="23">
        <f>F207</f>
        <v>0</v>
      </c>
      <c r="G206" s="156" t="e">
        <f>F206*100/E206</f>
        <v>#DIV/0!</v>
      </c>
      <c r="H206" s="144"/>
      <c r="I206" s="156" t="e">
        <f t="shared" si="18"/>
        <v>#DIV/0!</v>
      </c>
      <c r="J206" s="45">
        <f>SUM(J207:J207)</f>
        <v>0</v>
      </c>
    </row>
    <row r="207" spans="1:10" ht="12.75" hidden="1">
      <c r="A207" s="48"/>
      <c r="B207" s="167"/>
      <c r="C207" s="32" t="s">
        <v>11</v>
      </c>
      <c r="D207" s="13" t="s">
        <v>12</v>
      </c>
      <c r="E207" s="27"/>
      <c r="F207" s="27"/>
      <c r="G207" s="156" t="e">
        <f>F207*100/E207</f>
        <v>#DIV/0!</v>
      </c>
      <c r="H207" s="144"/>
      <c r="I207" s="156" t="e">
        <f t="shared" si="18"/>
        <v>#DIV/0!</v>
      </c>
      <c r="J207" s="45"/>
    </row>
    <row r="208" spans="1:10" ht="12.75">
      <c r="A208" s="21"/>
      <c r="B208" s="29">
        <v>85158</v>
      </c>
      <c r="C208" s="22"/>
      <c r="D208" s="16" t="s">
        <v>63</v>
      </c>
      <c r="E208" s="23">
        <f>SUM(E209:E212)</f>
        <v>15093</v>
      </c>
      <c r="F208" s="23">
        <f>SUM(F209:F212)</f>
        <v>9595.859999999999</v>
      </c>
      <c r="G208" s="143">
        <f t="shared" si="15"/>
        <v>63.57821506658715</v>
      </c>
      <c r="H208" s="143">
        <f>SUM(H210:H212)</f>
        <v>346335.3</v>
      </c>
      <c r="I208" s="143">
        <f t="shared" si="18"/>
        <v>22.99173402037994</v>
      </c>
      <c r="J208" s="23">
        <f>SUM(J209:J212)</f>
        <v>41736.130000000005</v>
      </c>
    </row>
    <row r="209" spans="1:10" ht="12.75">
      <c r="A209" s="21"/>
      <c r="B209" s="38"/>
      <c r="C209" s="32" t="s">
        <v>17</v>
      </c>
      <c r="D209" s="14" t="s">
        <v>18</v>
      </c>
      <c r="E209" s="27">
        <v>8</v>
      </c>
      <c r="F209" s="27">
        <v>8.8</v>
      </c>
      <c r="G209" s="152">
        <f t="shared" si="15"/>
        <v>110.00000000000001</v>
      </c>
      <c r="H209" s="143"/>
      <c r="I209" s="144">
        <f aca="true" t="shared" si="19" ref="I209:I216">(F209/J209)*100</f>
        <v>46.808510638297875</v>
      </c>
      <c r="J209" s="45">
        <v>18.8</v>
      </c>
    </row>
    <row r="210" spans="1:10" ht="12.75">
      <c r="A210" s="24"/>
      <c r="B210" s="31"/>
      <c r="C210" s="36" t="s">
        <v>64</v>
      </c>
      <c r="D210" s="12" t="s">
        <v>65</v>
      </c>
      <c r="E210" s="27">
        <v>15000</v>
      </c>
      <c r="F210" s="27">
        <v>9489.56</v>
      </c>
      <c r="G210" s="144">
        <f t="shared" si="15"/>
        <v>63.263733333333334</v>
      </c>
      <c r="H210" s="144">
        <v>336918.95</v>
      </c>
      <c r="I210" s="144">
        <f t="shared" si="19"/>
        <v>22.74728512107558</v>
      </c>
      <c r="J210" s="27">
        <v>41717.33</v>
      </c>
    </row>
    <row r="211" spans="1:10" ht="12.75" hidden="1">
      <c r="A211" s="24"/>
      <c r="B211" s="31"/>
      <c r="C211" s="37" t="s">
        <v>26</v>
      </c>
      <c r="D211" s="12" t="s">
        <v>27</v>
      </c>
      <c r="E211" s="27"/>
      <c r="F211" s="27"/>
      <c r="G211" s="144" t="e">
        <f t="shared" si="15"/>
        <v>#DIV/0!</v>
      </c>
      <c r="H211" s="144">
        <v>7976.35</v>
      </c>
      <c r="I211" s="144" t="e">
        <f t="shared" si="19"/>
        <v>#DIV/0!</v>
      </c>
      <c r="J211" s="27"/>
    </row>
    <row r="212" spans="1:10" ht="12.75">
      <c r="A212" s="24"/>
      <c r="B212" s="31"/>
      <c r="C212" s="30" t="s">
        <v>11</v>
      </c>
      <c r="D212" s="12" t="s">
        <v>12</v>
      </c>
      <c r="E212" s="27">
        <v>85</v>
      </c>
      <c r="F212" s="27">
        <v>97.5</v>
      </c>
      <c r="G212" s="144">
        <f t="shared" si="15"/>
        <v>114.70588235294117</v>
      </c>
      <c r="H212" s="144">
        <v>1440</v>
      </c>
      <c r="I212" s="156" t="s">
        <v>146</v>
      </c>
      <c r="J212" s="45" t="s">
        <v>146</v>
      </c>
    </row>
    <row r="213" spans="1:10" ht="12.75">
      <c r="A213" s="21"/>
      <c r="B213" s="29">
        <v>85195</v>
      </c>
      <c r="C213" s="22"/>
      <c r="D213" s="71" t="s">
        <v>5</v>
      </c>
      <c r="E213" s="23">
        <f>SUM(E214:E216)</f>
        <v>6642</v>
      </c>
      <c r="F213" s="23">
        <f>SUM(F214:F216)</f>
        <v>2301.56</v>
      </c>
      <c r="G213" s="143">
        <f t="shared" si="15"/>
        <v>34.65161096055405</v>
      </c>
      <c r="H213" s="143" t="e">
        <f>H216+#REF!</f>
        <v>#REF!</v>
      </c>
      <c r="I213" s="143">
        <f t="shared" si="19"/>
        <v>75.75905200789992</v>
      </c>
      <c r="J213" s="23">
        <f>SUM(J214:J216)</f>
        <v>3038</v>
      </c>
    </row>
    <row r="214" spans="1:10" ht="12.75">
      <c r="A214" s="21"/>
      <c r="B214" s="38"/>
      <c r="C214" s="32" t="s">
        <v>26</v>
      </c>
      <c r="D214" s="12" t="s">
        <v>27</v>
      </c>
      <c r="E214" s="27">
        <v>1</v>
      </c>
      <c r="F214" s="27">
        <v>1</v>
      </c>
      <c r="G214" s="144">
        <f t="shared" si="15"/>
        <v>100</v>
      </c>
      <c r="H214" s="149"/>
      <c r="I214" s="156" t="s">
        <v>146</v>
      </c>
      <c r="J214" s="45" t="s">
        <v>146</v>
      </c>
    </row>
    <row r="215" spans="1:10" ht="12.75">
      <c r="A215" s="21"/>
      <c r="B215" s="38"/>
      <c r="C215" s="32" t="s">
        <v>11</v>
      </c>
      <c r="D215" s="12" t="s">
        <v>12</v>
      </c>
      <c r="E215" s="27">
        <v>341</v>
      </c>
      <c r="F215" s="27">
        <v>340.56</v>
      </c>
      <c r="G215" s="144">
        <f t="shared" si="15"/>
        <v>99.87096774193549</v>
      </c>
      <c r="H215" s="156"/>
      <c r="I215" s="156" t="s">
        <v>146</v>
      </c>
      <c r="J215" s="45" t="s">
        <v>146</v>
      </c>
    </row>
    <row r="216" spans="1:10" ht="45">
      <c r="A216" s="24"/>
      <c r="B216" s="31"/>
      <c r="C216" s="32">
        <v>2010</v>
      </c>
      <c r="D216" s="14" t="s">
        <v>182</v>
      </c>
      <c r="E216" s="27">
        <v>6300</v>
      </c>
      <c r="F216" s="27">
        <v>1960</v>
      </c>
      <c r="G216" s="144">
        <f t="shared" si="15"/>
        <v>31.11111111111111</v>
      </c>
      <c r="H216" s="144">
        <v>1817</v>
      </c>
      <c r="I216" s="144">
        <f t="shared" si="19"/>
        <v>64.51612903225806</v>
      </c>
      <c r="J216" s="27">
        <v>3038</v>
      </c>
    </row>
    <row r="217" spans="1:10" ht="12.75">
      <c r="A217" s="28">
        <v>852</v>
      </c>
      <c r="B217" s="18"/>
      <c r="C217" s="34"/>
      <c r="D217" s="68" t="s">
        <v>66</v>
      </c>
      <c r="E217" s="20">
        <f>SUM(E218,E220,E226,E228,E236,E241,E248,E252,E258,E265,E267,E272,E278)</f>
        <v>28701097.91</v>
      </c>
      <c r="F217" s="20">
        <f>SUM(F218,F220,F226,F228,F236,F241,F248,F252,F258,F263,F265,F267,F272,F274,F278)</f>
        <v>16771016.139999999</v>
      </c>
      <c r="G217" s="142">
        <f t="shared" si="15"/>
        <v>58.43336095570289</v>
      </c>
      <c r="H217" s="20" t="e">
        <f>SUM(H218,H220,H228,H236,H241,H248,H252,H258,H267,H272,H274,H278)</f>
        <v>#REF!</v>
      </c>
      <c r="I217" s="20">
        <f aca="true" t="shared" si="20" ref="I217:I225">(F217/J217)*100</f>
        <v>98.7639138903474</v>
      </c>
      <c r="J217" s="20">
        <f>SUM(J218,J220,J228,J226,J236,J241,J248,J252,J258,J263,J265,J267,J272,J274,J276,J278)</f>
        <v>16980914.87</v>
      </c>
    </row>
    <row r="218" spans="1:10" ht="12.75">
      <c r="A218" s="49"/>
      <c r="B218" s="50">
        <v>85202</v>
      </c>
      <c r="C218" s="51"/>
      <c r="D218" s="72" t="s">
        <v>67</v>
      </c>
      <c r="E218" s="52">
        <f>SUM(E219:E219)</f>
        <v>19246</v>
      </c>
      <c r="F218" s="52">
        <f>SUM(F219)</f>
        <v>10621.2</v>
      </c>
      <c r="G218" s="151">
        <f t="shared" si="15"/>
        <v>55.18653226644498</v>
      </c>
      <c r="H218" s="151">
        <f>H219</f>
        <v>3600</v>
      </c>
      <c r="I218" s="151">
        <f t="shared" si="20"/>
        <v>54.96033419559219</v>
      </c>
      <c r="J218" s="52">
        <f>SUM(J219)</f>
        <v>19325.21</v>
      </c>
    </row>
    <row r="219" spans="1:10" ht="12.75">
      <c r="A219" s="49"/>
      <c r="B219" s="53"/>
      <c r="C219" s="54" t="s">
        <v>64</v>
      </c>
      <c r="D219" s="12" t="s">
        <v>65</v>
      </c>
      <c r="E219" s="55">
        <v>19246</v>
      </c>
      <c r="F219" s="55">
        <v>10621.2</v>
      </c>
      <c r="G219" s="147">
        <f t="shared" si="15"/>
        <v>55.18653226644498</v>
      </c>
      <c r="H219" s="147">
        <v>3600</v>
      </c>
      <c r="I219" s="147">
        <f t="shared" si="20"/>
        <v>54.96033419559219</v>
      </c>
      <c r="J219" s="55">
        <v>19325.21</v>
      </c>
    </row>
    <row r="220" spans="1:10" ht="12.75">
      <c r="A220" s="49"/>
      <c r="B220" s="50">
        <v>85203</v>
      </c>
      <c r="C220" s="51"/>
      <c r="D220" s="72" t="s">
        <v>68</v>
      </c>
      <c r="E220" s="23">
        <f>SUM(E221:E225)</f>
        <v>772500</v>
      </c>
      <c r="F220" s="23">
        <f>SUM(F221:F225)</f>
        <v>392676.43</v>
      </c>
      <c r="G220" s="143">
        <f t="shared" si="15"/>
        <v>50.831900323624595</v>
      </c>
      <c r="H220" s="143" t="e">
        <f>#REF!+H223</f>
        <v>#REF!</v>
      </c>
      <c r="I220" s="143">
        <f t="shared" si="20"/>
        <v>110.28241181750202</v>
      </c>
      <c r="J220" s="23">
        <f>SUM(J221:J225)</f>
        <v>356064.42</v>
      </c>
    </row>
    <row r="221" spans="1:10" ht="12.75">
      <c r="A221" s="49"/>
      <c r="B221" s="53"/>
      <c r="C221" s="54" t="s">
        <v>64</v>
      </c>
      <c r="D221" s="12" t="s">
        <v>65</v>
      </c>
      <c r="E221" s="27">
        <v>126800</v>
      </c>
      <c r="F221" s="27">
        <v>59014.43</v>
      </c>
      <c r="G221" s="144">
        <f t="shared" si="15"/>
        <v>46.54134858044164</v>
      </c>
      <c r="H221" s="144"/>
      <c r="I221" s="144">
        <f t="shared" si="20"/>
        <v>105.49647012891734</v>
      </c>
      <c r="J221" s="45">
        <v>55939.72</v>
      </c>
    </row>
    <row r="222" spans="1:10" ht="12.75" hidden="1">
      <c r="A222" s="56"/>
      <c r="B222" s="57"/>
      <c r="C222" s="54" t="s">
        <v>26</v>
      </c>
      <c r="D222" s="12" t="s">
        <v>27</v>
      </c>
      <c r="E222" s="55"/>
      <c r="F222" s="55"/>
      <c r="G222" s="144" t="e">
        <f t="shared" si="15"/>
        <v>#DIV/0!</v>
      </c>
      <c r="H222" s="144"/>
      <c r="I222" s="144" t="e">
        <f t="shared" si="20"/>
        <v>#DIV/0!</v>
      </c>
      <c r="J222" s="27"/>
    </row>
    <row r="223" spans="1:10" ht="12.75">
      <c r="A223" s="56"/>
      <c r="B223" s="57"/>
      <c r="C223" s="58" t="s">
        <v>11</v>
      </c>
      <c r="D223" s="13" t="s">
        <v>12</v>
      </c>
      <c r="E223" s="55">
        <v>100</v>
      </c>
      <c r="F223" s="55">
        <v>62</v>
      </c>
      <c r="G223" s="144">
        <f t="shared" si="15"/>
        <v>62</v>
      </c>
      <c r="H223" s="144">
        <v>283</v>
      </c>
      <c r="I223" s="144">
        <f t="shared" si="20"/>
        <v>49.71932638331997</v>
      </c>
      <c r="J223" s="45">
        <v>124.7</v>
      </c>
    </row>
    <row r="224" spans="1:10" s="124" customFormat="1" ht="45">
      <c r="A224" s="125"/>
      <c r="B224" s="126"/>
      <c r="C224" s="107">
        <v>2010</v>
      </c>
      <c r="D224" s="14" t="s">
        <v>182</v>
      </c>
      <c r="E224" s="127">
        <v>645600</v>
      </c>
      <c r="F224" s="127">
        <v>333600</v>
      </c>
      <c r="G224" s="144">
        <f t="shared" si="15"/>
        <v>51.6728624535316</v>
      </c>
      <c r="H224" s="144"/>
      <c r="I224" s="144">
        <f t="shared" si="20"/>
        <v>111.20000000000002</v>
      </c>
      <c r="J224" s="45">
        <v>300000</v>
      </c>
    </row>
    <row r="225" spans="1:10" ht="45" hidden="1">
      <c r="A225" s="56"/>
      <c r="B225" s="61"/>
      <c r="C225" s="32" t="s">
        <v>165</v>
      </c>
      <c r="D225" s="14" t="s">
        <v>240</v>
      </c>
      <c r="E225" s="55"/>
      <c r="F225" s="55"/>
      <c r="G225" s="144" t="e">
        <f t="shared" si="15"/>
        <v>#DIV/0!</v>
      </c>
      <c r="H225" s="144"/>
      <c r="I225" s="144" t="e">
        <f t="shared" si="20"/>
        <v>#DIV/0!</v>
      </c>
      <c r="J225" s="45"/>
    </row>
    <row r="226" spans="1:10" ht="13.5" customHeight="1">
      <c r="A226" s="56"/>
      <c r="B226" s="50">
        <v>85206</v>
      </c>
      <c r="C226" s="46"/>
      <c r="D226" s="15" t="s">
        <v>224</v>
      </c>
      <c r="E226" s="52">
        <f>SUM(E227:E227)</f>
        <v>60750</v>
      </c>
      <c r="F226" s="52">
        <f>SUM(F227:F227)</f>
        <v>15750</v>
      </c>
      <c r="G226" s="149">
        <f t="shared" si="15"/>
        <v>25.925925925925927</v>
      </c>
      <c r="H226" s="144"/>
      <c r="I226" s="149">
        <f aca="true" t="shared" si="21" ref="I226:I237">(F226/J226)*100</f>
        <v>655.0218340611353</v>
      </c>
      <c r="J226" s="42">
        <f>SUM(J227)</f>
        <v>2404.5</v>
      </c>
    </row>
    <row r="227" spans="1:10" ht="33.75">
      <c r="A227" s="56"/>
      <c r="B227" s="120"/>
      <c r="C227" s="32" t="s">
        <v>58</v>
      </c>
      <c r="D227" s="14" t="s">
        <v>220</v>
      </c>
      <c r="E227" s="55">
        <v>60750</v>
      </c>
      <c r="F227" s="55">
        <v>15750</v>
      </c>
      <c r="G227" s="144">
        <f t="shared" si="15"/>
        <v>25.925925925925927</v>
      </c>
      <c r="H227" s="144"/>
      <c r="I227" s="144">
        <f>(F227/J227)*100</f>
        <v>655.0218340611353</v>
      </c>
      <c r="J227" s="45">
        <v>2404.5</v>
      </c>
    </row>
    <row r="228" spans="1:10" ht="35.25" customHeight="1">
      <c r="A228" s="21"/>
      <c r="B228" s="29">
        <v>85212</v>
      </c>
      <c r="C228" s="22"/>
      <c r="D228" s="73" t="s">
        <v>118</v>
      </c>
      <c r="E228" s="42">
        <f>SUM(E230:E235)</f>
        <v>21238588</v>
      </c>
      <c r="F228" s="42">
        <f>SUM(F230:F235)</f>
        <v>11461236.85</v>
      </c>
      <c r="G228" s="149">
        <f t="shared" si="15"/>
        <v>53.96421292225265</v>
      </c>
      <c r="H228" s="149">
        <f>SUM(H231:H235)</f>
        <v>18292745.57</v>
      </c>
      <c r="I228" s="149">
        <f t="shared" si="21"/>
        <v>98.0529573788866</v>
      </c>
      <c r="J228" s="42">
        <f>SUM(J229:J235)</f>
        <v>11688823.219999999</v>
      </c>
    </row>
    <row r="229" spans="1:10" ht="12.75" hidden="1">
      <c r="A229" s="21"/>
      <c r="B229" s="38"/>
      <c r="C229" s="54" t="s">
        <v>78</v>
      </c>
      <c r="D229" s="12" t="s">
        <v>176</v>
      </c>
      <c r="E229" s="110" t="s">
        <v>179</v>
      </c>
      <c r="F229" s="110" t="s">
        <v>179</v>
      </c>
      <c r="G229" s="152" t="s">
        <v>146</v>
      </c>
      <c r="H229" s="110"/>
      <c r="I229" s="152" t="e">
        <f t="shared" si="21"/>
        <v>#VALUE!</v>
      </c>
      <c r="J229" s="45" t="s">
        <v>146</v>
      </c>
    </row>
    <row r="230" spans="1:10" s="109" customFormat="1" ht="12.75" customHeight="1">
      <c r="A230" s="105"/>
      <c r="B230" s="106"/>
      <c r="C230" s="107" t="s">
        <v>17</v>
      </c>
      <c r="D230" s="14" t="s">
        <v>18</v>
      </c>
      <c r="E230" s="110">
        <v>476</v>
      </c>
      <c r="F230" s="110">
        <v>325.7</v>
      </c>
      <c r="G230" s="152">
        <f t="shared" si="15"/>
        <v>68.42436974789916</v>
      </c>
      <c r="H230" s="152"/>
      <c r="I230" s="152">
        <f t="shared" si="21"/>
        <v>94.16016189650188</v>
      </c>
      <c r="J230" s="110">
        <v>345.9</v>
      </c>
    </row>
    <row r="231" spans="1:10" ht="24" customHeight="1" hidden="1">
      <c r="A231" s="21"/>
      <c r="B231" s="38"/>
      <c r="C231" s="54" t="s">
        <v>86</v>
      </c>
      <c r="D231" s="14" t="s">
        <v>112</v>
      </c>
      <c r="E231" s="27"/>
      <c r="F231" s="27"/>
      <c r="G231" s="152" t="e">
        <f t="shared" si="15"/>
        <v>#DIV/0!</v>
      </c>
      <c r="H231" s="152">
        <v>2069.21</v>
      </c>
      <c r="I231" s="152" t="e">
        <f t="shared" si="21"/>
        <v>#DIV/0!</v>
      </c>
      <c r="J231" s="110"/>
    </row>
    <row r="232" spans="1:10" ht="24" customHeight="1">
      <c r="A232" s="21"/>
      <c r="B232" s="38"/>
      <c r="C232" s="54" t="s">
        <v>26</v>
      </c>
      <c r="D232" s="12" t="s">
        <v>27</v>
      </c>
      <c r="E232" s="27">
        <v>9700</v>
      </c>
      <c r="F232" s="27">
        <v>2399.31</v>
      </c>
      <c r="G232" s="144">
        <f t="shared" si="15"/>
        <v>24.735154639175256</v>
      </c>
      <c r="H232" s="152"/>
      <c r="I232" s="144">
        <f t="shared" si="21"/>
        <v>67.69489038738256</v>
      </c>
      <c r="J232" s="110">
        <v>3544.3</v>
      </c>
    </row>
    <row r="233" spans="1:10" ht="45">
      <c r="A233" s="24"/>
      <c r="B233" s="25"/>
      <c r="C233" s="32">
        <v>2010</v>
      </c>
      <c r="D233" s="14" t="s">
        <v>182</v>
      </c>
      <c r="E233" s="27">
        <v>20937400</v>
      </c>
      <c r="F233" s="27">
        <v>11268789</v>
      </c>
      <c r="G233" s="152">
        <f t="shared" si="15"/>
        <v>53.82133884818554</v>
      </c>
      <c r="H233" s="152">
        <v>18183643.39</v>
      </c>
      <c r="I233" s="152">
        <f t="shared" si="21"/>
        <v>97.6475249151428</v>
      </c>
      <c r="J233" s="110">
        <v>11540271</v>
      </c>
    </row>
    <row r="234" spans="1:10" ht="33.75">
      <c r="A234" s="24"/>
      <c r="B234" s="25"/>
      <c r="C234" s="32">
        <v>2360</v>
      </c>
      <c r="D234" s="14" t="s">
        <v>223</v>
      </c>
      <c r="E234" s="27">
        <v>255012</v>
      </c>
      <c r="F234" s="27">
        <v>169482.59</v>
      </c>
      <c r="G234" s="152">
        <f t="shared" si="15"/>
        <v>66.46063322510314</v>
      </c>
      <c r="H234" s="152">
        <v>85963.98</v>
      </c>
      <c r="I234" s="152">
        <f t="shared" si="21"/>
        <v>132.90643374780612</v>
      </c>
      <c r="J234" s="110">
        <v>127520.23</v>
      </c>
    </row>
    <row r="235" spans="1:10" ht="24" customHeight="1">
      <c r="A235" s="24"/>
      <c r="B235" s="25"/>
      <c r="C235" s="32" t="s">
        <v>75</v>
      </c>
      <c r="D235" s="14" t="s">
        <v>111</v>
      </c>
      <c r="E235" s="27">
        <v>36000</v>
      </c>
      <c r="F235" s="27">
        <v>20240.25</v>
      </c>
      <c r="G235" s="152">
        <f t="shared" si="15"/>
        <v>56.22291666666667</v>
      </c>
      <c r="H235" s="152">
        <v>21068.99</v>
      </c>
      <c r="I235" s="152">
        <f t="shared" si="21"/>
        <v>118.07547519833108</v>
      </c>
      <c r="J235" s="110">
        <v>17141.79</v>
      </c>
    </row>
    <row r="236" spans="1:10" ht="57.75" customHeight="1">
      <c r="A236" s="21"/>
      <c r="B236" s="29">
        <v>85213</v>
      </c>
      <c r="C236" s="22"/>
      <c r="D236" s="15" t="s">
        <v>208</v>
      </c>
      <c r="E236" s="23">
        <f>SUM(E237:E240)</f>
        <v>180600</v>
      </c>
      <c r="F236" s="23">
        <f>SUM(F237:F240)</f>
        <v>104902.04000000001</v>
      </c>
      <c r="G236" s="143">
        <f t="shared" si="15"/>
        <v>58.085293466223696</v>
      </c>
      <c r="H236" s="143" t="e">
        <f>#REF!+#REF!+H240</f>
        <v>#REF!</v>
      </c>
      <c r="I236" s="143">
        <f t="shared" si="21"/>
        <v>79.99274055213745</v>
      </c>
      <c r="J236" s="23">
        <f>SUM(J237:J240)</f>
        <v>131139.45</v>
      </c>
    </row>
    <row r="237" spans="1:10" ht="12.75">
      <c r="A237" s="21"/>
      <c r="B237" s="38"/>
      <c r="C237" s="32" t="s">
        <v>11</v>
      </c>
      <c r="D237" s="12" t="s">
        <v>12</v>
      </c>
      <c r="E237" s="27">
        <v>500</v>
      </c>
      <c r="F237" s="27">
        <v>271.04</v>
      </c>
      <c r="G237" s="144">
        <f t="shared" si="15"/>
        <v>54.208000000000006</v>
      </c>
      <c r="H237" s="143"/>
      <c r="I237" s="152">
        <f t="shared" si="21"/>
        <v>125.22060522060524</v>
      </c>
      <c r="J237" s="45">
        <v>216.45</v>
      </c>
    </row>
    <row r="238" spans="1:10" ht="45">
      <c r="A238" s="24"/>
      <c r="B238" s="31"/>
      <c r="C238" s="32">
        <v>2010</v>
      </c>
      <c r="D238" s="14" t="s">
        <v>182</v>
      </c>
      <c r="E238" s="27">
        <v>48600</v>
      </c>
      <c r="F238" s="27">
        <v>25765</v>
      </c>
      <c r="G238" s="144">
        <f t="shared" si="15"/>
        <v>53.01440329218107</v>
      </c>
      <c r="H238" s="144"/>
      <c r="I238" s="144">
        <f aca="true" t="shared" si="22" ref="I238:I253">(F238/J238)*100</f>
        <v>49.16046556000763</v>
      </c>
      <c r="J238" s="27">
        <v>52410</v>
      </c>
    </row>
    <row r="239" spans="1:10" ht="33.75">
      <c r="A239" s="24"/>
      <c r="B239" s="31"/>
      <c r="C239" s="32" t="s">
        <v>58</v>
      </c>
      <c r="D239" s="14" t="s">
        <v>220</v>
      </c>
      <c r="E239" s="27">
        <v>131500</v>
      </c>
      <c r="F239" s="27">
        <v>78866</v>
      </c>
      <c r="G239" s="144">
        <f t="shared" si="15"/>
        <v>59.97414448669201</v>
      </c>
      <c r="H239" s="144">
        <v>0</v>
      </c>
      <c r="I239" s="144">
        <f t="shared" si="22"/>
        <v>100.4496070714404</v>
      </c>
      <c r="J239" s="27">
        <v>78513</v>
      </c>
    </row>
    <row r="240" spans="1:10" ht="22.5" hidden="1">
      <c r="A240" s="24"/>
      <c r="B240" s="31"/>
      <c r="C240" s="32" t="s">
        <v>75</v>
      </c>
      <c r="D240" s="14" t="s">
        <v>128</v>
      </c>
      <c r="E240" s="27"/>
      <c r="F240" s="27"/>
      <c r="G240" s="144" t="e">
        <f t="shared" si="15"/>
        <v>#DIV/0!</v>
      </c>
      <c r="H240" s="144">
        <v>0</v>
      </c>
      <c r="I240" s="144" t="e">
        <f t="shared" si="22"/>
        <v>#DIV/0!</v>
      </c>
      <c r="J240" s="27"/>
    </row>
    <row r="241" spans="1:10" ht="22.5">
      <c r="A241" s="21"/>
      <c r="B241" s="29">
        <v>85214</v>
      </c>
      <c r="C241" s="22"/>
      <c r="D241" s="15" t="s">
        <v>119</v>
      </c>
      <c r="E241" s="23">
        <f>SUM(E242:E247)</f>
        <v>2007822</v>
      </c>
      <c r="F241" s="23">
        <f>SUM(F242:F247)</f>
        <v>1812384.94</v>
      </c>
      <c r="G241" s="143">
        <f t="shared" si="15"/>
        <v>90.2662158298893</v>
      </c>
      <c r="H241" s="143">
        <f>SUM(H242:H247)</f>
        <v>1759123.1</v>
      </c>
      <c r="I241" s="143">
        <f t="shared" si="22"/>
        <v>97.53562548729538</v>
      </c>
      <c r="J241" s="23">
        <f>SUM(J242:J247)</f>
        <v>1858177.39</v>
      </c>
    </row>
    <row r="242" spans="1:10" ht="24.75" customHeight="1" hidden="1">
      <c r="A242" s="24"/>
      <c r="B242" s="25"/>
      <c r="C242" s="59" t="s">
        <v>86</v>
      </c>
      <c r="D242" s="14" t="s">
        <v>112</v>
      </c>
      <c r="E242" s="27"/>
      <c r="F242" s="27"/>
      <c r="G242" s="144" t="e">
        <f t="shared" si="15"/>
        <v>#DIV/0!</v>
      </c>
      <c r="H242" s="144">
        <v>515.27</v>
      </c>
      <c r="I242" s="144" t="e">
        <f t="shared" si="22"/>
        <v>#DIV/0!</v>
      </c>
      <c r="J242" s="27"/>
    </row>
    <row r="243" spans="1:10" ht="12.75">
      <c r="A243" s="24"/>
      <c r="B243" s="25"/>
      <c r="C243" s="59" t="s">
        <v>26</v>
      </c>
      <c r="D243" s="14" t="s">
        <v>27</v>
      </c>
      <c r="E243" s="27">
        <v>300</v>
      </c>
      <c r="F243" s="27">
        <v>18.39</v>
      </c>
      <c r="G243" s="144">
        <f t="shared" si="15"/>
        <v>6.13</v>
      </c>
      <c r="H243" s="144"/>
      <c r="I243" s="144">
        <f t="shared" si="22"/>
        <v>11.000777651492493</v>
      </c>
      <c r="J243" s="45">
        <v>167.17</v>
      </c>
    </row>
    <row r="244" spans="1:10" ht="12.75">
      <c r="A244" s="24"/>
      <c r="B244" s="31"/>
      <c r="C244" s="32" t="s">
        <v>11</v>
      </c>
      <c r="D244" s="13" t="s">
        <v>12</v>
      </c>
      <c r="E244" s="27">
        <v>8100</v>
      </c>
      <c r="F244" s="27">
        <v>4992.55</v>
      </c>
      <c r="G244" s="144">
        <f t="shared" si="15"/>
        <v>61.63641975308642</v>
      </c>
      <c r="H244" s="144">
        <v>105</v>
      </c>
      <c r="I244" s="144">
        <f t="shared" si="22"/>
        <v>152.7137971748613</v>
      </c>
      <c r="J244" s="27">
        <v>3269.22</v>
      </c>
    </row>
    <row r="245" spans="1:10" ht="12.75" hidden="1">
      <c r="A245" s="24"/>
      <c r="B245" s="31"/>
      <c r="C245" s="32" t="s">
        <v>142</v>
      </c>
      <c r="D245" s="13" t="s">
        <v>122</v>
      </c>
      <c r="E245" s="27"/>
      <c r="F245" s="27"/>
      <c r="G245" s="144" t="e">
        <f t="shared" si="15"/>
        <v>#DIV/0!</v>
      </c>
      <c r="H245" s="144"/>
      <c r="I245" s="144" t="e">
        <f t="shared" si="22"/>
        <v>#DIV/0!</v>
      </c>
      <c r="J245" s="27">
        <v>0</v>
      </c>
    </row>
    <row r="246" spans="1:10" ht="33.75">
      <c r="A246" s="24"/>
      <c r="B246" s="31"/>
      <c r="C246" s="32">
        <v>2030</v>
      </c>
      <c r="D246" s="14" t="s">
        <v>221</v>
      </c>
      <c r="E246" s="27">
        <v>1999422</v>
      </c>
      <c r="F246" s="27">
        <v>1807374</v>
      </c>
      <c r="G246" s="144">
        <f t="shared" si="15"/>
        <v>90.3948241041661</v>
      </c>
      <c r="H246" s="144">
        <v>1741646.33</v>
      </c>
      <c r="I246" s="144">
        <f t="shared" si="22"/>
        <v>97.44616633804935</v>
      </c>
      <c r="J246" s="27">
        <v>1854741</v>
      </c>
    </row>
    <row r="247" spans="1:10" ht="24.75" customHeight="1" hidden="1">
      <c r="A247" s="24"/>
      <c r="B247" s="31"/>
      <c r="C247" s="32" t="s">
        <v>75</v>
      </c>
      <c r="D247" s="14" t="s">
        <v>111</v>
      </c>
      <c r="E247" s="27"/>
      <c r="F247" s="27"/>
      <c r="G247" s="144" t="e">
        <f t="shared" si="15"/>
        <v>#DIV/0!</v>
      </c>
      <c r="H247" s="144">
        <v>16856.5</v>
      </c>
      <c r="I247" s="144" t="e">
        <f t="shared" si="22"/>
        <v>#DIV/0!</v>
      </c>
      <c r="J247" s="27"/>
    </row>
    <row r="248" spans="1:10" ht="12.75">
      <c r="A248" s="21"/>
      <c r="B248" s="29">
        <v>85215</v>
      </c>
      <c r="C248" s="22"/>
      <c r="D248" s="16" t="s">
        <v>69</v>
      </c>
      <c r="E248" s="23">
        <f>SUM(E249:E251)</f>
        <v>105069.91</v>
      </c>
      <c r="F248" s="23">
        <f>SUM(F249:F251)</f>
        <v>14704.470000000001</v>
      </c>
      <c r="G248" s="143">
        <f t="shared" si="15"/>
        <v>13.994939179066584</v>
      </c>
      <c r="H248" s="143">
        <f>H250+H249</f>
        <v>7857.5599999999995</v>
      </c>
      <c r="I248" s="143">
        <f t="shared" si="22"/>
        <v>3612.093148935125</v>
      </c>
      <c r="J248" s="23">
        <f>J250+J249</f>
        <v>407.09000000000003</v>
      </c>
    </row>
    <row r="249" spans="1:10" ht="12.75">
      <c r="A249" s="21"/>
      <c r="B249" s="38"/>
      <c r="C249" s="59" t="s">
        <v>26</v>
      </c>
      <c r="D249" s="12" t="s">
        <v>27</v>
      </c>
      <c r="E249" s="27">
        <v>20</v>
      </c>
      <c r="F249" s="27">
        <v>0</v>
      </c>
      <c r="G249" s="144">
        <f t="shared" si="15"/>
        <v>0</v>
      </c>
      <c r="H249" s="144">
        <v>21.58</v>
      </c>
      <c r="I249" s="144">
        <f t="shared" si="22"/>
        <v>0</v>
      </c>
      <c r="J249" s="27">
        <v>16.86</v>
      </c>
    </row>
    <row r="250" spans="1:10" ht="12.75">
      <c r="A250" s="24"/>
      <c r="B250" s="31"/>
      <c r="C250" s="30" t="s">
        <v>11</v>
      </c>
      <c r="D250" s="13" t="s">
        <v>12</v>
      </c>
      <c r="E250" s="27">
        <v>500</v>
      </c>
      <c r="F250" s="27">
        <v>518.95</v>
      </c>
      <c r="G250" s="144">
        <f t="shared" si="15"/>
        <v>103.79000000000002</v>
      </c>
      <c r="H250" s="144">
        <v>7835.98</v>
      </c>
      <c r="I250" s="144">
        <f t="shared" si="22"/>
        <v>132.98567511467596</v>
      </c>
      <c r="J250" s="27">
        <v>390.23</v>
      </c>
    </row>
    <row r="251" spans="1:10" ht="45">
      <c r="A251" s="24"/>
      <c r="B251" s="31"/>
      <c r="C251" s="32" t="s">
        <v>142</v>
      </c>
      <c r="D251" s="14" t="s">
        <v>182</v>
      </c>
      <c r="E251" s="27">
        <v>104549.91</v>
      </c>
      <c r="F251" s="27">
        <v>14185.52</v>
      </c>
      <c r="G251" s="144">
        <f t="shared" si="15"/>
        <v>13.568180020432346</v>
      </c>
      <c r="H251" s="144"/>
      <c r="I251" s="156" t="s">
        <v>146</v>
      </c>
      <c r="J251" s="45" t="s">
        <v>146</v>
      </c>
    </row>
    <row r="252" spans="1:10" s="87" customFormat="1" ht="12.75">
      <c r="A252" s="21"/>
      <c r="B252" s="29">
        <v>85216</v>
      </c>
      <c r="C252" s="22"/>
      <c r="D252" s="74" t="s">
        <v>130</v>
      </c>
      <c r="E252" s="23">
        <f>SUM(E253:E257)</f>
        <v>981160</v>
      </c>
      <c r="F252" s="23">
        <f>SUM(F253:F257)</f>
        <v>966334.68</v>
      </c>
      <c r="G252" s="143">
        <f aca="true" t="shared" si="23" ref="G252:G340">F252*100/E252</f>
        <v>98.48900077459334</v>
      </c>
      <c r="H252" s="143"/>
      <c r="I252" s="143">
        <f t="shared" si="22"/>
        <v>98.77936878783328</v>
      </c>
      <c r="J252" s="23">
        <f>SUM(J253:J257)</f>
        <v>978275.82</v>
      </c>
    </row>
    <row r="253" spans="1:10" s="1" customFormat="1" ht="22.5" hidden="1">
      <c r="A253" s="24"/>
      <c r="B253" s="31"/>
      <c r="C253" s="32" t="s">
        <v>86</v>
      </c>
      <c r="D253" s="14" t="s">
        <v>112</v>
      </c>
      <c r="E253" s="27"/>
      <c r="F253" s="27"/>
      <c r="G253" s="144" t="e">
        <f t="shared" si="23"/>
        <v>#DIV/0!</v>
      </c>
      <c r="H253" s="144"/>
      <c r="I253" s="144" t="e">
        <f t="shared" si="22"/>
        <v>#DIV/0!</v>
      </c>
      <c r="J253" s="45"/>
    </row>
    <row r="254" spans="1:10" s="1" customFormat="1" ht="12.75">
      <c r="A254" s="24"/>
      <c r="B254" s="31"/>
      <c r="C254" s="32" t="s">
        <v>26</v>
      </c>
      <c r="D254" s="14" t="s">
        <v>27</v>
      </c>
      <c r="E254" s="27">
        <v>60</v>
      </c>
      <c r="F254" s="27">
        <v>0</v>
      </c>
      <c r="G254" s="144">
        <f t="shared" si="23"/>
        <v>0</v>
      </c>
      <c r="H254" s="144"/>
      <c r="I254" s="156" t="s">
        <v>146</v>
      </c>
      <c r="J254" s="45">
        <v>0</v>
      </c>
    </row>
    <row r="255" spans="1:10" s="1" customFormat="1" ht="12.75">
      <c r="A255" s="24"/>
      <c r="B255" s="31"/>
      <c r="C255" s="32" t="s">
        <v>11</v>
      </c>
      <c r="D255" s="14" t="s">
        <v>12</v>
      </c>
      <c r="E255" s="27">
        <v>16500</v>
      </c>
      <c r="F255" s="27">
        <v>9100.68</v>
      </c>
      <c r="G255" s="144">
        <f t="shared" si="23"/>
        <v>55.15563636363636</v>
      </c>
      <c r="H255" s="144"/>
      <c r="I255" s="144">
        <f aca="true" t="shared" si="24" ref="I255:I264">(F255/J255)*100</f>
        <v>162.28552271649235</v>
      </c>
      <c r="J255" s="45">
        <v>5607.82</v>
      </c>
    </row>
    <row r="256" spans="1:10" s="1" customFormat="1" ht="33.75">
      <c r="A256" s="24"/>
      <c r="B256" s="31"/>
      <c r="C256" s="32" t="s">
        <v>58</v>
      </c>
      <c r="D256" s="14" t="s">
        <v>220</v>
      </c>
      <c r="E256" s="27">
        <v>964600</v>
      </c>
      <c r="F256" s="27">
        <v>957234</v>
      </c>
      <c r="G256" s="144">
        <f t="shared" si="23"/>
        <v>99.23636740617873</v>
      </c>
      <c r="H256" s="144"/>
      <c r="I256" s="144">
        <f t="shared" si="24"/>
        <v>98.41323041366633</v>
      </c>
      <c r="J256" s="27">
        <v>972668</v>
      </c>
    </row>
    <row r="257" spans="1:10" s="1" customFormat="1" ht="22.5" hidden="1">
      <c r="A257" s="24"/>
      <c r="B257" s="31"/>
      <c r="C257" s="32" t="s">
        <v>75</v>
      </c>
      <c r="D257" s="14" t="s">
        <v>139</v>
      </c>
      <c r="E257" s="27"/>
      <c r="F257" s="27"/>
      <c r="G257" s="144" t="e">
        <f t="shared" si="23"/>
        <v>#DIV/0!</v>
      </c>
      <c r="H257" s="144"/>
      <c r="I257" s="144" t="e">
        <f t="shared" si="24"/>
        <v>#DIV/0!</v>
      </c>
      <c r="J257" s="45"/>
    </row>
    <row r="258" spans="1:10" ht="12.75">
      <c r="A258" s="21"/>
      <c r="B258" s="29">
        <v>85219</v>
      </c>
      <c r="C258" s="22"/>
      <c r="D258" s="16" t="s">
        <v>120</v>
      </c>
      <c r="E258" s="23">
        <f>SUM(E259:E262)</f>
        <v>1784541</v>
      </c>
      <c r="F258" s="23">
        <f>SUM(F259:F262)</f>
        <v>933659.37</v>
      </c>
      <c r="G258" s="143">
        <f t="shared" si="23"/>
        <v>52.319300593261794</v>
      </c>
      <c r="H258" s="143">
        <f>SUM(H259:H262)</f>
        <v>1738683.6900000002</v>
      </c>
      <c r="I258" s="143">
        <f t="shared" si="24"/>
        <v>94.34968912966067</v>
      </c>
      <c r="J258" s="23">
        <f>SUM(J259:J262)</f>
        <v>989573.34</v>
      </c>
    </row>
    <row r="259" spans="1:10" ht="12.75" hidden="1">
      <c r="A259" s="21"/>
      <c r="B259" s="38"/>
      <c r="C259" s="36" t="s">
        <v>26</v>
      </c>
      <c r="D259" s="12" t="s">
        <v>27</v>
      </c>
      <c r="E259" s="27"/>
      <c r="F259" s="27"/>
      <c r="G259" s="144" t="e">
        <f t="shared" si="23"/>
        <v>#DIV/0!</v>
      </c>
      <c r="H259" s="144">
        <v>52907.26</v>
      </c>
      <c r="I259" s="144" t="e">
        <f t="shared" si="24"/>
        <v>#DIV/0!</v>
      </c>
      <c r="J259" s="27">
        <v>0</v>
      </c>
    </row>
    <row r="260" spans="1:10" ht="12.75">
      <c r="A260" s="24"/>
      <c r="B260" s="31"/>
      <c r="C260" s="32" t="s">
        <v>11</v>
      </c>
      <c r="D260" s="13" t="s">
        <v>12</v>
      </c>
      <c r="E260" s="27">
        <v>3000</v>
      </c>
      <c r="F260" s="27">
        <v>3152.37</v>
      </c>
      <c r="G260" s="144">
        <f t="shared" si="23"/>
        <v>105.079</v>
      </c>
      <c r="H260" s="144">
        <v>2368.08</v>
      </c>
      <c r="I260" s="144">
        <f t="shared" si="24"/>
        <v>16.150809956174548</v>
      </c>
      <c r="J260" s="27">
        <v>19518.34</v>
      </c>
    </row>
    <row r="261" spans="1:10" ht="45">
      <c r="A261" s="24"/>
      <c r="B261" s="31"/>
      <c r="C261" s="32" t="s">
        <v>142</v>
      </c>
      <c r="D261" s="14" t="s">
        <v>182</v>
      </c>
      <c r="E261" s="27">
        <v>10541</v>
      </c>
      <c r="F261" s="27">
        <v>10541</v>
      </c>
      <c r="G261" s="144">
        <f t="shared" si="23"/>
        <v>100</v>
      </c>
      <c r="H261" s="144"/>
      <c r="I261" s="144">
        <f t="shared" si="24"/>
        <v>112.38938053097345</v>
      </c>
      <c r="J261" s="27">
        <v>9379</v>
      </c>
    </row>
    <row r="262" spans="1:10" ht="33.75">
      <c r="A262" s="24"/>
      <c r="B262" s="103"/>
      <c r="C262" s="32">
        <v>2030</v>
      </c>
      <c r="D262" s="14" t="s">
        <v>220</v>
      </c>
      <c r="E262" s="27">
        <v>1771000</v>
      </c>
      <c r="F262" s="27">
        <v>919966</v>
      </c>
      <c r="G262" s="144">
        <f t="shared" si="23"/>
        <v>51.94613212874082</v>
      </c>
      <c r="H262" s="144">
        <v>1683408.35</v>
      </c>
      <c r="I262" s="144">
        <f t="shared" si="24"/>
        <v>95.7623590055336</v>
      </c>
      <c r="J262" s="27">
        <v>960676</v>
      </c>
    </row>
    <row r="263" spans="1:10" ht="23.25" customHeight="1" hidden="1">
      <c r="A263" s="24"/>
      <c r="B263" s="64">
        <v>85220</v>
      </c>
      <c r="C263" s="46"/>
      <c r="D263" s="15" t="s">
        <v>183</v>
      </c>
      <c r="E263" s="23">
        <f>SUM(E264)</f>
        <v>0</v>
      </c>
      <c r="F263" s="23">
        <f>SUM(F264)</f>
        <v>0</v>
      </c>
      <c r="G263" s="143" t="e">
        <f t="shared" si="23"/>
        <v>#DIV/0!</v>
      </c>
      <c r="H263" s="144"/>
      <c r="I263" s="143" t="e">
        <f t="shared" si="24"/>
        <v>#DIV/0!</v>
      </c>
      <c r="J263" s="23"/>
    </row>
    <row r="264" spans="1:10" ht="12.75" hidden="1">
      <c r="A264" s="24"/>
      <c r="B264" s="102"/>
      <c r="C264" s="36" t="s">
        <v>11</v>
      </c>
      <c r="D264" s="12" t="s">
        <v>184</v>
      </c>
      <c r="E264" s="27"/>
      <c r="F264" s="27"/>
      <c r="G264" s="144" t="e">
        <f t="shared" si="23"/>
        <v>#DIV/0!</v>
      </c>
      <c r="H264" s="144"/>
      <c r="I264" s="144" t="e">
        <f t="shared" si="24"/>
        <v>#DIV/0!</v>
      </c>
      <c r="J264" s="27"/>
    </row>
    <row r="265" spans="1:10" ht="22.5">
      <c r="A265" s="24"/>
      <c r="B265" s="29">
        <v>85220</v>
      </c>
      <c r="C265" s="176"/>
      <c r="D265" s="14" t="s">
        <v>183</v>
      </c>
      <c r="E265" s="23">
        <f>SUM(E266:E266)</f>
        <v>45000</v>
      </c>
      <c r="F265" s="23">
        <f>SUM(F266:F266)</f>
        <v>30788.3</v>
      </c>
      <c r="G265" s="143">
        <f t="shared" si="23"/>
        <v>68.41844444444445</v>
      </c>
      <c r="H265" s="144"/>
      <c r="I265" s="143">
        <f aca="true" t="shared" si="25" ref="I265:I273">(F265/J265)*100</f>
        <v>148.51276440976542</v>
      </c>
      <c r="J265" s="23">
        <f>SUM(J266:J266)</f>
        <v>20731.08</v>
      </c>
    </row>
    <row r="266" spans="1:10" ht="12.75">
      <c r="A266" s="24"/>
      <c r="B266" s="111"/>
      <c r="C266" s="32" t="s">
        <v>11</v>
      </c>
      <c r="D266" s="13" t="s">
        <v>12</v>
      </c>
      <c r="E266" s="27">
        <v>45000</v>
      </c>
      <c r="F266" s="27">
        <v>30788.3</v>
      </c>
      <c r="G266" s="144">
        <f t="shared" si="23"/>
        <v>68.41844444444445</v>
      </c>
      <c r="H266" s="144"/>
      <c r="I266" s="144">
        <f t="shared" si="25"/>
        <v>148.51276440976542</v>
      </c>
      <c r="J266" s="27">
        <v>20731.08</v>
      </c>
    </row>
    <row r="267" spans="1:10" ht="13.5" customHeight="1">
      <c r="A267" s="21"/>
      <c r="B267" s="29">
        <v>85228</v>
      </c>
      <c r="C267" s="22"/>
      <c r="D267" s="15" t="s">
        <v>70</v>
      </c>
      <c r="E267" s="23">
        <f>SUM(E268:E271)</f>
        <v>351323</v>
      </c>
      <c r="F267" s="23">
        <f>SUM(F268:F271)</f>
        <v>195893.25</v>
      </c>
      <c r="G267" s="143">
        <f t="shared" si="23"/>
        <v>55.758731993066206</v>
      </c>
      <c r="H267" s="143">
        <f>SUM(H268:H270)</f>
        <v>272692.44</v>
      </c>
      <c r="I267" s="143">
        <f t="shared" si="25"/>
        <v>127.43054990876594</v>
      </c>
      <c r="J267" s="23">
        <f>SUM(J268:J271)</f>
        <v>153725.5</v>
      </c>
    </row>
    <row r="268" spans="1:10" ht="12.75">
      <c r="A268" s="24"/>
      <c r="B268" s="31"/>
      <c r="C268" s="36" t="s">
        <v>64</v>
      </c>
      <c r="D268" s="12" t="s">
        <v>65</v>
      </c>
      <c r="E268" s="27">
        <v>291000</v>
      </c>
      <c r="F268" s="27">
        <v>161653.25</v>
      </c>
      <c r="G268" s="144">
        <f t="shared" si="23"/>
        <v>55.55094501718213</v>
      </c>
      <c r="H268" s="144">
        <v>255279.55</v>
      </c>
      <c r="I268" s="144">
        <f t="shared" si="25"/>
        <v>114.81512153999884</v>
      </c>
      <c r="J268" s="27">
        <v>140794.39</v>
      </c>
    </row>
    <row r="269" spans="1:10" ht="12.75">
      <c r="A269" s="24"/>
      <c r="B269" s="31"/>
      <c r="C269" s="32" t="s">
        <v>26</v>
      </c>
      <c r="D269" s="12" t="s">
        <v>27</v>
      </c>
      <c r="E269" s="27">
        <v>310</v>
      </c>
      <c r="F269" s="27">
        <v>0</v>
      </c>
      <c r="G269" s="144">
        <f t="shared" si="23"/>
        <v>0</v>
      </c>
      <c r="H269" s="144">
        <v>147.93</v>
      </c>
      <c r="I269" s="144">
        <f t="shared" si="25"/>
        <v>0</v>
      </c>
      <c r="J269" s="27">
        <v>131.11</v>
      </c>
    </row>
    <row r="270" spans="1:10" ht="12.75">
      <c r="A270" s="24"/>
      <c r="B270" s="31"/>
      <c r="C270" s="30" t="s">
        <v>11</v>
      </c>
      <c r="D270" s="13" t="s">
        <v>12</v>
      </c>
      <c r="E270" s="27">
        <v>3273</v>
      </c>
      <c r="F270" s="27">
        <v>0</v>
      </c>
      <c r="G270" s="144">
        <f t="shared" si="23"/>
        <v>0</v>
      </c>
      <c r="H270" s="144">
        <v>17264.96</v>
      </c>
      <c r="I270" s="156" t="s">
        <v>146</v>
      </c>
      <c r="J270" s="27">
        <v>0</v>
      </c>
    </row>
    <row r="271" spans="1:10" ht="45">
      <c r="A271" s="24"/>
      <c r="B271" s="31"/>
      <c r="C271" s="32" t="s">
        <v>142</v>
      </c>
      <c r="D271" s="14" t="s">
        <v>182</v>
      </c>
      <c r="E271" s="82">
        <v>56740</v>
      </c>
      <c r="F271" s="82">
        <v>34240</v>
      </c>
      <c r="G271" s="154">
        <f t="shared" si="23"/>
        <v>60.345435318998945</v>
      </c>
      <c r="H271" s="154"/>
      <c r="I271" s="144">
        <f t="shared" si="25"/>
        <v>267.5</v>
      </c>
      <c r="J271" s="164">
        <v>12800</v>
      </c>
    </row>
    <row r="272" spans="1:10" ht="12.75" hidden="1">
      <c r="A272" s="24"/>
      <c r="B272" s="29">
        <v>85231</v>
      </c>
      <c r="C272" s="44"/>
      <c r="D272" s="89" t="s">
        <v>153</v>
      </c>
      <c r="E272" s="90">
        <f>SUM(E273)</f>
        <v>0</v>
      </c>
      <c r="F272" s="90">
        <f>SUM(F273)</f>
        <v>0</v>
      </c>
      <c r="G272" s="153" t="e">
        <f t="shared" si="23"/>
        <v>#DIV/0!</v>
      </c>
      <c r="H272" s="153"/>
      <c r="I272" s="143">
        <f t="shared" si="25"/>
        <v>0</v>
      </c>
      <c r="J272" s="90">
        <f>SUM(J273)</f>
        <v>1121</v>
      </c>
    </row>
    <row r="273" spans="1:10" ht="45" hidden="1">
      <c r="A273" s="24"/>
      <c r="B273" s="31"/>
      <c r="C273" s="32" t="s">
        <v>142</v>
      </c>
      <c r="D273" s="14" t="s">
        <v>182</v>
      </c>
      <c r="E273" s="82"/>
      <c r="F273" s="82"/>
      <c r="G273" s="154" t="e">
        <f t="shared" si="23"/>
        <v>#DIV/0!</v>
      </c>
      <c r="H273" s="154"/>
      <c r="I273" s="144">
        <f t="shared" si="25"/>
        <v>0</v>
      </c>
      <c r="J273" s="45">
        <v>1121</v>
      </c>
    </row>
    <row r="274" spans="1:10" ht="22.5" hidden="1">
      <c r="A274" s="24"/>
      <c r="B274" s="29">
        <v>85278</v>
      </c>
      <c r="C274" s="104"/>
      <c r="D274" s="134" t="s">
        <v>173</v>
      </c>
      <c r="E274" s="90">
        <f>SUM(E275)</f>
        <v>0</v>
      </c>
      <c r="F274" s="90">
        <f>SUM(F275)</f>
        <v>0</v>
      </c>
      <c r="G274" s="153" t="e">
        <f t="shared" si="23"/>
        <v>#DIV/0!</v>
      </c>
      <c r="H274" s="153"/>
      <c r="I274" s="159" t="s">
        <v>146</v>
      </c>
      <c r="J274" s="90">
        <f>SUM(J275)</f>
        <v>0</v>
      </c>
    </row>
    <row r="275" spans="1:10" ht="12.75" hidden="1">
      <c r="A275" s="24"/>
      <c r="B275" s="118"/>
      <c r="C275" s="32" t="s">
        <v>142</v>
      </c>
      <c r="D275" s="133" t="s">
        <v>122</v>
      </c>
      <c r="E275" s="82"/>
      <c r="F275" s="82"/>
      <c r="G275" s="154" t="e">
        <f t="shared" si="23"/>
        <v>#DIV/0!</v>
      </c>
      <c r="H275" s="154"/>
      <c r="I275" s="160" t="s">
        <v>146</v>
      </c>
      <c r="J275" s="156" t="s">
        <v>146</v>
      </c>
    </row>
    <row r="276" spans="1:10" ht="22.5" hidden="1">
      <c r="A276" s="24"/>
      <c r="B276" s="29">
        <v>85278</v>
      </c>
      <c r="C276" s="46"/>
      <c r="D276" s="134" t="s">
        <v>199</v>
      </c>
      <c r="E276" s="90">
        <f>SUM(E277)</f>
        <v>0</v>
      </c>
      <c r="F276" s="90">
        <f>SUM(F277)</f>
        <v>0</v>
      </c>
      <c r="G276" s="153" t="e">
        <f t="shared" si="23"/>
        <v>#DIV/0!</v>
      </c>
      <c r="H276" s="154"/>
      <c r="I276" s="143" t="e">
        <f aca="true" t="shared" si="26" ref="I276:I303">(F276/J276)*100</f>
        <v>#DIV/0!</v>
      </c>
      <c r="J276" s="90">
        <f>SUM(J277)</f>
        <v>0</v>
      </c>
    </row>
    <row r="277" spans="1:10" ht="12.75" hidden="1">
      <c r="A277" s="24"/>
      <c r="B277" s="29"/>
      <c r="C277" s="32" t="s">
        <v>142</v>
      </c>
      <c r="D277" s="133" t="s">
        <v>122</v>
      </c>
      <c r="E277" s="82"/>
      <c r="F277" s="82"/>
      <c r="G277" s="154" t="e">
        <f t="shared" si="23"/>
        <v>#DIV/0!</v>
      </c>
      <c r="H277" s="154"/>
      <c r="I277" s="144" t="e">
        <f t="shared" si="26"/>
        <v>#DIV/0!</v>
      </c>
      <c r="J277" s="164"/>
    </row>
    <row r="278" spans="1:10" ht="12.75">
      <c r="A278" s="21"/>
      <c r="B278" s="29">
        <v>85295</v>
      </c>
      <c r="C278" s="22"/>
      <c r="D278" s="16" t="s">
        <v>5</v>
      </c>
      <c r="E278" s="23">
        <f>SUM(E279:E283)</f>
        <v>1154498</v>
      </c>
      <c r="F278" s="23">
        <f>SUM(F279:F283)</f>
        <v>832064.61</v>
      </c>
      <c r="G278" s="143">
        <f t="shared" si="23"/>
        <v>72.07155057869308</v>
      </c>
      <c r="H278" s="143" t="e">
        <f>SUM(#REF!)</f>
        <v>#REF!</v>
      </c>
      <c r="I278" s="143">
        <f t="shared" si="26"/>
        <v>106.51833390866263</v>
      </c>
      <c r="J278" s="90">
        <f>SUM(J280:J282)</f>
        <v>781146.85</v>
      </c>
    </row>
    <row r="279" spans="1:10" ht="12.75">
      <c r="A279" s="21"/>
      <c r="B279" s="38"/>
      <c r="C279" s="30" t="s">
        <v>26</v>
      </c>
      <c r="D279" s="97" t="s">
        <v>27</v>
      </c>
      <c r="E279" s="82">
        <v>200</v>
      </c>
      <c r="F279" s="82">
        <v>85.8</v>
      </c>
      <c r="G279" s="154">
        <f t="shared" si="23"/>
        <v>42.9</v>
      </c>
      <c r="H279" s="153"/>
      <c r="I279" s="156" t="s">
        <v>146</v>
      </c>
      <c r="J279" s="82">
        <v>0</v>
      </c>
    </row>
    <row r="280" spans="1:10" s="1" customFormat="1" ht="14.25" customHeight="1">
      <c r="A280" s="24"/>
      <c r="B280" s="25"/>
      <c r="C280" s="30" t="s">
        <v>11</v>
      </c>
      <c r="D280" s="97" t="s">
        <v>12</v>
      </c>
      <c r="E280" s="82">
        <v>4268</v>
      </c>
      <c r="F280" s="82">
        <v>1814.81</v>
      </c>
      <c r="G280" s="154">
        <f t="shared" si="23"/>
        <v>42.52132146204311</v>
      </c>
      <c r="H280" s="154"/>
      <c r="I280" s="144">
        <f t="shared" si="26"/>
        <v>105.58280245512988</v>
      </c>
      <c r="J280" s="82">
        <v>1718.85</v>
      </c>
    </row>
    <row r="281" spans="1:10" s="1" customFormat="1" ht="45">
      <c r="A281" s="24"/>
      <c r="B281" s="25"/>
      <c r="C281" s="32" t="s">
        <v>142</v>
      </c>
      <c r="D281" s="14" t="s">
        <v>182</v>
      </c>
      <c r="E281" s="27">
        <v>440830</v>
      </c>
      <c r="F281" s="27">
        <v>267855</v>
      </c>
      <c r="G281" s="144">
        <f t="shared" si="23"/>
        <v>60.76151804550507</v>
      </c>
      <c r="H281" s="144"/>
      <c r="I281" s="144">
        <f t="shared" si="26"/>
        <v>207.96518579481048</v>
      </c>
      <c r="J281" s="45">
        <v>128798</v>
      </c>
    </row>
    <row r="282" spans="1:10" ht="33.75">
      <c r="A282" s="24"/>
      <c r="B282" s="31"/>
      <c r="C282" s="32">
        <v>2030</v>
      </c>
      <c r="D282" s="14" t="s">
        <v>220</v>
      </c>
      <c r="E282" s="27">
        <v>708500</v>
      </c>
      <c r="F282" s="27">
        <v>561809</v>
      </c>
      <c r="G282" s="144">
        <f t="shared" si="23"/>
        <v>79.29555398729711</v>
      </c>
      <c r="H282" s="144"/>
      <c r="I282" s="144">
        <f t="shared" si="26"/>
        <v>86.34846225965602</v>
      </c>
      <c r="J282" s="45">
        <v>650630</v>
      </c>
    </row>
    <row r="283" spans="1:10" ht="22.5">
      <c r="A283" s="24"/>
      <c r="B283" s="31"/>
      <c r="C283" s="32" t="s">
        <v>75</v>
      </c>
      <c r="D283" s="88" t="s">
        <v>128</v>
      </c>
      <c r="E283" s="178">
        <v>700</v>
      </c>
      <c r="F283" s="83">
        <v>500</v>
      </c>
      <c r="G283" s="154">
        <f t="shared" si="23"/>
        <v>71.42857142857143</v>
      </c>
      <c r="H283" s="146"/>
      <c r="I283" s="156" t="s">
        <v>146</v>
      </c>
      <c r="J283" s="168" t="s">
        <v>146</v>
      </c>
    </row>
    <row r="284" spans="1:10" ht="22.5">
      <c r="A284" s="28">
        <v>853</v>
      </c>
      <c r="B284" s="39"/>
      <c r="C284" s="98"/>
      <c r="D284" s="99" t="s">
        <v>105</v>
      </c>
      <c r="E284" s="100">
        <f>E285+E290</f>
        <v>2197778.83</v>
      </c>
      <c r="F284" s="100">
        <f>F285+F290</f>
        <v>922164.72</v>
      </c>
      <c r="G284" s="142">
        <f t="shared" si="23"/>
        <v>41.958940882145086</v>
      </c>
      <c r="H284" s="155">
        <f>H285+H290</f>
        <v>68355.34999999999</v>
      </c>
      <c r="I284" s="155">
        <f t="shared" si="26"/>
        <v>187.34771092747224</v>
      </c>
      <c r="J284" s="100">
        <f>J285+J290</f>
        <v>492220.97000000003</v>
      </c>
    </row>
    <row r="285" spans="1:10" ht="12.75">
      <c r="A285" s="49"/>
      <c r="B285" s="50">
        <v>85305</v>
      </c>
      <c r="C285" s="22"/>
      <c r="D285" s="16" t="s">
        <v>71</v>
      </c>
      <c r="E285" s="23">
        <f>SUM(E286:E289)</f>
        <v>484533</v>
      </c>
      <c r="F285" s="23">
        <f>SUM(F286:F289)</f>
        <v>211563.38</v>
      </c>
      <c r="G285" s="143">
        <f t="shared" si="23"/>
        <v>43.663358326471055</v>
      </c>
      <c r="H285" s="143">
        <f>SUM(H287:H288)</f>
        <v>64135.439999999995</v>
      </c>
      <c r="I285" s="143">
        <f t="shared" si="26"/>
        <v>92.30995246043588</v>
      </c>
      <c r="J285" s="23">
        <f>SUM(J286:J288)</f>
        <v>229188.05</v>
      </c>
    </row>
    <row r="286" spans="1:10" ht="12.75">
      <c r="A286" s="49"/>
      <c r="B286" s="53"/>
      <c r="C286" s="32" t="s">
        <v>64</v>
      </c>
      <c r="D286" s="12" t="s">
        <v>65</v>
      </c>
      <c r="E286" s="27">
        <v>137572</v>
      </c>
      <c r="F286" s="27">
        <v>53967.89</v>
      </c>
      <c r="G286" s="144">
        <f t="shared" si="23"/>
        <v>39.22883290204402</v>
      </c>
      <c r="H286" s="144"/>
      <c r="I286" s="144">
        <f t="shared" si="26"/>
        <v>88.35474318330503</v>
      </c>
      <c r="J286" s="45">
        <v>61080.92</v>
      </c>
    </row>
    <row r="287" spans="1:10" ht="12.75">
      <c r="A287" s="49"/>
      <c r="B287" s="53"/>
      <c r="C287" s="36" t="s">
        <v>26</v>
      </c>
      <c r="D287" s="12" t="s">
        <v>27</v>
      </c>
      <c r="E287" s="27">
        <v>100</v>
      </c>
      <c r="F287" s="27">
        <v>112.48</v>
      </c>
      <c r="G287" s="144">
        <f t="shared" si="23"/>
        <v>112.48</v>
      </c>
      <c r="H287" s="144">
        <v>6051.31</v>
      </c>
      <c r="I287" s="144">
        <f t="shared" si="26"/>
        <v>159.3201133144476</v>
      </c>
      <c r="J287" s="27">
        <v>70.6</v>
      </c>
    </row>
    <row r="288" spans="1:10" ht="12.75">
      <c r="A288" s="49"/>
      <c r="B288" s="60"/>
      <c r="C288" s="32" t="s">
        <v>11</v>
      </c>
      <c r="D288" s="12" t="s">
        <v>12</v>
      </c>
      <c r="E288" s="27">
        <v>346861</v>
      </c>
      <c r="F288" s="27">
        <v>157483.01</v>
      </c>
      <c r="G288" s="144">
        <f t="shared" si="23"/>
        <v>45.402339842184624</v>
      </c>
      <c r="H288" s="144">
        <v>58084.13</v>
      </c>
      <c r="I288" s="144">
        <f t="shared" si="26"/>
        <v>93.71950849020746</v>
      </c>
      <c r="J288" s="27">
        <v>168036.53</v>
      </c>
    </row>
    <row r="289" spans="1:10" ht="33.75" hidden="1">
      <c r="A289" s="49"/>
      <c r="B289" s="53"/>
      <c r="C289" s="32" t="s">
        <v>58</v>
      </c>
      <c r="D289" s="14" t="s">
        <v>220</v>
      </c>
      <c r="E289" s="82"/>
      <c r="F289" s="82"/>
      <c r="G289" s="144" t="e">
        <f t="shared" si="23"/>
        <v>#DIV/0!</v>
      </c>
      <c r="H289" s="154"/>
      <c r="I289" s="144" t="e">
        <f>(F289/J289)*100</f>
        <v>#DIV/0!</v>
      </c>
      <c r="J289" s="82"/>
    </row>
    <row r="290" spans="1:10" ht="12.75">
      <c r="A290" s="49"/>
      <c r="B290" s="50">
        <v>85395</v>
      </c>
      <c r="C290" s="44"/>
      <c r="D290" s="89" t="s">
        <v>5</v>
      </c>
      <c r="E290" s="90">
        <f>SUM(E291:E295)</f>
        <v>1713245.83</v>
      </c>
      <c r="F290" s="90">
        <f>SUM(F291:F295)</f>
        <v>710601.34</v>
      </c>
      <c r="G290" s="153">
        <f t="shared" si="23"/>
        <v>41.476904689153685</v>
      </c>
      <c r="H290" s="153">
        <f>SUM(H291:H295)</f>
        <v>4219.91</v>
      </c>
      <c r="I290" s="143">
        <f t="shared" si="26"/>
        <v>270.156807748627</v>
      </c>
      <c r="J290" s="90">
        <f>SUM(J291:J295)</f>
        <v>263032.92000000004</v>
      </c>
    </row>
    <row r="291" spans="1:10" ht="12.75">
      <c r="A291" s="56"/>
      <c r="B291" s="61"/>
      <c r="C291" s="32" t="s">
        <v>26</v>
      </c>
      <c r="D291" s="12" t="s">
        <v>27</v>
      </c>
      <c r="E291" s="27">
        <v>500</v>
      </c>
      <c r="F291" s="27">
        <v>355.85</v>
      </c>
      <c r="G291" s="144">
        <f t="shared" si="23"/>
        <v>71.17</v>
      </c>
      <c r="H291" s="144">
        <v>3950.02</v>
      </c>
      <c r="I291" s="144">
        <f t="shared" si="26"/>
        <v>54.108505914910445</v>
      </c>
      <c r="J291" s="27">
        <v>657.66</v>
      </c>
    </row>
    <row r="292" spans="1:10" ht="45">
      <c r="A292" s="56"/>
      <c r="B292" s="61"/>
      <c r="C292" s="36" t="s">
        <v>148</v>
      </c>
      <c r="D292" s="88" t="s">
        <v>222</v>
      </c>
      <c r="E292" s="27">
        <v>1562017.69</v>
      </c>
      <c r="F292" s="27">
        <v>606581.96</v>
      </c>
      <c r="G292" s="144">
        <f t="shared" si="23"/>
        <v>38.83323242005025</v>
      </c>
      <c r="H292" s="144"/>
      <c r="I292" s="144">
        <f>(F292/J292)*100</f>
        <v>248.62723639492899</v>
      </c>
      <c r="J292" s="45">
        <v>243972.45</v>
      </c>
    </row>
    <row r="293" spans="1:10" ht="45">
      <c r="A293" s="56"/>
      <c r="B293" s="61"/>
      <c r="C293" s="36" t="s">
        <v>149</v>
      </c>
      <c r="D293" s="88" t="s">
        <v>222</v>
      </c>
      <c r="E293" s="27">
        <v>150728.14</v>
      </c>
      <c r="F293" s="27">
        <v>103663.53</v>
      </c>
      <c r="G293" s="144">
        <f t="shared" si="23"/>
        <v>68.77516699934066</v>
      </c>
      <c r="H293" s="144"/>
      <c r="I293" s="144">
        <f t="shared" si="26"/>
        <v>563.3027238774947</v>
      </c>
      <c r="J293" s="45">
        <v>18402.81</v>
      </c>
    </row>
    <row r="294" spans="1:10" ht="33.75" hidden="1">
      <c r="A294" s="56"/>
      <c r="B294" s="61"/>
      <c r="C294" s="36" t="s">
        <v>140</v>
      </c>
      <c r="D294" s="88" t="s">
        <v>141</v>
      </c>
      <c r="E294" s="27"/>
      <c r="F294" s="27"/>
      <c r="G294" s="144" t="e">
        <f t="shared" si="23"/>
        <v>#DIV/0!</v>
      </c>
      <c r="H294" s="144"/>
      <c r="I294" s="156" t="e">
        <f t="shared" si="26"/>
        <v>#DIV/0!</v>
      </c>
      <c r="J294" s="45"/>
    </row>
    <row r="295" spans="1:10" ht="33.75" hidden="1">
      <c r="A295" s="49"/>
      <c r="B295" s="53"/>
      <c r="C295" s="36" t="s">
        <v>126</v>
      </c>
      <c r="D295" s="88" t="s">
        <v>191</v>
      </c>
      <c r="E295" s="35"/>
      <c r="F295" s="35"/>
      <c r="G295" s="144" t="e">
        <f t="shared" si="23"/>
        <v>#DIV/0!</v>
      </c>
      <c r="H295" s="144">
        <v>269.89</v>
      </c>
      <c r="I295" s="144" t="e">
        <f t="shared" si="26"/>
        <v>#DIV/0!</v>
      </c>
      <c r="J295" s="45"/>
    </row>
    <row r="296" spans="1:10" ht="12.75">
      <c r="A296" s="28">
        <v>854</v>
      </c>
      <c r="B296" s="18"/>
      <c r="C296" s="34"/>
      <c r="D296" s="68" t="s">
        <v>72</v>
      </c>
      <c r="E296" s="20">
        <f>E297</f>
        <v>850000</v>
      </c>
      <c r="F296" s="20">
        <f>F297</f>
        <v>340000</v>
      </c>
      <c r="G296" s="142">
        <f t="shared" si="23"/>
        <v>40</v>
      </c>
      <c r="H296" s="142" t="e">
        <f>H297</f>
        <v>#REF!</v>
      </c>
      <c r="I296" s="155">
        <f t="shared" si="26"/>
        <v>46.43546358298769</v>
      </c>
      <c r="J296" s="20">
        <f>J297</f>
        <v>732199</v>
      </c>
    </row>
    <row r="297" spans="1:10" ht="12.75">
      <c r="A297" s="49"/>
      <c r="B297" s="50">
        <v>85415</v>
      </c>
      <c r="C297" s="22"/>
      <c r="D297" s="16" t="s">
        <v>73</v>
      </c>
      <c r="E297" s="23">
        <f>SUM(E298:E300)</f>
        <v>850000</v>
      </c>
      <c r="F297" s="23">
        <f>SUM(F298:F300)</f>
        <v>340000</v>
      </c>
      <c r="G297" s="143">
        <f t="shared" si="23"/>
        <v>40</v>
      </c>
      <c r="H297" s="143" t="e">
        <f>#REF!</f>
        <v>#REF!</v>
      </c>
      <c r="I297" s="143">
        <f t="shared" si="26"/>
        <v>46.43546358298769</v>
      </c>
      <c r="J297" s="23">
        <f>SUM(J299:J299)</f>
        <v>732199</v>
      </c>
    </row>
    <row r="298" spans="1:10" ht="12.75">
      <c r="A298" s="49"/>
      <c r="B298" s="53"/>
      <c r="C298" s="32" t="s">
        <v>11</v>
      </c>
      <c r="D298" s="12" t="s">
        <v>185</v>
      </c>
      <c r="E298" s="27">
        <v>380000</v>
      </c>
      <c r="F298" s="27">
        <v>0</v>
      </c>
      <c r="G298" s="144">
        <f t="shared" si="23"/>
        <v>0</v>
      </c>
      <c r="H298" s="143"/>
      <c r="I298" s="156" t="s">
        <v>146</v>
      </c>
      <c r="J298" s="27">
        <v>0</v>
      </c>
    </row>
    <row r="299" spans="1:10" ht="33.75">
      <c r="A299" s="49"/>
      <c r="B299" s="53"/>
      <c r="C299" s="32" t="s">
        <v>58</v>
      </c>
      <c r="D299" s="14" t="s">
        <v>220</v>
      </c>
      <c r="E299" s="27">
        <v>340000</v>
      </c>
      <c r="F299" s="27">
        <v>340000</v>
      </c>
      <c r="G299" s="144">
        <f t="shared" si="23"/>
        <v>100</v>
      </c>
      <c r="H299" s="144"/>
      <c r="I299" s="144">
        <f t="shared" si="26"/>
        <v>46.43546358298769</v>
      </c>
      <c r="J299" s="27">
        <v>732199</v>
      </c>
    </row>
    <row r="300" spans="1:10" ht="45">
      <c r="A300" s="49"/>
      <c r="B300" s="53"/>
      <c r="C300" s="32" t="s">
        <v>228</v>
      </c>
      <c r="D300" s="135" t="s">
        <v>229</v>
      </c>
      <c r="E300" s="27">
        <v>130000</v>
      </c>
      <c r="F300" s="27">
        <v>0</v>
      </c>
      <c r="G300" s="144">
        <f t="shared" si="23"/>
        <v>0</v>
      </c>
      <c r="H300" s="144"/>
      <c r="I300" s="156" t="s">
        <v>146</v>
      </c>
      <c r="J300" s="45" t="s">
        <v>146</v>
      </c>
    </row>
    <row r="301" spans="1:10" ht="15" customHeight="1">
      <c r="A301" s="28">
        <v>900</v>
      </c>
      <c r="B301" s="39"/>
      <c r="C301" s="40"/>
      <c r="D301" s="69" t="s">
        <v>99</v>
      </c>
      <c r="E301" s="20">
        <f>SUM(E302,E304,E307,E312,E316,E322,E326,E328)</f>
        <v>6604936.45</v>
      </c>
      <c r="F301" s="20">
        <f>SUM(F302,F306,F307,F312,F316,F322,F326,F328,)</f>
        <v>1725481.22</v>
      </c>
      <c r="G301" s="142">
        <f t="shared" si="23"/>
        <v>26.12411539553874</v>
      </c>
      <c r="H301" s="142" t="e">
        <f>H307+#REF!+H316+H326+H328</f>
        <v>#REF!</v>
      </c>
      <c r="I301" s="142">
        <f t="shared" si="26"/>
        <v>76.23068333552749</v>
      </c>
      <c r="J301" s="20">
        <f>SUM(J304,J307,J314,J316,J322,J326,J328,J302)</f>
        <v>2263499.6100000003</v>
      </c>
    </row>
    <row r="302" spans="1:10" ht="21.75" customHeight="1" hidden="1">
      <c r="A302" s="21"/>
      <c r="B302" s="29">
        <v>90001</v>
      </c>
      <c r="C302" s="118"/>
      <c r="D302" s="74" t="s">
        <v>186</v>
      </c>
      <c r="E302" s="23">
        <f>SUM(E303)</f>
        <v>0</v>
      </c>
      <c r="F302" s="23">
        <f>SUM(F303)</f>
        <v>0</v>
      </c>
      <c r="G302" s="23" t="e">
        <f>SUM(G303:G303)</f>
        <v>#DIV/0!</v>
      </c>
      <c r="H302" s="142"/>
      <c r="I302" s="143" t="e">
        <f t="shared" si="26"/>
        <v>#DIV/0!</v>
      </c>
      <c r="J302" s="42">
        <f>SUM(J303:J303)</f>
        <v>0</v>
      </c>
    </row>
    <row r="303" spans="1:10" ht="33.75" hidden="1">
      <c r="A303" s="21"/>
      <c r="B303" s="21"/>
      <c r="C303" s="32" t="s">
        <v>126</v>
      </c>
      <c r="D303" s="88" t="s">
        <v>191</v>
      </c>
      <c r="E303" s="45"/>
      <c r="F303" s="45"/>
      <c r="G303" s="27" t="e">
        <f>F303/E303*100</f>
        <v>#DIV/0!</v>
      </c>
      <c r="H303" s="142"/>
      <c r="I303" s="144" t="e">
        <f t="shared" si="26"/>
        <v>#DIV/0!</v>
      </c>
      <c r="J303" s="45"/>
    </row>
    <row r="304" spans="1:10" ht="12" customHeight="1">
      <c r="A304" s="21"/>
      <c r="B304" s="29">
        <v>90002</v>
      </c>
      <c r="C304" s="118"/>
      <c r="D304" s="74" t="s">
        <v>177</v>
      </c>
      <c r="E304" s="23">
        <f>SUM(E305:E306)</f>
        <v>114322.5</v>
      </c>
      <c r="F304" s="23">
        <f>SUM(F306:F306)</f>
        <v>0</v>
      </c>
      <c r="G304" s="23">
        <f>SUM(G306:G306)</f>
        <v>0</v>
      </c>
      <c r="H304" s="23">
        <f>SUM(H306:H306)</f>
        <v>0</v>
      </c>
      <c r="I304" s="149" t="s">
        <v>146</v>
      </c>
      <c r="J304" s="23">
        <f>SUM(J306:J306)</f>
        <v>0</v>
      </c>
    </row>
    <row r="305" spans="1:10" ht="22.5" hidden="1">
      <c r="A305" s="21"/>
      <c r="B305" s="38"/>
      <c r="C305" s="169" t="s">
        <v>78</v>
      </c>
      <c r="D305" s="14" t="s">
        <v>92</v>
      </c>
      <c r="E305" s="170"/>
      <c r="F305" s="27"/>
      <c r="G305" s="144" t="e">
        <f t="shared" si="23"/>
        <v>#DIV/0!</v>
      </c>
      <c r="H305" s="23"/>
      <c r="I305" s="42"/>
      <c r="J305" s="27"/>
    </row>
    <row r="306" spans="1:10" ht="33.75">
      <c r="A306" s="21"/>
      <c r="B306" s="21"/>
      <c r="C306" s="32" t="s">
        <v>150</v>
      </c>
      <c r="D306" s="88" t="s">
        <v>187</v>
      </c>
      <c r="E306" s="45">
        <v>114322.5</v>
      </c>
      <c r="F306" s="45">
        <v>0</v>
      </c>
      <c r="G306" s="144">
        <f t="shared" si="23"/>
        <v>0</v>
      </c>
      <c r="H306" s="45"/>
      <c r="I306" s="156" t="s">
        <v>146</v>
      </c>
      <c r="J306" s="45">
        <v>0</v>
      </c>
    </row>
    <row r="307" spans="1:10" ht="12.75">
      <c r="A307" s="21"/>
      <c r="B307" s="29">
        <v>90004</v>
      </c>
      <c r="C307" s="22"/>
      <c r="D307" s="74" t="s">
        <v>82</v>
      </c>
      <c r="E307" s="23">
        <f>SUM(E308:E311)</f>
        <v>3268023.95</v>
      </c>
      <c r="F307" s="23">
        <f>SUM(F308:F311)</f>
        <v>0</v>
      </c>
      <c r="G307" s="143">
        <f t="shared" si="23"/>
        <v>0</v>
      </c>
      <c r="H307" s="143">
        <f>H311</f>
        <v>0</v>
      </c>
      <c r="I307" s="143">
        <f>(F307/J307)*100</f>
        <v>0</v>
      </c>
      <c r="J307" s="23">
        <f>SUM(J308:J311)</f>
        <v>228685.65999999997</v>
      </c>
    </row>
    <row r="308" spans="1:10" ht="22.5" hidden="1">
      <c r="A308" s="21"/>
      <c r="B308" s="38"/>
      <c r="C308" s="32" t="s">
        <v>78</v>
      </c>
      <c r="D308" s="14" t="s">
        <v>92</v>
      </c>
      <c r="E308" s="27"/>
      <c r="F308" s="27"/>
      <c r="G308" s="144" t="e">
        <f t="shared" si="23"/>
        <v>#DIV/0!</v>
      </c>
      <c r="H308" s="144"/>
      <c r="I308" s="144">
        <f>(F308/J308)*100</f>
        <v>0</v>
      </c>
      <c r="J308" s="45">
        <v>240684.8</v>
      </c>
    </row>
    <row r="309" spans="1:10" ht="12.75" hidden="1">
      <c r="A309" s="21"/>
      <c r="B309" s="38"/>
      <c r="C309" s="32" t="s">
        <v>26</v>
      </c>
      <c r="D309" s="12" t="s">
        <v>27</v>
      </c>
      <c r="E309" s="27"/>
      <c r="F309" s="27"/>
      <c r="G309" s="144" t="e">
        <f t="shared" si="23"/>
        <v>#DIV/0!</v>
      </c>
      <c r="H309" s="144"/>
      <c r="I309" s="144" t="e">
        <f>(F309/J309)*100</f>
        <v>#DIV/0!</v>
      </c>
      <c r="J309" s="45"/>
    </row>
    <row r="310" spans="1:10" ht="33.75">
      <c r="A310" s="21"/>
      <c r="B310" s="38"/>
      <c r="C310" s="32" t="s">
        <v>150</v>
      </c>
      <c r="D310" s="88" t="s">
        <v>187</v>
      </c>
      <c r="E310" s="27">
        <v>108977.95</v>
      </c>
      <c r="F310" s="27">
        <v>0</v>
      </c>
      <c r="G310" s="144">
        <f t="shared" si="23"/>
        <v>0</v>
      </c>
      <c r="H310" s="144"/>
      <c r="I310" s="156" t="s">
        <v>146</v>
      </c>
      <c r="J310" s="45">
        <v>0</v>
      </c>
    </row>
    <row r="311" spans="1:10" ht="33.75">
      <c r="A311" s="24"/>
      <c r="B311" s="25"/>
      <c r="C311" s="32" t="s">
        <v>126</v>
      </c>
      <c r="D311" s="88" t="s">
        <v>191</v>
      </c>
      <c r="E311" s="27">
        <v>3159046</v>
      </c>
      <c r="F311" s="27">
        <v>0</v>
      </c>
      <c r="G311" s="144">
        <f t="shared" si="23"/>
        <v>0</v>
      </c>
      <c r="H311" s="144">
        <v>0</v>
      </c>
      <c r="I311" s="144">
        <f>(F311/J311)*100</f>
        <v>0</v>
      </c>
      <c r="J311" s="27">
        <v>-11999.14</v>
      </c>
    </row>
    <row r="312" spans="1:10" ht="12.75">
      <c r="A312" s="24"/>
      <c r="B312" s="29">
        <v>90005</v>
      </c>
      <c r="C312" s="46"/>
      <c r="D312" s="91" t="s">
        <v>238</v>
      </c>
      <c r="E312" s="23">
        <f>SUM(E313:E313)</f>
        <v>200000</v>
      </c>
      <c r="F312" s="23">
        <f>SUM(F313:F313)</f>
        <v>0</v>
      </c>
      <c r="G312" s="143">
        <f t="shared" si="23"/>
        <v>0</v>
      </c>
      <c r="H312" s="144"/>
      <c r="I312" s="149" t="s">
        <v>146</v>
      </c>
      <c r="J312" s="45" t="s">
        <v>146</v>
      </c>
    </row>
    <row r="313" spans="1:10" ht="33.75">
      <c r="A313" s="24"/>
      <c r="B313" s="118"/>
      <c r="C313" s="32" t="s">
        <v>150</v>
      </c>
      <c r="D313" s="88" t="s">
        <v>187</v>
      </c>
      <c r="E313" s="27">
        <v>200000</v>
      </c>
      <c r="F313" s="27">
        <v>0</v>
      </c>
      <c r="G313" s="144">
        <f t="shared" si="23"/>
        <v>0</v>
      </c>
      <c r="H313" s="144"/>
      <c r="I313" s="156" t="s">
        <v>146</v>
      </c>
      <c r="J313" s="45" t="s">
        <v>146</v>
      </c>
    </row>
    <row r="314" spans="1:10" ht="12.75" hidden="1">
      <c r="A314" s="24"/>
      <c r="B314" s="29">
        <v>90015</v>
      </c>
      <c r="C314" s="46"/>
      <c r="D314" s="16" t="s">
        <v>178</v>
      </c>
      <c r="E314" s="23">
        <f aca="true" t="shared" si="27" ref="E314:J314">SUM(E315:E315)</f>
        <v>0</v>
      </c>
      <c r="F314" s="23">
        <f t="shared" si="27"/>
        <v>0</v>
      </c>
      <c r="G314" s="23">
        <f t="shared" si="27"/>
        <v>0</v>
      </c>
      <c r="H314" s="23">
        <f t="shared" si="27"/>
        <v>0</v>
      </c>
      <c r="I314" s="23" t="e">
        <f t="shared" si="27"/>
        <v>#VALUE!</v>
      </c>
      <c r="J314" s="23">
        <f t="shared" si="27"/>
        <v>0</v>
      </c>
    </row>
    <row r="315" spans="1:10" ht="12.75" hidden="1">
      <c r="A315" s="24"/>
      <c r="B315" s="25"/>
      <c r="C315" s="54" t="s">
        <v>78</v>
      </c>
      <c r="D315" s="12" t="s">
        <v>176</v>
      </c>
      <c r="E315" s="27"/>
      <c r="F315" s="27"/>
      <c r="G315" s="156" t="s">
        <v>146</v>
      </c>
      <c r="H315" s="156"/>
      <c r="I315" s="144" t="e">
        <f aca="true" t="shared" si="28" ref="I315:I321">(F315/J315)*100</f>
        <v>#VALUE!</v>
      </c>
      <c r="J315" s="45" t="s">
        <v>146</v>
      </c>
    </row>
    <row r="316" spans="1:10" ht="12.75">
      <c r="A316" s="48"/>
      <c r="B316" s="29">
        <v>90017</v>
      </c>
      <c r="C316" s="62"/>
      <c r="D316" s="16" t="s">
        <v>74</v>
      </c>
      <c r="E316" s="23">
        <f>SUM(E317:E321)</f>
        <v>324000</v>
      </c>
      <c r="F316" s="23">
        <f>SUM(F317:F321)</f>
        <v>156805.36</v>
      </c>
      <c r="G316" s="143">
        <f t="shared" si="23"/>
        <v>48.39671604938271</v>
      </c>
      <c r="H316" s="143">
        <f>SUM(H317:H319)</f>
        <v>0</v>
      </c>
      <c r="I316" s="143">
        <f t="shared" si="28"/>
        <v>91.07738716969095</v>
      </c>
      <c r="J316" s="23">
        <f>SUM(J317:J321)</f>
        <v>172167.16999999998</v>
      </c>
    </row>
    <row r="317" spans="1:10" ht="45">
      <c r="A317" s="63"/>
      <c r="B317" s="25"/>
      <c r="C317" s="36" t="s">
        <v>10</v>
      </c>
      <c r="D317" s="88" t="s">
        <v>243</v>
      </c>
      <c r="E317" s="27">
        <v>312500</v>
      </c>
      <c r="F317" s="27">
        <v>154286.62</v>
      </c>
      <c r="G317" s="144">
        <f t="shared" si="23"/>
        <v>49.3717184</v>
      </c>
      <c r="H317" s="144">
        <v>0</v>
      </c>
      <c r="I317" s="144">
        <f t="shared" si="28"/>
        <v>95.53178948911818</v>
      </c>
      <c r="J317" s="27">
        <v>161502.91</v>
      </c>
    </row>
    <row r="318" spans="1:10" ht="12.75">
      <c r="A318" s="24"/>
      <c r="B318" s="25"/>
      <c r="C318" s="32" t="s">
        <v>26</v>
      </c>
      <c r="D318" s="12" t="s">
        <v>27</v>
      </c>
      <c r="E318" s="27">
        <v>500</v>
      </c>
      <c r="F318" s="27">
        <v>0</v>
      </c>
      <c r="G318" s="144">
        <f t="shared" si="23"/>
        <v>0</v>
      </c>
      <c r="H318" s="144">
        <v>0</v>
      </c>
      <c r="I318" s="144">
        <f t="shared" si="28"/>
        <v>0</v>
      </c>
      <c r="J318" s="27">
        <v>671.55</v>
      </c>
    </row>
    <row r="319" spans="1:10" ht="12.75">
      <c r="A319" s="24"/>
      <c r="B319" s="25"/>
      <c r="C319" s="30" t="s">
        <v>11</v>
      </c>
      <c r="D319" s="13" t="s">
        <v>12</v>
      </c>
      <c r="E319" s="27">
        <v>11000</v>
      </c>
      <c r="F319" s="27">
        <v>2518.74</v>
      </c>
      <c r="G319" s="144">
        <f t="shared" si="23"/>
        <v>22.897636363636362</v>
      </c>
      <c r="H319" s="144">
        <v>0</v>
      </c>
      <c r="I319" s="144">
        <f t="shared" si="28"/>
        <v>25.20577500998228</v>
      </c>
      <c r="J319" s="27">
        <v>9992.71</v>
      </c>
    </row>
    <row r="320" spans="1:10" ht="12.75" hidden="1">
      <c r="A320" s="24"/>
      <c r="B320" s="25"/>
      <c r="C320" s="30" t="s">
        <v>195</v>
      </c>
      <c r="D320" s="166" t="s">
        <v>196</v>
      </c>
      <c r="E320" s="27"/>
      <c r="F320" s="27"/>
      <c r="G320" s="144" t="e">
        <f t="shared" si="23"/>
        <v>#DIV/0!</v>
      </c>
      <c r="H320" s="144"/>
      <c r="I320" s="156" t="e">
        <f t="shared" si="28"/>
        <v>#DIV/0!</v>
      </c>
      <c r="J320" s="27">
        <v>0</v>
      </c>
    </row>
    <row r="321" spans="1:10" ht="33.75" hidden="1">
      <c r="A321" s="24"/>
      <c r="B321" s="25"/>
      <c r="C321" s="32" t="s">
        <v>150</v>
      </c>
      <c r="D321" s="88" t="s">
        <v>187</v>
      </c>
      <c r="E321" s="27"/>
      <c r="F321" s="27"/>
      <c r="G321" s="144" t="e">
        <f t="shared" si="23"/>
        <v>#DIV/0!</v>
      </c>
      <c r="H321" s="144"/>
      <c r="I321" s="144" t="e">
        <f t="shared" si="28"/>
        <v>#DIV/0!</v>
      </c>
      <c r="J321" s="45"/>
    </row>
    <row r="322" spans="1:10" ht="24" customHeight="1">
      <c r="A322" s="48"/>
      <c r="B322" s="29">
        <v>90019</v>
      </c>
      <c r="C322" s="62"/>
      <c r="D322" s="15" t="s">
        <v>129</v>
      </c>
      <c r="E322" s="23">
        <f>SUM(E323:E325)</f>
        <v>1300000</v>
      </c>
      <c r="F322" s="23">
        <f>SUM(F323:F325)</f>
        <v>1556708.17</v>
      </c>
      <c r="G322" s="143">
        <f>F322*100/E322</f>
        <v>119.74678230769231</v>
      </c>
      <c r="H322" s="143" t="e">
        <f>SUM(H324:H328)</f>
        <v>#REF!</v>
      </c>
      <c r="I322" s="143">
        <f aca="true" t="shared" si="29" ref="I322:I339">(F322/J322)*100</f>
        <v>262.26588550131635</v>
      </c>
      <c r="J322" s="23">
        <f>SUM(J323:J325)</f>
        <v>593561.06</v>
      </c>
    </row>
    <row r="323" spans="1:10" ht="12.75">
      <c r="A323" s="63"/>
      <c r="B323" s="25"/>
      <c r="C323" s="36" t="s">
        <v>17</v>
      </c>
      <c r="D323" s="12" t="s">
        <v>18</v>
      </c>
      <c r="E323" s="27">
        <v>1300000</v>
      </c>
      <c r="F323" s="27">
        <v>1556708.17</v>
      </c>
      <c r="G323" s="144">
        <f t="shared" si="23"/>
        <v>119.74678230769231</v>
      </c>
      <c r="H323" s="144"/>
      <c r="I323" s="144">
        <f t="shared" si="29"/>
        <v>262.26588550131635</v>
      </c>
      <c r="J323" s="27">
        <v>593561.06</v>
      </c>
    </row>
    <row r="324" spans="1:10" ht="12.75" hidden="1">
      <c r="A324" s="24"/>
      <c r="B324" s="25"/>
      <c r="C324" s="32" t="s">
        <v>11</v>
      </c>
      <c r="D324" s="12" t="s">
        <v>12</v>
      </c>
      <c r="E324" s="27"/>
      <c r="F324" s="27"/>
      <c r="G324" s="144" t="e">
        <f t="shared" si="23"/>
        <v>#DIV/0!</v>
      </c>
      <c r="H324" s="144">
        <v>0</v>
      </c>
      <c r="I324" s="144" t="e">
        <f t="shared" si="29"/>
        <v>#DIV/0!</v>
      </c>
      <c r="J324" s="27">
        <v>0</v>
      </c>
    </row>
    <row r="325" spans="1:10" ht="22.5" hidden="1">
      <c r="A325" s="24"/>
      <c r="B325" s="25"/>
      <c r="C325" s="32" t="s">
        <v>75</v>
      </c>
      <c r="D325" s="88" t="s">
        <v>164</v>
      </c>
      <c r="E325" s="83"/>
      <c r="F325" s="83"/>
      <c r="G325" s="144" t="e">
        <f t="shared" si="23"/>
        <v>#DIV/0!</v>
      </c>
      <c r="H325" s="144"/>
      <c r="I325" s="144" t="e">
        <f t="shared" si="29"/>
        <v>#DIV/0!</v>
      </c>
      <c r="J325" s="27">
        <v>0</v>
      </c>
    </row>
    <row r="326" spans="1:10" ht="22.5">
      <c r="A326" s="21"/>
      <c r="B326" s="29">
        <v>90020</v>
      </c>
      <c r="C326" s="22"/>
      <c r="D326" s="91" t="s">
        <v>121</v>
      </c>
      <c r="E326" s="86">
        <f>SUM(E327)</f>
        <v>27000</v>
      </c>
      <c r="F326" s="86">
        <f>SUM(F327)</f>
        <v>11965.1</v>
      </c>
      <c r="G326" s="145">
        <f t="shared" si="23"/>
        <v>44.315185185185186</v>
      </c>
      <c r="H326" s="145">
        <f>H327</f>
        <v>22360.2</v>
      </c>
      <c r="I326" s="143">
        <f t="shared" si="29"/>
        <v>86.94063090831673</v>
      </c>
      <c r="J326" s="86">
        <f>SUM(J327)</f>
        <v>13762.38</v>
      </c>
    </row>
    <row r="327" spans="1:10" ht="12.75">
      <c r="A327" s="24"/>
      <c r="B327" s="31"/>
      <c r="C327" s="37" t="s">
        <v>76</v>
      </c>
      <c r="D327" s="12" t="s">
        <v>77</v>
      </c>
      <c r="E327" s="27">
        <v>27000</v>
      </c>
      <c r="F327" s="27">
        <v>11965.1</v>
      </c>
      <c r="G327" s="144">
        <f t="shared" si="23"/>
        <v>44.315185185185186</v>
      </c>
      <c r="H327" s="144">
        <v>22360.2</v>
      </c>
      <c r="I327" s="144">
        <f t="shared" si="29"/>
        <v>86.94063090831673</v>
      </c>
      <c r="J327" s="27">
        <v>13762.38</v>
      </c>
    </row>
    <row r="328" spans="1:10" ht="12.75">
      <c r="A328" s="21"/>
      <c r="B328" s="29">
        <v>90095</v>
      </c>
      <c r="C328" s="62"/>
      <c r="D328" s="16" t="s">
        <v>5</v>
      </c>
      <c r="E328" s="23">
        <f>SUM(E329:E332)</f>
        <v>1371590</v>
      </c>
      <c r="F328" s="23">
        <f>SUM(F329:F332)</f>
        <v>2.59</v>
      </c>
      <c r="G328" s="143">
        <f t="shared" si="23"/>
        <v>0.00018883193957377933</v>
      </c>
      <c r="H328" s="143" t="e">
        <f>SUM(#REF!)</f>
        <v>#REF!</v>
      </c>
      <c r="I328" s="143">
        <f t="shared" si="29"/>
        <v>0.0002063213450647703</v>
      </c>
      <c r="J328" s="23">
        <f>SUM(J329:J332)</f>
        <v>1255323.34</v>
      </c>
    </row>
    <row r="329" spans="1:10" ht="22.5">
      <c r="A329" s="21"/>
      <c r="B329" s="38"/>
      <c r="C329" s="32" t="s">
        <v>78</v>
      </c>
      <c r="D329" s="14" t="s">
        <v>92</v>
      </c>
      <c r="E329" s="27">
        <v>3</v>
      </c>
      <c r="F329" s="27">
        <v>2.59</v>
      </c>
      <c r="G329" s="144">
        <f t="shared" si="23"/>
        <v>86.33333333333333</v>
      </c>
      <c r="H329" s="144"/>
      <c r="I329" s="156" t="s">
        <v>146</v>
      </c>
      <c r="J329" s="45" t="s">
        <v>146</v>
      </c>
    </row>
    <row r="330" spans="1:10" ht="12.75" hidden="1">
      <c r="A330" s="21"/>
      <c r="B330" s="38"/>
      <c r="C330" s="32" t="s">
        <v>11</v>
      </c>
      <c r="D330" s="12" t="s">
        <v>12</v>
      </c>
      <c r="E330" s="27"/>
      <c r="F330" s="27"/>
      <c r="G330" s="144" t="e">
        <f t="shared" si="23"/>
        <v>#DIV/0!</v>
      </c>
      <c r="H330" s="144"/>
      <c r="I330" s="144" t="e">
        <f t="shared" si="29"/>
        <v>#DIV/0!</v>
      </c>
      <c r="J330" s="45"/>
    </row>
    <row r="331" spans="1:10" ht="33.75">
      <c r="A331" s="21"/>
      <c r="B331" s="38"/>
      <c r="C331" s="32" t="s">
        <v>150</v>
      </c>
      <c r="D331" s="88" t="s">
        <v>187</v>
      </c>
      <c r="E331" s="27">
        <v>5000</v>
      </c>
      <c r="F331" s="27">
        <v>0</v>
      </c>
      <c r="G331" s="144">
        <f>F331*100/E331</f>
        <v>0</v>
      </c>
      <c r="H331" s="144"/>
      <c r="I331" s="156" t="s">
        <v>146</v>
      </c>
      <c r="J331" s="45">
        <v>0</v>
      </c>
    </row>
    <row r="332" spans="1:10" ht="33.75">
      <c r="A332" s="21"/>
      <c r="B332" s="38"/>
      <c r="C332" s="32">
        <v>6298</v>
      </c>
      <c r="D332" s="88" t="s">
        <v>191</v>
      </c>
      <c r="E332" s="27">
        <v>1366587</v>
      </c>
      <c r="F332" s="27">
        <v>0</v>
      </c>
      <c r="G332" s="144">
        <f>F332*100/E332</f>
        <v>0</v>
      </c>
      <c r="H332" s="144"/>
      <c r="I332" s="144">
        <f t="shared" si="29"/>
        <v>0</v>
      </c>
      <c r="J332" s="27">
        <v>1255323.34</v>
      </c>
    </row>
    <row r="333" spans="1:10" ht="13.5" customHeight="1">
      <c r="A333" s="28">
        <v>921</v>
      </c>
      <c r="B333" s="39"/>
      <c r="C333" s="40"/>
      <c r="D333" s="75" t="s">
        <v>101</v>
      </c>
      <c r="E333" s="20">
        <f>E334+E336+E338</f>
        <v>100000</v>
      </c>
      <c r="F333" s="20">
        <f>F334+F336+F338+F342</f>
        <v>50002</v>
      </c>
      <c r="G333" s="142">
        <f t="shared" si="23"/>
        <v>50.002</v>
      </c>
      <c r="H333" s="142" t="e">
        <f>H336+H338+#REF!</f>
        <v>#REF!</v>
      </c>
      <c r="I333" s="142">
        <f t="shared" si="29"/>
        <v>9.92304588808403</v>
      </c>
      <c r="J333" s="20">
        <f>J336+J338+J342</f>
        <v>503897.7</v>
      </c>
    </row>
    <row r="334" spans="1:10" ht="13.5" customHeight="1" hidden="1">
      <c r="A334" s="49"/>
      <c r="B334" s="50">
        <v>92109</v>
      </c>
      <c r="C334" s="179"/>
      <c r="D334" s="180" t="s">
        <v>232</v>
      </c>
      <c r="E334" s="52">
        <f>SUM(E335:E335)</f>
        <v>0</v>
      </c>
      <c r="F334" s="52">
        <f>SUM(F335:F335)</f>
        <v>0</v>
      </c>
      <c r="G334" s="151" t="e">
        <f t="shared" si="23"/>
        <v>#DIV/0!</v>
      </c>
      <c r="H334" s="151"/>
      <c r="I334" s="151"/>
      <c r="J334" s="52"/>
    </row>
    <row r="335" spans="1:10" ht="35.25" customHeight="1" hidden="1">
      <c r="A335" s="49"/>
      <c r="B335" s="120"/>
      <c r="C335" s="54" t="s">
        <v>233</v>
      </c>
      <c r="D335" s="181" t="s">
        <v>234</v>
      </c>
      <c r="E335" s="127"/>
      <c r="F335" s="55"/>
      <c r="G335" s="151"/>
      <c r="H335" s="151"/>
      <c r="I335" s="151"/>
      <c r="J335" s="52"/>
    </row>
    <row r="336" spans="1:10" ht="12.75">
      <c r="A336" s="21"/>
      <c r="B336" s="64">
        <v>92116</v>
      </c>
      <c r="C336" s="65"/>
      <c r="D336" s="15" t="s">
        <v>79</v>
      </c>
      <c r="E336" s="23">
        <f>SUM(E337)</f>
        <v>100000</v>
      </c>
      <c r="F336" s="23">
        <f>SUM(F337)</f>
        <v>50002</v>
      </c>
      <c r="G336" s="143">
        <f t="shared" si="23"/>
        <v>50.002</v>
      </c>
      <c r="H336" s="143">
        <f>SUM(H337)</f>
        <v>110000</v>
      </c>
      <c r="I336" s="143">
        <f t="shared" si="29"/>
        <v>66.66933333333334</v>
      </c>
      <c r="J336" s="23">
        <f>SUM(J337)</f>
        <v>75000</v>
      </c>
    </row>
    <row r="337" spans="1:10" ht="33.75">
      <c r="A337" s="24"/>
      <c r="B337" s="31"/>
      <c r="C337" s="32">
        <v>2320</v>
      </c>
      <c r="D337" s="14" t="s">
        <v>245</v>
      </c>
      <c r="E337" s="27">
        <v>100000</v>
      </c>
      <c r="F337" s="27">
        <v>50002</v>
      </c>
      <c r="G337" s="144">
        <f t="shared" si="23"/>
        <v>50.002</v>
      </c>
      <c r="H337" s="144">
        <v>110000</v>
      </c>
      <c r="I337" s="144">
        <f t="shared" si="29"/>
        <v>66.66933333333334</v>
      </c>
      <c r="J337" s="27">
        <v>75000</v>
      </c>
    </row>
    <row r="338" spans="1:10" ht="12.75" hidden="1">
      <c r="A338" s="21"/>
      <c r="B338" s="29">
        <v>92120</v>
      </c>
      <c r="C338" s="22"/>
      <c r="D338" s="16" t="s">
        <v>97</v>
      </c>
      <c r="E338" s="23">
        <f>SUM(E339:E341)</f>
        <v>0</v>
      </c>
      <c r="F338" s="23">
        <f>SUM(F339:F341)</f>
        <v>0</v>
      </c>
      <c r="G338" s="143" t="e">
        <f t="shared" si="23"/>
        <v>#DIV/0!</v>
      </c>
      <c r="H338" s="143">
        <v>15000</v>
      </c>
      <c r="I338" s="143">
        <f t="shared" si="29"/>
        <v>0</v>
      </c>
      <c r="J338" s="23">
        <f>SUM(J339:J341)</f>
        <v>428897.7</v>
      </c>
    </row>
    <row r="339" spans="1:10" ht="21.75" customHeight="1" hidden="1">
      <c r="A339" s="21"/>
      <c r="B339" s="111"/>
      <c r="C339" s="46" t="s">
        <v>78</v>
      </c>
      <c r="D339" s="14" t="s">
        <v>92</v>
      </c>
      <c r="E339" s="27"/>
      <c r="F339" s="27"/>
      <c r="G339" s="156" t="s">
        <v>146</v>
      </c>
      <c r="H339" s="144"/>
      <c r="I339" s="144" t="e">
        <f t="shared" si="29"/>
        <v>#DIV/0!</v>
      </c>
      <c r="J339" s="27">
        <v>0</v>
      </c>
    </row>
    <row r="340" spans="1:10" ht="12.75" hidden="1">
      <c r="A340" s="21"/>
      <c r="B340" s="38"/>
      <c r="C340" s="32" t="s">
        <v>154</v>
      </c>
      <c r="D340" s="88" t="s">
        <v>156</v>
      </c>
      <c r="E340" s="27"/>
      <c r="F340" s="27"/>
      <c r="G340" s="144" t="e">
        <f t="shared" si="23"/>
        <v>#DIV/0!</v>
      </c>
      <c r="H340" s="144"/>
      <c r="I340" s="144" t="e">
        <f>(F340/J340)*100</f>
        <v>#DIV/0!</v>
      </c>
      <c r="J340" s="45"/>
    </row>
    <row r="341" spans="1:10" ht="33.75" hidden="1">
      <c r="A341" s="24"/>
      <c r="B341" s="25"/>
      <c r="C341" s="32" t="s">
        <v>126</v>
      </c>
      <c r="D341" s="88" t="s">
        <v>191</v>
      </c>
      <c r="E341" s="27"/>
      <c r="F341" s="27"/>
      <c r="G341" s="144" t="e">
        <f aca="true" t="shared" si="30" ref="G341:G357">F341*100/E341</f>
        <v>#DIV/0!</v>
      </c>
      <c r="H341" s="144">
        <v>15000</v>
      </c>
      <c r="I341" s="144">
        <f>(F341/J341)*100</f>
        <v>0</v>
      </c>
      <c r="J341" s="45">
        <v>428897.7</v>
      </c>
    </row>
    <row r="342" spans="1:10" ht="12.75" hidden="1">
      <c r="A342" s="24"/>
      <c r="B342" s="29">
        <v>92195</v>
      </c>
      <c r="C342" s="104"/>
      <c r="D342" s="91" t="s">
        <v>5</v>
      </c>
      <c r="E342" s="23">
        <f>SUM(E343)</f>
        <v>0</v>
      </c>
      <c r="F342" s="23">
        <f>SUM(F343)</f>
        <v>0</v>
      </c>
      <c r="G342" s="143" t="e">
        <f t="shared" si="30"/>
        <v>#DIV/0!</v>
      </c>
      <c r="H342" s="143"/>
      <c r="I342" s="143" t="e">
        <f>(F342/J342)*100</f>
        <v>#DIV/0!</v>
      </c>
      <c r="J342" s="23"/>
    </row>
    <row r="343" spans="1:10" ht="12.75" hidden="1">
      <c r="A343" s="24"/>
      <c r="B343" s="132"/>
      <c r="C343" s="32" t="s">
        <v>11</v>
      </c>
      <c r="D343" s="88" t="s">
        <v>12</v>
      </c>
      <c r="E343" s="27"/>
      <c r="F343" s="27"/>
      <c r="G343" s="144" t="e">
        <f t="shared" si="30"/>
        <v>#DIV/0!</v>
      </c>
      <c r="H343" s="144"/>
      <c r="I343" s="144" t="e">
        <f>(F343/J343)*100</f>
        <v>#DIV/0!</v>
      </c>
      <c r="J343" s="27"/>
    </row>
    <row r="344" spans="1:10" ht="12.75" hidden="1">
      <c r="A344" s="24"/>
      <c r="B344" s="25"/>
      <c r="C344" s="32" t="s">
        <v>154</v>
      </c>
      <c r="D344" s="88" t="s">
        <v>122</v>
      </c>
      <c r="E344" s="27">
        <v>0</v>
      </c>
      <c r="F344" s="27">
        <v>0</v>
      </c>
      <c r="G344" s="144" t="e">
        <f t="shared" si="30"/>
        <v>#DIV/0!</v>
      </c>
      <c r="H344" s="144"/>
      <c r="I344" s="144" t="e">
        <f>(F344/J344)*100</f>
        <v>#DIV/0!</v>
      </c>
      <c r="J344" s="45"/>
    </row>
    <row r="345" spans="1:10" ht="12.75">
      <c r="A345" s="28">
        <v>926</v>
      </c>
      <c r="B345" s="18"/>
      <c r="C345" s="34"/>
      <c r="D345" s="68" t="s">
        <v>205</v>
      </c>
      <c r="E345" s="20">
        <f>SUM(E346,E351)</f>
        <v>826024</v>
      </c>
      <c r="F345" s="20">
        <f>SUM(F346,F351)</f>
        <v>611316</v>
      </c>
      <c r="G345" s="142">
        <f t="shared" si="30"/>
        <v>74.00705064259634</v>
      </c>
      <c r="H345" s="142">
        <f>H346+H351+H355</f>
        <v>334423.6</v>
      </c>
      <c r="I345" s="148" t="s">
        <v>146</v>
      </c>
      <c r="J345" s="20">
        <f>J346+J351+J355</f>
        <v>0</v>
      </c>
    </row>
    <row r="346" spans="1:10" ht="12.75">
      <c r="A346" s="49"/>
      <c r="B346" s="50">
        <v>92601</v>
      </c>
      <c r="C346" s="51"/>
      <c r="D346" s="72" t="s">
        <v>88</v>
      </c>
      <c r="E346" s="52">
        <f>SUM(E347:E350)</f>
        <v>95382</v>
      </c>
      <c r="F346" s="52">
        <f>SUM(F347:F350)</f>
        <v>0</v>
      </c>
      <c r="G346" s="151">
        <f t="shared" si="30"/>
        <v>0</v>
      </c>
      <c r="H346" s="151">
        <f>SUM(H350:H350)</f>
        <v>333000</v>
      </c>
      <c r="I346" s="149" t="s">
        <v>146</v>
      </c>
      <c r="J346" s="52">
        <f>SUM(J347:J350)</f>
        <v>0</v>
      </c>
    </row>
    <row r="347" spans="1:10" ht="33.75" hidden="1">
      <c r="A347" s="49"/>
      <c r="B347" s="53"/>
      <c r="C347" s="54" t="s">
        <v>78</v>
      </c>
      <c r="D347" s="135" t="s">
        <v>174</v>
      </c>
      <c r="E347" s="55"/>
      <c r="F347" s="55"/>
      <c r="G347" s="147" t="e">
        <f t="shared" si="30"/>
        <v>#DIV/0!</v>
      </c>
      <c r="H347" s="147"/>
      <c r="I347" s="158" t="s">
        <v>146</v>
      </c>
      <c r="J347" s="45"/>
    </row>
    <row r="348" spans="1:10" ht="12.75" hidden="1">
      <c r="A348" s="49"/>
      <c r="B348" s="53"/>
      <c r="C348" s="54" t="s">
        <v>150</v>
      </c>
      <c r="D348" s="128" t="s">
        <v>122</v>
      </c>
      <c r="E348" s="55"/>
      <c r="F348" s="55"/>
      <c r="G348" s="158" t="s">
        <v>146</v>
      </c>
      <c r="H348" s="147"/>
      <c r="I348" s="158" t="e">
        <f aca="true" t="shared" si="31" ref="I348:I357">(F348/J348)*100</f>
        <v>#DIV/0!</v>
      </c>
      <c r="J348" s="55">
        <v>0</v>
      </c>
    </row>
    <row r="349" spans="1:10" ht="33.75">
      <c r="A349" s="49"/>
      <c r="B349" s="53"/>
      <c r="C349" s="66" t="s">
        <v>91</v>
      </c>
      <c r="D349" s="14" t="s">
        <v>189</v>
      </c>
      <c r="E349" s="55">
        <v>95382</v>
      </c>
      <c r="F349" s="55">
        <v>0</v>
      </c>
      <c r="G349" s="147">
        <f t="shared" si="30"/>
        <v>0</v>
      </c>
      <c r="H349" s="147"/>
      <c r="I349" s="156" t="s">
        <v>146</v>
      </c>
      <c r="J349" s="161" t="s">
        <v>146</v>
      </c>
    </row>
    <row r="350" spans="1:10" ht="33.75" hidden="1">
      <c r="A350" s="56"/>
      <c r="B350" s="61"/>
      <c r="C350" s="66" t="s">
        <v>87</v>
      </c>
      <c r="D350" s="14" t="s">
        <v>189</v>
      </c>
      <c r="E350" s="55"/>
      <c r="F350" s="55"/>
      <c r="G350" s="147" t="e">
        <f t="shared" si="30"/>
        <v>#DIV/0!</v>
      </c>
      <c r="H350" s="147">
        <v>333000</v>
      </c>
      <c r="I350" s="144" t="e">
        <f t="shared" si="31"/>
        <v>#DIV/0!</v>
      </c>
      <c r="J350" s="55">
        <v>0</v>
      </c>
    </row>
    <row r="351" spans="1:10" ht="12.75">
      <c r="A351" s="49"/>
      <c r="B351" s="50">
        <v>92604</v>
      </c>
      <c r="C351" s="22"/>
      <c r="D351" s="16" t="s">
        <v>80</v>
      </c>
      <c r="E351" s="23">
        <f>SUM(E352)</f>
        <v>730642</v>
      </c>
      <c r="F351" s="23">
        <f>SUM(F352)</f>
        <v>611316</v>
      </c>
      <c r="G351" s="143">
        <f t="shared" si="30"/>
        <v>83.66833551862608</v>
      </c>
      <c r="H351" s="143">
        <f>SUM(H353:H353)</f>
        <v>711.8</v>
      </c>
      <c r="I351" s="149" t="s">
        <v>146</v>
      </c>
      <c r="J351" s="23">
        <f>SUM(J353:J354)</f>
        <v>0</v>
      </c>
    </row>
    <row r="352" spans="1:10" ht="12.75">
      <c r="A352" s="49"/>
      <c r="B352" s="53"/>
      <c r="C352" s="32" t="s">
        <v>11</v>
      </c>
      <c r="D352" s="12" t="s">
        <v>12</v>
      </c>
      <c r="E352" s="27">
        <v>730642</v>
      </c>
      <c r="F352" s="27">
        <v>611316</v>
      </c>
      <c r="G352" s="147">
        <f t="shared" si="30"/>
        <v>83.66833551862608</v>
      </c>
      <c r="H352" s="143"/>
      <c r="I352" s="156" t="s">
        <v>146</v>
      </c>
      <c r="J352" s="45" t="s">
        <v>146</v>
      </c>
    </row>
    <row r="353" spans="1:10" ht="33.75" hidden="1">
      <c r="A353" s="49"/>
      <c r="B353" s="53"/>
      <c r="C353" s="32" t="s">
        <v>126</v>
      </c>
      <c r="D353" s="88" t="s">
        <v>191</v>
      </c>
      <c r="E353" s="67"/>
      <c r="F353" s="27"/>
      <c r="G353" s="147" t="e">
        <f t="shared" si="30"/>
        <v>#DIV/0!</v>
      </c>
      <c r="H353" s="144">
        <v>711.8</v>
      </c>
      <c r="I353" s="144" t="e">
        <f t="shared" si="31"/>
        <v>#DIV/0!</v>
      </c>
      <c r="J353" s="27"/>
    </row>
    <row r="354" spans="1:10" ht="33.75" hidden="1">
      <c r="A354" s="49"/>
      <c r="B354" s="53"/>
      <c r="C354" s="32" t="s">
        <v>91</v>
      </c>
      <c r="D354" s="14" t="s">
        <v>189</v>
      </c>
      <c r="E354" s="67"/>
      <c r="F354" s="27"/>
      <c r="G354" s="147" t="e">
        <f t="shared" si="30"/>
        <v>#DIV/0!</v>
      </c>
      <c r="H354" s="144"/>
      <c r="I354" s="144" t="e">
        <f t="shared" si="31"/>
        <v>#DIV/0!</v>
      </c>
      <c r="J354" s="27">
        <v>0</v>
      </c>
    </row>
    <row r="355" spans="1:10" ht="12.75" hidden="1">
      <c r="A355" s="49"/>
      <c r="B355" s="50">
        <v>92695</v>
      </c>
      <c r="C355" s="22"/>
      <c r="D355" s="16" t="s">
        <v>5</v>
      </c>
      <c r="E355" s="23">
        <f>SUM(E356)</f>
        <v>0</v>
      </c>
      <c r="F355" s="23">
        <f>SUM(F356)</f>
        <v>0</v>
      </c>
      <c r="G355" s="143" t="e">
        <f t="shared" si="30"/>
        <v>#DIV/0!</v>
      </c>
      <c r="H355" s="143">
        <f>SUM(H356:H356)</f>
        <v>711.8</v>
      </c>
      <c r="I355" s="143" t="e">
        <f t="shared" si="31"/>
        <v>#DIV/0!</v>
      </c>
      <c r="J355" s="23">
        <f>SUM(J356)</f>
        <v>0</v>
      </c>
    </row>
    <row r="356" spans="1:10" ht="12.75" hidden="1">
      <c r="A356" s="49"/>
      <c r="B356" s="53"/>
      <c r="C356" s="32" t="s">
        <v>154</v>
      </c>
      <c r="D356" s="12" t="s">
        <v>156</v>
      </c>
      <c r="E356" s="67"/>
      <c r="F356" s="27"/>
      <c r="G356" s="144" t="e">
        <f t="shared" si="30"/>
        <v>#DIV/0!</v>
      </c>
      <c r="H356" s="144">
        <v>711.8</v>
      </c>
      <c r="I356" s="144" t="e">
        <f t="shared" si="31"/>
        <v>#DIV/0!</v>
      </c>
      <c r="J356" s="45"/>
    </row>
    <row r="357" spans="1:10" ht="15.75" customHeight="1">
      <c r="A357" s="48"/>
      <c r="B357" s="38"/>
      <c r="C357" s="188" t="s">
        <v>81</v>
      </c>
      <c r="D357" s="189"/>
      <c r="E357" s="20">
        <f>SUM(E345,E333,E301,E296,E284,E217,E200,E164,E145,E99,E92,E78,E56,E52,E33,E7,E4)</f>
        <v>224833761.13</v>
      </c>
      <c r="F357" s="20">
        <f>SUM(F345,F333,F301,F296,F284,F217,F200,F164,F145,F99,F92,F78,F56,F52,F33,F7,F4)</f>
        <v>117952202.82999998</v>
      </c>
      <c r="G357" s="142">
        <f t="shared" si="30"/>
        <v>52.46196222363572</v>
      </c>
      <c r="H357" s="142" t="e">
        <f>#REF!+H7+H33+H52+H56+H78+H92+H99+H145+H164+H200+H217+H284+H296+H301+H333+H345</f>
        <v>#REF!</v>
      </c>
      <c r="I357" s="142">
        <f t="shared" si="31"/>
        <v>111.12335530069429</v>
      </c>
      <c r="J357" s="20">
        <f>SUM(J345,J333,J301,J296,J284,J217,J200,J164,J145,J99,J92,J78,J56,J52,J33,J7,J4)</f>
        <v>106145285.57999998</v>
      </c>
    </row>
    <row r="358" spans="2:8" s="95" customFormat="1" ht="11.25">
      <c r="B358" s="93"/>
      <c r="C358" s="93"/>
      <c r="D358" s="93"/>
      <c r="E358" s="94"/>
      <c r="F358" s="94"/>
      <c r="G358" s="137"/>
      <c r="H358" s="96"/>
    </row>
    <row r="359" spans="4:8" ht="12.75">
      <c r="D359" s="11"/>
      <c r="E359" s="92"/>
      <c r="F359" s="92"/>
      <c r="G359" s="138"/>
      <c r="H359" s="9"/>
    </row>
    <row r="360" spans="1:8" ht="12.75">
      <c r="A360" s="2"/>
      <c r="D360" s="11"/>
      <c r="E360" s="7"/>
      <c r="F360" s="7"/>
      <c r="G360" s="139"/>
      <c r="H360" s="7"/>
    </row>
    <row r="361" spans="4:7" ht="12.75">
      <c r="D361" s="11"/>
      <c r="E361" s="8"/>
      <c r="F361" s="5"/>
      <c r="G361" s="140"/>
    </row>
    <row r="362" spans="3:7" ht="12.75">
      <c r="C362" s="4"/>
      <c r="D362" s="17"/>
      <c r="E362" s="5"/>
      <c r="F362" s="79"/>
      <c r="G362" s="140"/>
    </row>
    <row r="363" spans="4:7" ht="12.75">
      <c r="D363" s="11"/>
      <c r="E363" s="5"/>
      <c r="F363" s="5"/>
      <c r="G363" s="140"/>
    </row>
    <row r="364" spans="4:7" ht="12.75">
      <c r="D364" s="11"/>
      <c r="E364" s="5"/>
      <c r="F364" s="5"/>
      <c r="G364" s="140"/>
    </row>
    <row r="365" spans="4:8" ht="12.75">
      <c r="D365" s="11"/>
      <c r="E365" s="5"/>
      <c r="F365" s="5"/>
      <c r="G365" s="140"/>
      <c r="H365" s="10"/>
    </row>
    <row r="366" spans="4:7" ht="12.75">
      <c r="D366" s="11"/>
      <c r="E366" s="5"/>
      <c r="F366" s="5"/>
      <c r="G366" s="140"/>
    </row>
    <row r="367" spans="4:7" ht="12.75">
      <c r="D367" s="11"/>
      <c r="E367" s="5"/>
      <c r="F367" s="5"/>
      <c r="G367" s="140"/>
    </row>
    <row r="368" spans="4:7" ht="12.75">
      <c r="D368" s="11"/>
      <c r="E368" s="5"/>
      <c r="F368" s="5"/>
      <c r="G368" s="140"/>
    </row>
  </sheetData>
  <sheetProtection/>
  <mergeCells count="9">
    <mergeCell ref="J1:J2"/>
    <mergeCell ref="H1:H2"/>
    <mergeCell ref="E1:E2"/>
    <mergeCell ref="F1:F2"/>
    <mergeCell ref="G1:G2"/>
    <mergeCell ref="C357:D357"/>
    <mergeCell ref="A1:C1"/>
    <mergeCell ref="D1:D2"/>
    <mergeCell ref="I1:I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  <headerFooter alignWithMargins="0">
    <oddHeader>&amp;LRealizacja planu dochodów według klasyfikacji budżetowej za miesiąc styczeń - czerwiec 2014 roku
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mjaworska</cp:lastModifiedBy>
  <cp:lastPrinted>2014-07-21T09:13:42Z</cp:lastPrinted>
  <dcterms:created xsi:type="dcterms:W3CDTF">1997-02-26T13:46:56Z</dcterms:created>
  <dcterms:modified xsi:type="dcterms:W3CDTF">2014-07-22T08:15:16Z</dcterms:modified>
  <cp:category/>
  <cp:version/>
  <cp:contentType/>
  <cp:contentStatus/>
</cp:coreProperties>
</file>