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<sst xmlns="http://schemas.openxmlformats.org/spreadsheetml/2006/main" count="661" uniqueCount="236">
  <si>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</si>
  <si>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</si>
  <si>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</si>
  <si>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</si>
  <si>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</si>
  <si>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</si>
  <si>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</si>
  <si>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</si>
  <si>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</si>
  <si>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</si>
  <si>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</si>
  <si>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</si>
  <si>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</si>
  <si>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</si>
  <si>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</si>
  <si>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</si>
  <si>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</si>
  <si>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</si>
  <si>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</si>
  <si>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</si>
  <si>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</si>
  <si>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</si>
  <si>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</si>
  <si>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</si>
  <si>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</si>
  <si>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</si>
  <si>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</si>
  <si>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</si>
  <si>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</si>
  <si>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</si>
  <si>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</si>
  <si>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</si>
  <si>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</si>
  <si>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</si>
  <si>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</si>
  <si>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</si>
  <si>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</si>
  <si>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</si>
  <si>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</si>
  <si>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</si>
  <si>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</si>
  <si>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</si>
  <si>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</si>
  <si>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</si>
  <si>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</si>
  <si>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</si>
  <si>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</si>
  <si>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</si>
  <si>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</si>
  <si>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</si>
  <si>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</si>
  <si>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</si>
  <si>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</si>
  <si>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</si>
  <si>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</si>
  <si>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</si>
  <si>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</si>
  <si>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</si>
  <si>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</si>
  <si>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</si>
  <si>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</si>
  <si>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</si>
  <si>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</si>
  <si>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</si>
  <si>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</si>
  <si>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</si>
  <si>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</si>
  <si>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</si>
  <si>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</si>
  <si>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</si>
  <si>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</si>
  <si>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</si>
  <si>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</si>
  <si>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</si>
  <si>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</si>
  <si>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</si>
  <si>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</si>
  <si>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</si>
  <si>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</si>
  <si>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</si>
  <si>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</si>
  <si>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</si>
  <si>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</si>
  <si>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</si>
  <si>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</si>
  <si>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</si>
  <si>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</si>
  <si>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</si>
  <si>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</si>
  <si>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</si>
  <si>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</si>
  <si>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</si>
  <si>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</si>
  <si>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</si>
  <si>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</si>
  <si>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</si>
  <si>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</si>
  <si>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</si>
  <si>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</si>
  <si>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</si>
  <si>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</si>
  <si>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</si>
  <si>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</si>
  <si>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</si>
  <si>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</si>
  <si>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</si>
  <si>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</si>
  <si>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</si>
  <si>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</si>
  <si>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</si>
  <si>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Dochody z najmu i dzierżawy składników majątkowych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</si>
  <si>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</si>
  <si>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</si>
  <si>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</si>
  <si>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</si>
  <si>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</si>
  <si>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</si>
  <si>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</si>
  <si>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</si>
  <si>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</si>
  <si>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</si>
  <si>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</si>
  <si>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</si>
  <si>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</si>
  <si>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</si>
  <si>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</si>
  <si>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</si>
  <si>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</si>
  <si>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</si>
  <si>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</si>
  <si>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</si>
  <si>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</si>
  <si>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</si>
  <si>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Wpłaty z zysku jednoosobowych spółek Skarbu Państwa lub spółek jst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</si>
  <si>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</si>
  <si>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</si>
  <si>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</si>
  <si>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</si>
  <si>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</si>
  <si>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</si>
  <si>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</si>
  <si>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</si>
  <si>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</si>
  <si>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</si>
  <si>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</si>
  <si>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</si>
  <si>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</si>
  <si>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</si>
  <si>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</si>
  <si>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</si>
  <si>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</si>
  <si>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</si>
  <si>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</si>
  <si>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</si>
  <si>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</si>
  <si>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</si>
  <si>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</si>
  <si>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</si>
  <si>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</si>
  <si>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</si>
  <si>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</si>
  <si>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</si>
  <si>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</si>
  <si>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</si>
  <si>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Dotacja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</si>
  <si>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</si>
  <si>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</si>
  <si>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</si>
  <si>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</si>
  <si>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</si>
  <si>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</si>
  <si>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</si>
  <si>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</si>
  <si>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</si>
  <si>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</si>
  <si>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</si>
  <si>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</si>
  <si>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</si>
  <si>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</si>
  <si>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Wpływy z tyt. pomocy finansowej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</si>
  <si>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</si>
  <si>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</si>
  <si>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</si>
  <si>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</si>
  <si>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</si>
  <si>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</si>
  <si>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</si>
  <si>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</si>
  <si>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</si>
  <si>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</si>
  <si>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</si>
  <si>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</si>
  <si>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</si>
  <si>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</si>
  <si>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</si>
  <si>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</si>
  <si>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</si>
  <si>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</si>
  <si>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</si>
  <si>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</si>
  <si>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</si>
  <si>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>Zespoły ekonomiczno-administarcyjne szkół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</si>
  <si>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</si>
  <si>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</si>
  <si>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</si>
  <si>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</si>
  <si>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</si>
  <si>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Dotacja celowa otrzymana z tytułu pomocy finansowej udzielanej między jednostkami samorządu terytorialnego na dofinansowanie własnych zadań inwestycjnych i zakupów inwestycyjnych</t>
  </si>
  <si>
    <t>Dotacje otrzymane z państwowych funduszy celowych na realizację zadań bieżących jednostek sektora finansów publicznych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</si>
  <si>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</si>
  <si>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</si>
  <si>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</si>
  <si>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</si>
  <si>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</si>
  <si>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</si>
  <si>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</si>
  <si>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>Dochody budżetu-Oświata i wychowanie-Szkoły podstawowe-Wpływy do budżetu pozostałości srodków finansowych gromadzonych na wydzielonym rachunku jednostki budżetowej</t>
  </si>
  <si>
    <t>Dochody budżetu-Ochrona zdrowia-Izby wytrzeźwień-Wpływy z różnych opłat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</si>
  <si>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</si>
  <si>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</si>
  <si>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</si>
  <si>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</si>
  <si>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</si>
  <si>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</si>
  <si>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</si>
  <si>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</si>
  <si>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</si>
  <si>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</si>
  <si>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</si>
  <si>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budzetu-działalność usługowa-Cmentarze-Wpływy z innych lokalnych opłatpobieranych przez jednostki samorząduterytorialnego na posdtawie odrębnych ustaw</t>
  </si>
  <si>
    <t>Dochody budżetu-Oświata i wychowanie-Gimnazja-Wpływy do budżetu pozostałości srodków finansowych gromadzonych na wydzielonym rachunku jednostki budżetowej</t>
  </si>
  <si>
    <t>Straż gminna miejska</t>
  </si>
  <si>
    <t>wykonanie 2012 r.</t>
  </si>
  <si>
    <t>wskaźnik dynamiki 2013/2012</t>
  </si>
  <si>
    <t>Wpłata środków finansowych z niewykorzystanych w terminie wydatków</t>
  </si>
  <si>
    <t>Wykonanie               za 5 m-c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</si>
</sst>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="110" zoomScaleNormal="110" workbookViewId="0" topLeftCell="A1">
      <pane ySplit="3" topLeftCell="BM306" activePane="bottomLeft" state="frozen"/>
      <selection pane="topLeft" activeCell="A1" sqref="A1"/>
      <selection pane="bottomLeft" activeCell="D338" sqref="D33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79" t="s">
        <v>108</v>
      </c>
      <c r="B1" s="180"/>
      <c r="C1" s="181"/>
      <c r="D1" s="182" t="s">
        <v>0</v>
      </c>
      <c r="E1" s="182" t="s">
        <v>138</v>
      </c>
      <c r="F1" s="182" t="s">
        <v>235</v>
      </c>
      <c r="G1" s="184" t="s">
        <v>218</v>
      </c>
      <c r="H1" s="182" t="s">
        <v>106</v>
      </c>
      <c r="I1" s="182" t="s">
        <v>233</v>
      </c>
      <c r="J1" s="182" t="s">
        <v>232</v>
      </c>
    </row>
    <row r="2" spans="1:10" ht="14.25" customHeight="1">
      <c r="A2" s="78" t="s">
        <v>1</v>
      </c>
      <c r="B2" s="76" t="s">
        <v>107</v>
      </c>
      <c r="C2" s="77" t="s">
        <v>2</v>
      </c>
      <c r="D2" s="183"/>
      <c r="E2" s="183"/>
      <c r="F2" s="183"/>
      <c r="G2" s="185"/>
      <c r="H2" s="183"/>
      <c r="I2" s="183"/>
      <c r="J2" s="183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168</v>
      </c>
      <c r="B4" s="18"/>
      <c r="C4" s="19"/>
      <c r="D4" s="68" t="s">
        <v>163</v>
      </c>
      <c r="E4" s="20">
        <f>E5</f>
        <v>29037</v>
      </c>
      <c r="F4" s="20">
        <f>F5</f>
        <v>29036.21</v>
      </c>
      <c r="G4" s="142">
        <f>F4*100/E4</f>
        <v>99.99727933326446</v>
      </c>
      <c r="H4" s="142"/>
      <c r="I4" s="142">
        <f>(F4/J4)*100</f>
        <v>165.80703001647436</v>
      </c>
      <c r="J4" s="20">
        <f>SUM(J5)</f>
        <v>17512.05</v>
      </c>
    </row>
    <row r="5" spans="1:10" ht="12.75">
      <c r="A5" s="130"/>
      <c r="B5" s="166" t="s">
        <v>219</v>
      </c>
      <c r="C5" s="113"/>
      <c r="D5" s="116" t="s">
        <v>5</v>
      </c>
      <c r="E5" s="23">
        <f>SUM(E6)</f>
        <v>29037</v>
      </c>
      <c r="F5" s="23">
        <f>SUM(F6)</f>
        <v>29036.21</v>
      </c>
      <c r="G5" s="143">
        <f>F5*100/E5</f>
        <v>99.99727933326446</v>
      </c>
      <c r="H5" s="143"/>
      <c r="I5" s="143">
        <f>(F5/J5)*100</f>
        <v>165.80703001647436</v>
      </c>
      <c r="J5" s="23">
        <f>SUM(J6)</f>
        <v>17512.05</v>
      </c>
    </row>
    <row r="6" spans="1:10" ht="12.75">
      <c r="A6" s="131"/>
      <c r="B6" s="112"/>
      <c r="C6" s="81">
        <v>2010</v>
      </c>
      <c r="D6" s="116" t="s">
        <v>164</v>
      </c>
      <c r="E6" s="27">
        <v>29037</v>
      </c>
      <c r="F6" s="27">
        <v>29036.21</v>
      </c>
      <c r="G6" s="144">
        <f>F6*100/E6</f>
        <v>99.99727933326446</v>
      </c>
      <c r="H6" s="144"/>
      <c r="I6" s="144">
        <f>(F6/J6)*100</f>
        <v>165.80703001647436</v>
      </c>
      <c r="J6" s="45">
        <v>17512.05</v>
      </c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3404027</v>
      </c>
      <c r="F7" s="20">
        <f>F8+F12+F24+F28</f>
        <v>1261695.9</v>
      </c>
      <c r="G7" s="142">
        <f>F7*100/E7</f>
        <v>37.064802952503015</v>
      </c>
      <c r="H7" s="142" t="e">
        <f>H8+H12+H28</f>
        <v>#REF!</v>
      </c>
      <c r="I7" s="142">
        <f>(F7/J7)*100</f>
        <v>3831.322568224303</v>
      </c>
      <c r="J7" s="20">
        <f>SUM(J8,J12,J24,J28)</f>
        <v>32931.08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250</v>
      </c>
      <c r="G8" s="143">
        <f>F8*100/E8</f>
        <v>67.02412868632707</v>
      </c>
      <c r="H8" s="143" t="e">
        <f>SUM(#REF!)</f>
        <v>#REF!</v>
      </c>
      <c r="I8" s="143">
        <f>(F8/J8)*100</f>
        <v>44.89781257857118</v>
      </c>
      <c r="J8" s="23">
        <f>SUM(J9:J11)</f>
        <v>556.8199999999999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162</v>
      </c>
      <c r="H9" s="144"/>
      <c r="I9" s="156" t="s">
        <v>162</v>
      </c>
      <c r="J9" s="27">
        <v>0</v>
      </c>
    </row>
    <row r="10" spans="1:10" ht="12.75">
      <c r="A10" s="24"/>
      <c r="B10" s="25"/>
      <c r="C10" s="32" t="s">
        <v>27</v>
      </c>
      <c r="D10" s="12" t="s">
        <v>28</v>
      </c>
      <c r="E10" s="27">
        <v>157</v>
      </c>
      <c r="F10" s="27">
        <v>160</v>
      </c>
      <c r="G10" s="144">
        <f aca="true" t="shared" si="0" ref="G10:G15">F10*100/E10</f>
        <v>101.91082802547771</v>
      </c>
      <c r="H10" s="144"/>
      <c r="I10" s="144">
        <f>(F10/J10)*100</f>
        <v>100</v>
      </c>
      <c r="J10" s="45">
        <v>160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90</v>
      </c>
      <c r="G11" s="144">
        <f t="shared" si="0"/>
        <v>41.666666666666664</v>
      </c>
      <c r="H11" s="144"/>
      <c r="I11" s="144">
        <f>(F11/J11)*100</f>
        <v>22.68030845219495</v>
      </c>
      <c r="J11" s="45">
        <v>396.82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2198644</v>
      </c>
      <c r="F12" s="23">
        <f>SUM(F13:F23)</f>
        <v>1258125.72</v>
      </c>
      <c r="G12" s="143">
        <f t="shared" si="0"/>
        <v>57.22280278207841</v>
      </c>
      <c r="H12" s="143">
        <v>0</v>
      </c>
      <c r="I12" s="143">
        <f>(F12/J12)*100</f>
        <v>4044.625702153049</v>
      </c>
      <c r="J12" s="23">
        <f>SUM(J13:J23)</f>
        <v>31106.11</v>
      </c>
    </row>
    <row r="13" spans="1:10" s="87" customFormat="1" ht="22.5" hidden="1">
      <c r="A13" s="21"/>
      <c r="B13" s="38"/>
      <c r="C13" s="32" t="s">
        <v>80</v>
      </c>
      <c r="D13" s="14" t="s">
        <v>95</v>
      </c>
      <c r="E13" s="27"/>
      <c r="F13" s="27"/>
      <c r="G13" s="144" t="e">
        <f t="shared" si="0"/>
        <v>#DIV/0!</v>
      </c>
      <c r="H13" s="144"/>
      <c r="I13" s="144">
        <f>(F13/J13)*100</f>
        <v>0</v>
      </c>
      <c r="J13" s="45">
        <v>6201.24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24756.27</v>
      </c>
      <c r="G14" s="144">
        <f t="shared" si="0"/>
        <v>49.51254</v>
      </c>
      <c r="H14" s="144">
        <v>0</v>
      </c>
      <c r="I14" s="144">
        <f>(F14/J14)*100</f>
        <v>99.40332954960215</v>
      </c>
      <c r="J14" s="27">
        <v>24904.87</v>
      </c>
    </row>
    <row r="15" spans="1:10" ht="12.75" hidden="1">
      <c r="A15" s="24"/>
      <c r="B15" s="25"/>
      <c r="C15" s="32" t="s">
        <v>167</v>
      </c>
      <c r="D15" s="115" t="s">
        <v>194</v>
      </c>
      <c r="E15" s="83"/>
      <c r="F15" s="83"/>
      <c r="G15" s="144" t="e">
        <f t="shared" si="0"/>
        <v>#DIV/0!</v>
      </c>
      <c r="H15" s="144"/>
      <c r="I15" s="156" t="s">
        <v>162</v>
      </c>
      <c r="J15" s="156" t="s">
        <v>162</v>
      </c>
    </row>
    <row r="16" spans="1:10" ht="12.75" hidden="1">
      <c r="A16" s="24"/>
      <c r="B16" s="25"/>
      <c r="C16" s="32" t="s">
        <v>167</v>
      </c>
      <c r="D16" s="115" t="s">
        <v>134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21</v>
      </c>
      <c r="D17" s="115" t="s">
        <v>186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>
        <v>0</v>
      </c>
    </row>
    <row r="18" spans="1:10" ht="12.75">
      <c r="A18" s="24"/>
      <c r="B18" s="25"/>
      <c r="C18" s="32" t="s">
        <v>27</v>
      </c>
      <c r="D18" s="14" t="s">
        <v>28</v>
      </c>
      <c r="E18" s="83">
        <v>100</v>
      </c>
      <c r="F18" s="83">
        <v>212.06</v>
      </c>
      <c r="G18" s="144">
        <f aca="true" t="shared" si="1" ref="G18:G28">F18*100/E18</f>
        <v>212.06</v>
      </c>
      <c r="H18" s="144"/>
      <c r="I18" s="156" t="s">
        <v>162</v>
      </c>
      <c r="J18" s="45" t="s">
        <v>162</v>
      </c>
    </row>
    <row r="19" spans="1:10" ht="33" customHeight="1">
      <c r="A19" s="24"/>
      <c r="B19" s="103"/>
      <c r="C19" s="32" t="s">
        <v>140</v>
      </c>
      <c r="D19" s="88" t="s">
        <v>214</v>
      </c>
      <c r="E19" s="83">
        <v>2148544</v>
      </c>
      <c r="F19" s="83">
        <v>1233157.39</v>
      </c>
      <c r="G19" s="144">
        <f t="shared" si="1"/>
        <v>57.39502612001429</v>
      </c>
      <c r="H19" s="144">
        <v>0</v>
      </c>
      <c r="I19" s="156" t="s">
        <v>162</v>
      </c>
      <c r="J19" s="27">
        <v>0</v>
      </c>
    </row>
    <row r="20" spans="1:10" ht="33" customHeight="1" hidden="1">
      <c r="A20" s="24"/>
      <c r="B20" s="25"/>
      <c r="C20" s="30" t="s">
        <v>94</v>
      </c>
      <c r="D20" s="14" t="s">
        <v>135</v>
      </c>
      <c r="E20" s="83"/>
      <c r="F20" s="83"/>
      <c r="G20" s="144" t="e">
        <f t="shared" si="1"/>
        <v>#DIV/0!</v>
      </c>
      <c r="H20" s="144"/>
      <c r="I20" s="156" t="s">
        <v>162</v>
      </c>
      <c r="J20" s="45"/>
    </row>
    <row r="21" spans="1:10" ht="33" customHeight="1" hidden="1">
      <c r="A21" s="24"/>
      <c r="B21" s="25"/>
      <c r="C21" s="32" t="s">
        <v>90</v>
      </c>
      <c r="D21" s="14" t="s">
        <v>148</v>
      </c>
      <c r="E21" s="83"/>
      <c r="F21" s="83"/>
      <c r="G21" s="144" t="e">
        <f t="shared" si="1"/>
        <v>#DIV/0!</v>
      </c>
      <c r="H21" s="144"/>
      <c r="I21" s="156" t="s">
        <v>162</v>
      </c>
      <c r="J21" s="27"/>
    </row>
    <row r="22" spans="1:10" ht="33" customHeight="1" hidden="1">
      <c r="A22" s="24"/>
      <c r="B22" s="25"/>
      <c r="C22" s="32" t="s">
        <v>180</v>
      </c>
      <c r="D22" s="14" t="s">
        <v>173</v>
      </c>
      <c r="E22" s="83"/>
      <c r="F22" s="83"/>
      <c r="G22" s="144" t="e">
        <f t="shared" si="1"/>
        <v>#DIV/0!</v>
      </c>
      <c r="H22" s="144"/>
      <c r="I22" s="156" t="s">
        <v>162</v>
      </c>
      <c r="J22" s="45"/>
    </row>
    <row r="23" spans="1:10" ht="33" customHeight="1" hidden="1">
      <c r="A23" s="24"/>
      <c r="B23" s="102"/>
      <c r="C23" s="32" t="s">
        <v>147</v>
      </c>
      <c r="D23" s="14" t="s">
        <v>149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141</v>
      </c>
      <c r="E24" s="86">
        <f>SUM(E25:E27)</f>
        <v>5010</v>
      </c>
      <c r="F24" s="86">
        <f>SUM(F25:F27)</f>
        <v>3320.18</v>
      </c>
      <c r="G24" s="145">
        <f t="shared" si="1"/>
        <v>66.27105788423154</v>
      </c>
      <c r="H24" s="145"/>
      <c r="I24" s="143">
        <f>(F24/J24)*100</f>
        <v>261.8128770255884</v>
      </c>
      <c r="J24" s="86">
        <f>SUM(J25:J27)</f>
        <v>1268.15</v>
      </c>
    </row>
    <row r="25" spans="1:10" ht="22.5">
      <c r="A25" s="24"/>
      <c r="B25" s="132"/>
      <c r="C25" s="32" t="s">
        <v>10</v>
      </c>
      <c r="D25" s="88" t="s">
        <v>142</v>
      </c>
      <c r="E25" s="83">
        <v>5000</v>
      </c>
      <c r="F25" s="83">
        <v>3319.98</v>
      </c>
      <c r="G25" s="146">
        <f t="shared" si="1"/>
        <v>66.3996</v>
      </c>
      <c r="H25" s="146"/>
      <c r="I25" s="144">
        <f>(F25/J25)*100</f>
        <v>261.7971060205811</v>
      </c>
      <c r="J25" s="83">
        <v>1268.15</v>
      </c>
    </row>
    <row r="26" spans="1:10" ht="12.75">
      <c r="A26" s="24"/>
      <c r="B26" s="103"/>
      <c r="C26" s="32" t="s">
        <v>27</v>
      </c>
      <c r="D26" s="14" t="s">
        <v>28</v>
      </c>
      <c r="E26" s="83">
        <v>10</v>
      </c>
      <c r="F26" s="83">
        <v>0.2</v>
      </c>
      <c r="G26" s="144">
        <f t="shared" si="1"/>
        <v>2</v>
      </c>
      <c r="H26" s="146"/>
      <c r="I26" s="156" t="s">
        <v>162</v>
      </c>
      <c r="J26" s="169" t="s">
        <v>162</v>
      </c>
    </row>
    <row r="27" spans="1:10" ht="22.5" hidden="1">
      <c r="A27" s="24"/>
      <c r="B27" s="33"/>
      <c r="C27" s="32" t="s">
        <v>11</v>
      </c>
      <c r="D27" s="88" t="s">
        <v>191</v>
      </c>
      <c r="E27" s="83"/>
      <c r="F27" s="83"/>
      <c r="G27" s="146" t="e">
        <f t="shared" si="1"/>
        <v>#DIV/0!</v>
      </c>
      <c r="H27" s="146"/>
      <c r="I27" s="157" t="s">
        <v>162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1200000</v>
      </c>
      <c r="F28" s="23">
        <f>SUM(F29:F31)</f>
        <v>0</v>
      </c>
      <c r="G28" s="143">
        <f t="shared" si="1"/>
        <v>0</v>
      </c>
      <c r="H28" s="143" t="e">
        <f>SUM(#REF!)</f>
        <v>#REF!</v>
      </c>
      <c r="I28" s="149" t="s">
        <v>162</v>
      </c>
      <c r="J28" s="23">
        <f>SUM(J29:J30)</f>
        <v>0</v>
      </c>
    </row>
    <row r="29" spans="1:10" ht="12.75" hidden="1">
      <c r="A29" s="24"/>
      <c r="B29" s="31"/>
      <c r="C29" s="32" t="s">
        <v>10</v>
      </c>
      <c r="D29" s="12" t="s">
        <v>110</v>
      </c>
      <c r="E29" s="27"/>
      <c r="F29" s="45"/>
      <c r="G29" s="144" t="e">
        <f aca="true" t="shared" si="2" ref="G29:G42">F29*100/E29</f>
        <v>#DIV/0!</v>
      </c>
      <c r="H29" s="144">
        <v>0</v>
      </c>
      <c r="I29" s="144" t="e">
        <f>(F29/J29)*100</f>
        <v>#DIV/0!</v>
      </c>
      <c r="J29" s="27"/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t="shared" si="2"/>
        <v>#DIV/0!</v>
      </c>
      <c r="H30" s="144"/>
      <c r="I30" s="156" t="s">
        <v>162</v>
      </c>
      <c r="J30" s="45"/>
    </row>
    <row r="31" spans="1:10" ht="33.75">
      <c r="A31" s="24"/>
      <c r="B31" s="31"/>
      <c r="C31" s="32" t="s">
        <v>140</v>
      </c>
      <c r="D31" s="88" t="s">
        <v>214</v>
      </c>
      <c r="E31" s="27">
        <v>1200000</v>
      </c>
      <c r="F31" s="27">
        <v>0</v>
      </c>
      <c r="G31" s="144">
        <f t="shared" si="2"/>
        <v>0</v>
      </c>
      <c r="H31" s="144"/>
      <c r="I31" s="156" t="s">
        <v>162</v>
      </c>
      <c r="J31" s="45" t="s">
        <v>162</v>
      </c>
    </row>
    <row r="32" spans="1:10" ht="12.75">
      <c r="A32" s="28">
        <v>700</v>
      </c>
      <c r="B32" s="39"/>
      <c r="C32" s="40"/>
      <c r="D32" s="68" t="s">
        <v>14</v>
      </c>
      <c r="E32" s="20">
        <f>E33+E35+E46</f>
        <v>25570058</v>
      </c>
      <c r="F32" s="20">
        <f>F33+F35+F46</f>
        <v>9816929.089999998</v>
      </c>
      <c r="G32" s="142">
        <f t="shared" si="2"/>
        <v>38.392283232208534</v>
      </c>
      <c r="H32" s="142" t="e">
        <f>H35+H46+#REF!</f>
        <v>#REF!</v>
      </c>
      <c r="I32" s="142">
        <f>(F32/J32)*100</f>
        <v>90.38541418169048</v>
      </c>
      <c r="J32" s="20">
        <f>J33+J35+J46</f>
        <v>10861187.259999998</v>
      </c>
    </row>
    <row r="33" spans="1:10" ht="22.5">
      <c r="A33" s="49"/>
      <c r="B33" s="50">
        <v>70004</v>
      </c>
      <c r="C33" s="119"/>
      <c r="D33" s="121" t="s">
        <v>181</v>
      </c>
      <c r="E33" s="23">
        <f>SUM(E34)</f>
        <v>9480</v>
      </c>
      <c r="F33" s="23">
        <f>SUM(F34)</f>
        <v>5900</v>
      </c>
      <c r="G33" s="143">
        <f t="shared" si="2"/>
        <v>62.23628691983122</v>
      </c>
      <c r="H33" s="143"/>
      <c r="I33" s="149" t="s">
        <v>162</v>
      </c>
      <c r="J33" s="23">
        <f>SUM(J34:J34)</f>
        <v>0</v>
      </c>
    </row>
    <row r="34" spans="1:10" ht="12.75">
      <c r="A34" s="49"/>
      <c r="B34" s="120"/>
      <c r="C34" s="32" t="s">
        <v>11</v>
      </c>
      <c r="D34" s="14" t="s">
        <v>12</v>
      </c>
      <c r="E34" s="55">
        <v>9480</v>
      </c>
      <c r="F34" s="55">
        <v>5900</v>
      </c>
      <c r="G34" s="147">
        <f t="shared" si="2"/>
        <v>62.23628691983122</v>
      </c>
      <c r="H34" s="147"/>
      <c r="I34" s="156" t="s">
        <v>162</v>
      </c>
      <c r="J34" s="162">
        <v>0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24711049</v>
      </c>
      <c r="F35" s="23">
        <f>SUM(F36:F45)</f>
        <v>9614352.089999998</v>
      </c>
      <c r="G35" s="143">
        <f t="shared" si="2"/>
        <v>38.90709815677998</v>
      </c>
      <c r="H35" s="143">
        <f>SUM(H36:H44)</f>
        <v>15797919.6</v>
      </c>
      <c r="I35" s="143">
        <f>(F35/J35)*100</f>
        <v>90.4275140039334</v>
      </c>
      <c r="J35" s="23">
        <f>SUM(J36:J45)</f>
        <v>10632109.259999998</v>
      </c>
    </row>
    <row r="36" spans="1:10" ht="22.5">
      <c r="A36" s="24"/>
      <c r="B36" s="31"/>
      <c r="C36" s="36" t="s">
        <v>16</v>
      </c>
      <c r="D36" s="14" t="s">
        <v>111</v>
      </c>
      <c r="E36" s="27">
        <v>1084295</v>
      </c>
      <c r="F36" s="27">
        <v>962926.13</v>
      </c>
      <c r="G36" s="144">
        <f t="shared" si="2"/>
        <v>88.80665593772912</v>
      </c>
      <c r="H36" s="144">
        <v>989911.02</v>
      </c>
      <c r="I36" s="144">
        <f>(F36/J36)*100</f>
        <v>104.69192808867571</v>
      </c>
      <c r="J36" s="27">
        <v>919771.13</v>
      </c>
    </row>
    <row r="37" spans="1:10" ht="22.5">
      <c r="A37" s="24"/>
      <c r="B37" s="31"/>
      <c r="C37" s="36" t="s">
        <v>29</v>
      </c>
      <c r="D37" s="14" t="s">
        <v>113</v>
      </c>
      <c r="E37" s="27">
        <v>315000</v>
      </c>
      <c r="F37" s="27">
        <v>0</v>
      </c>
      <c r="G37" s="144">
        <f t="shared" si="2"/>
        <v>0</v>
      </c>
      <c r="H37" s="144"/>
      <c r="I37" s="156" t="s">
        <v>162</v>
      </c>
      <c r="J37" s="45" t="s">
        <v>162</v>
      </c>
    </row>
    <row r="38" spans="1:10" ht="12.75">
      <c r="A38" s="24"/>
      <c r="B38" s="31"/>
      <c r="C38" s="37" t="s">
        <v>17</v>
      </c>
      <c r="D38" s="12" t="s">
        <v>18</v>
      </c>
      <c r="E38" s="27">
        <v>340000</v>
      </c>
      <c r="F38" s="27">
        <v>33419.74</v>
      </c>
      <c r="G38" s="144">
        <f t="shared" si="2"/>
        <v>9.829335294117646</v>
      </c>
      <c r="H38" s="144">
        <v>115942.36</v>
      </c>
      <c r="I38" s="144">
        <f aca="true" t="shared" si="3" ref="I38:I46">(F38/J38)*100</f>
        <v>12.728102161981328</v>
      </c>
      <c r="J38" s="27">
        <v>262566.56</v>
      </c>
    </row>
    <row r="39" spans="1:10" ht="22.5">
      <c r="A39" s="101"/>
      <c r="B39" s="31"/>
      <c r="C39" s="32" t="s">
        <v>10</v>
      </c>
      <c r="D39" s="14" t="s">
        <v>139</v>
      </c>
      <c r="E39" s="27">
        <v>17864510</v>
      </c>
      <c r="F39" s="27">
        <v>7011554.14</v>
      </c>
      <c r="G39" s="144">
        <f t="shared" si="2"/>
        <v>39.24851081837677</v>
      </c>
      <c r="H39" s="144"/>
      <c r="I39" s="144">
        <f t="shared" si="3"/>
        <v>104.36680312188994</v>
      </c>
      <c r="J39" s="27">
        <v>6718184.26</v>
      </c>
    </row>
    <row r="40" spans="1:10" ht="12.75">
      <c r="A40" s="101"/>
      <c r="B40" s="31"/>
      <c r="C40" s="32" t="s">
        <v>10</v>
      </c>
      <c r="D40" s="12" t="s">
        <v>110</v>
      </c>
      <c r="E40" s="27">
        <v>292327</v>
      </c>
      <c r="F40" s="27">
        <v>150914.66</v>
      </c>
      <c r="G40" s="144">
        <f t="shared" si="2"/>
        <v>51.625289487457536</v>
      </c>
      <c r="H40" s="144">
        <v>11199744.45</v>
      </c>
      <c r="I40" s="144">
        <f t="shared" si="3"/>
        <v>88.72250185614251</v>
      </c>
      <c r="J40" s="27">
        <v>170097.39</v>
      </c>
    </row>
    <row r="41" spans="1:10" ht="22.5">
      <c r="A41" s="24"/>
      <c r="B41" s="31"/>
      <c r="C41" s="37" t="s">
        <v>86</v>
      </c>
      <c r="D41" s="14" t="s">
        <v>136</v>
      </c>
      <c r="E41" s="27">
        <v>350000</v>
      </c>
      <c r="F41" s="27">
        <v>202308.97</v>
      </c>
      <c r="G41" s="144">
        <f t="shared" si="2"/>
        <v>57.80256285714286</v>
      </c>
      <c r="H41" s="144">
        <v>80082.09</v>
      </c>
      <c r="I41" s="144">
        <f t="shared" si="3"/>
        <v>80.12001945764834</v>
      </c>
      <c r="J41" s="27">
        <v>252507.39</v>
      </c>
    </row>
    <row r="42" spans="1:10" ht="12.75">
      <c r="A42" s="24"/>
      <c r="B42" s="31"/>
      <c r="C42" s="37" t="s">
        <v>19</v>
      </c>
      <c r="D42" s="12" t="s">
        <v>20</v>
      </c>
      <c r="E42" s="27">
        <v>4446300</v>
      </c>
      <c r="F42" s="27">
        <v>1155504.73</v>
      </c>
      <c r="G42" s="144">
        <f t="shared" si="2"/>
        <v>25.98800643231451</v>
      </c>
      <c r="H42" s="144">
        <v>3351391.27</v>
      </c>
      <c r="I42" s="144">
        <f t="shared" si="3"/>
        <v>51.26515973446308</v>
      </c>
      <c r="J42" s="27">
        <v>2253976.65</v>
      </c>
    </row>
    <row r="43" spans="1:10" ht="12.75" hidden="1">
      <c r="A43" s="24"/>
      <c r="B43" s="31"/>
      <c r="C43" s="32" t="s">
        <v>21</v>
      </c>
      <c r="D43" s="12" t="s">
        <v>112</v>
      </c>
      <c r="E43" s="27">
        <v>0</v>
      </c>
      <c r="F43" s="27">
        <v>0</v>
      </c>
      <c r="G43" s="156" t="s">
        <v>162</v>
      </c>
      <c r="H43" s="144"/>
      <c r="I43" s="144" t="e">
        <f t="shared" si="3"/>
        <v>#DIV/0!</v>
      </c>
      <c r="J43" s="27">
        <v>0</v>
      </c>
    </row>
    <row r="44" spans="1:10" ht="12" customHeight="1">
      <c r="A44" s="24"/>
      <c r="B44" s="31"/>
      <c r="C44" s="32" t="s">
        <v>27</v>
      </c>
      <c r="D44" s="14" t="s">
        <v>28</v>
      </c>
      <c r="E44" s="27">
        <v>8617</v>
      </c>
      <c r="F44" s="27">
        <v>73100.2</v>
      </c>
      <c r="G44" s="144">
        <f aca="true" t="shared" si="4" ref="G44:G64">F44*100/E44</f>
        <v>848.3254032726006</v>
      </c>
      <c r="H44" s="144">
        <v>60848.41</v>
      </c>
      <c r="I44" s="144">
        <f t="shared" si="3"/>
        <v>369.7090281585</v>
      </c>
      <c r="J44" s="45">
        <v>19772.36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24623.52</v>
      </c>
      <c r="G45" s="144">
        <f t="shared" si="4"/>
        <v>246.2352</v>
      </c>
      <c r="H45" s="144"/>
      <c r="I45" s="144">
        <f t="shared" si="3"/>
        <v>69.88663068577877</v>
      </c>
      <c r="J45" s="45">
        <v>35233.52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849529</v>
      </c>
      <c r="F46" s="23">
        <f>SUM(F47:F49)</f>
        <v>196677</v>
      </c>
      <c r="G46" s="143">
        <f t="shared" si="4"/>
        <v>23.15129913163647</v>
      </c>
      <c r="H46" s="143">
        <v>1001088</v>
      </c>
      <c r="I46" s="143">
        <f t="shared" si="3"/>
        <v>85.85590934092318</v>
      </c>
      <c r="J46" s="23">
        <f>SUM(J47:J49)</f>
        <v>229078</v>
      </c>
    </row>
    <row r="47" spans="1:10" ht="22.5">
      <c r="A47" s="21"/>
      <c r="B47" s="38"/>
      <c r="C47" s="30" t="s">
        <v>80</v>
      </c>
      <c r="D47" s="14" t="s">
        <v>95</v>
      </c>
      <c r="E47" s="27">
        <v>1674</v>
      </c>
      <c r="F47" s="27">
        <v>0</v>
      </c>
      <c r="G47" s="144">
        <f t="shared" si="4"/>
        <v>0</v>
      </c>
      <c r="H47" s="144"/>
      <c r="I47" s="156" t="s">
        <v>162</v>
      </c>
      <c r="J47" s="45" t="s">
        <v>162</v>
      </c>
    </row>
    <row r="48" spans="1:10" ht="33.75">
      <c r="A48" s="24"/>
      <c r="B48" s="25"/>
      <c r="C48" s="32" t="s">
        <v>140</v>
      </c>
      <c r="D48" s="88" t="s">
        <v>214</v>
      </c>
      <c r="E48" s="27">
        <v>551178</v>
      </c>
      <c r="F48" s="27">
        <v>0</v>
      </c>
      <c r="G48" s="144">
        <f t="shared" si="4"/>
        <v>0</v>
      </c>
      <c r="H48" s="144">
        <v>1000</v>
      </c>
      <c r="I48" s="156" t="s">
        <v>162</v>
      </c>
      <c r="J48" s="45">
        <v>0</v>
      </c>
    </row>
    <row r="49" spans="1:10" ht="33.75">
      <c r="A49" s="21"/>
      <c r="B49" s="38"/>
      <c r="C49" s="32">
        <v>6330</v>
      </c>
      <c r="D49" s="14" t="s">
        <v>212</v>
      </c>
      <c r="E49" s="27">
        <v>296677</v>
      </c>
      <c r="F49" s="27">
        <v>196677</v>
      </c>
      <c r="G49" s="144">
        <f t="shared" si="4"/>
        <v>66.29330888474671</v>
      </c>
      <c r="H49" s="144">
        <v>1000088</v>
      </c>
      <c r="I49" s="156">
        <f aca="true" t="shared" si="5" ref="I49:I59">(F49/J49)*100</f>
        <v>85.85590934092318</v>
      </c>
      <c r="J49" s="27">
        <v>229078</v>
      </c>
    </row>
    <row r="50" spans="1:10" ht="12.75">
      <c r="A50" s="28">
        <v>710</v>
      </c>
      <c r="B50" s="39"/>
      <c r="C50" s="40"/>
      <c r="D50" s="68" t="s">
        <v>22</v>
      </c>
      <c r="E50" s="20">
        <f>E51</f>
        <v>30000</v>
      </c>
      <c r="F50" s="20">
        <f>F51</f>
        <v>11676.14</v>
      </c>
      <c r="G50" s="142">
        <f t="shared" si="4"/>
        <v>38.92046666666667</v>
      </c>
      <c r="H50" s="142">
        <f>H51</f>
        <v>6000</v>
      </c>
      <c r="I50" s="142">
        <f t="shared" si="5"/>
        <v>389.20466666666664</v>
      </c>
      <c r="J50" s="20">
        <f>J51</f>
        <v>3000</v>
      </c>
    </row>
    <row r="51" spans="1:10" ht="12.75">
      <c r="A51" s="21"/>
      <c r="B51" s="29">
        <v>71035</v>
      </c>
      <c r="C51" s="22"/>
      <c r="D51" s="16" t="s">
        <v>23</v>
      </c>
      <c r="E51" s="23">
        <f>SUM(E52:E53)</f>
        <v>30000</v>
      </c>
      <c r="F51" s="23">
        <f>SUM(F52:F53)</f>
        <v>11676.14</v>
      </c>
      <c r="G51" s="143">
        <f t="shared" si="4"/>
        <v>38.92046666666667</v>
      </c>
      <c r="H51" s="143">
        <f>H53</f>
        <v>6000</v>
      </c>
      <c r="I51" s="143">
        <f t="shared" si="5"/>
        <v>389.20466666666664</v>
      </c>
      <c r="J51" s="23">
        <f>SUM(J53)</f>
        <v>3000</v>
      </c>
    </row>
    <row r="52" spans="1:12" ht="45">
      <c r="A52" s="21"/>
      <c r="B52" s="38"/>
      <c r="C52" s="32" t="s">
        <v>48</v>
      </c>
      <c r="D52" s="14" t="s">
        <v>229</v>
      </c>
      <c r="E52" s="27">
        <v>24000</v>
      </c>
      <c r="F52" s="27">
        <v>8676.14</v>
      </c>
      <c r="G52" s="144">
        <f t="shared" si="4"/>
        <v>36.15058333333333</v>
      </c>
      <c r="H52" s="143"/>
      <c r="I52" s="156" t="s">
        <v>162</v>
      </c>
      <c r="J52" s="45" t="s">
        <v>162</v>
      </c>
      <c r="K52" s="124"/>
      <c r="L52" s="124"/>
    </row>
    <row r="53" spans="1:10" ht="33.75">
      <c r="A53" s="24"/>
      <c r="B53" s="25"/>
      <c r="C53" s="26">
        <v>2020</v>
      </c>
      <c r="D53" s="14" t="s">
        <v>209</v>
      </c>
      <c r="E53" s="27">
        <v>6000</v>
      </c>
      <c r="F53" s="27">
        <v>3000</v>
      </c>
      <c r="G53" s="144">
        <f t="shared" si="4"/>
        <v>50</v>
      </c>
      <c r="H53" s="144">
        <v>6000</v>
      </c>
      <c r="I53" s="156">
        <f t="shared" si="5"/>
        <v>100</v>
      </c>
      <c r="J53" s="27">
        <v>3000</v>
      </c>
    </row>
    <row r="54" spans="1:10" ht="12.75">
      <c r="A54" s="28">
        <v>750</v>
      </c>
      <c r="B54" s="18"/>
      <c r="C54" s="34"/>
      <c r="D54" s="68" t="s">
        <v>24</v>
      </c>
      <c r="E54" s="41">
        <f>E55+E58+E65+E67+E71</f>
        <v>839643</v>
      </c>
      <c r="F54" s="41">
        <f>F55+F58+F65+F67+F71</f>
        <v>403393.98</v>
      </c>
      <c r="G54" s="148">
        <f t="shared" si="4"/>
        <v>48.04351134946638</v>
      </c>
      <c r="H54" s="148">
        <f>H55+H58+H65+H67+H71</f>
        <v>1436509.5</v>
      </c>
      <c r="I54" s="148">
        <f t="shared" si="5"/>
        <v>77.5677594968227</v>
      </c>
      <c r="J54" s="41">
        <f>J55+J58+J65+J67+J71</f>
        <v>520053.67000000004</v>
      </c>
    </row>
    <row r="55" spans="1:10" ht="12.75">
      <c r="A55" s="21"/>
      <c r="B55" s="29">
        <v>75011</v>
      </c>
      <c r="C55" s="22"/>
      <c r="D55" s="16" t="s">
        <v>25</v>
      </c>
      <c r="E55" s="42">
        <f>SUM(E56:E57)</f>
        <v>431100</v>
      </c>
      <c r="F55" s="42">
        <f>SUM(F56:F57)</f>
        <v>189052.6</v>
      </c>
      <c r="G55" s="149">
        <f t="shared" si="4"/>
        <v>43.85353746230573</v>
      </c>
      <c r="H55" s="149">
        <f>SUM(H56:H57)</f>
        <v>449409.12</v>
      </c>
      <c r="I55" s="149">
        <f t="shared" si="5"/>
        <v>94.86001754171176</v>
      </c>
      <c r="J55" s="42">
        <f>SUM(J56:J57)</f>
        <v>199296.4</v>
      </c>
    </row>
    <row r="56" spans="1:10" ht="45">
      <c r="A56" s="24"/>
      <c r="B56" s="31"/>
      <c r="C56" s="32">
        <v>2010</v>
      </c>
      <c r="D56" s="14" t="s">
        <v>202</v>
      </c>
      <c r="E56" s="27">
        <v>431000</v>
      </c>
      <c r="F56" s="27">
        <v>188972</v>
      </c>
      <c r="G56" s="144">
        <f t="shared" si="4"/>
        <v>43.845011600928075</v>
      </c>
      <c r="H56" s="144">
        <v>440600</v>
      </c>
      <c r="I56" s="144">
        <f t="shared" si="5"/>
        <v>94.88451496284395</v>
      </c>
      <c r="J56" s="27">
        <v>199160</v>
      </c>
    </row>
    <row r="57" spans="1:10" ht="33.75">
      <c r="A57" s="21"/>
      <c r="B57" s="38"/>
      <c r="C57" s="32" t="s">
        <v>87</v>
      </c>
      <c r="D57" s="14" t="s">
        <v>121</v>
      </c>
      <c r="E57" s="27">
        <v>100</v>
      </c>
      <c r="F57" s="27">
        <v>80.6</v>
      </c>
      <c r="G57" s="144">
        <f t="shared" si="4"/>
        <v>80.6</v>
      </c>
      <c r="H57" s="144">
        <v>8809.12</v>
      </c>
      <c r="I57" s="144">
        <f t="shared" si="5"/>
        <v>59.09090909090908</v>
      </c>
      <c r="J57" s="27">
        <v>136.4</v>
      </c>
    </row>
    <row r="58" spans="1:10" ht="12.75">
      <c r="A58" s="21"/>
      <c r="B58" s="29">
        <v>75023</v>
      </c>
      <c r="C58" s="22"/>
      <c r="D58" s="16" t="s">
        <v>26</v>
      </c>
      <c r="E58" s="23">
        <f>SUM(E59:E64)</f>
        <v>407206</v>
      </c>
      <c r="F58" s="23">
        <f>SUM(F59:F64)</f>
        <v>214341.38</v>
      </c>
      <c r="G58" s="143">
        <f t="shared" si="4"/>
        <v>52.63708786216313</v>
      </c>
      <c r="H58" s="143">
        <f>SUM(H60:H64)</f>
        <v>987100.3799999999</v>
      </c>
      <c r="I58" s="143">
        <f t="shared" si="5"/>
        <v>66.82354541800409</v>
      </c>
      <c r="J58" s="23">
        <f>SUM(J59:J64)</f>
        <v>320757.27</v>
      </c>
    </row>
    <row r="59" spans="1:10" ht="22.5" hidden="1">
      <c r="A59" s="21"/>
      <c r="B59" s="38"/>
      <c r="C59" s="32" t="s">
        <v>80</v>
      </c>
      <c r="D59" s="14" t="s">
        <v>95</v>
      </c>
      <c r="E59" s="27"/>
      <c r="F59" s="27"/>
      <c r="G59" s="144" t="e">
        <f t="shared" si="4"/>
        <v>#DIV/0!</v>
      </c>
      <c r="H59" s="144"/>
      <c r="I59" s="144">
        <f t="shared" si="5"/>
        <v>0</v>
      </c>
      <c r="J59" s="45">
        <v>10351.07</v>
      </c>
    </row>
    <row r="60" spans="1:10" ht="12.75">
      <c r="A60" s="24"/>
      <c r="B60" s="31"/>
      <c r="C60" s="36" t="s">
        <v>17</v>
      </c>
      <c r="D60" s="12" t="s">
        <v>18</v>
      </c>
      <c r="E60" s="27">
        <v>35000</v>
      </c>
      <c r="F60" s="27">
        <v>17848</v>
      </c>
      <c r="G60" s="144">
        <f t="shared" si="4"/>
        <v>50.994285714285716</v>
      </c>
      <c r="H60" s="144">
        <v>32352</v>
      </c>
      <c r="I60" s="144">
        <f>(F60/J60)*100</f>
        <v>101.87796107083737</v>
      </c>
      <c r="J60" s="27">
        <v>17519</v>
      </c>
    </row>
    <row r="61" spans="1:10" ht="33.75" hidden="1">
      <c r="A61" s="24"/>
      <c r="B61" s="31"/>
      <c r="C61" s="32" t="s">
        <v>177</v>
      </c>
      <c r="D61" s="14" t="s">
        <v>189</v>
      </c>
      <c r="E61" s="27"/>
      <c r="F61" s="27"/>
      <c r="G61" s="144" t="e">
        <f t="shared" si="4"/>
        <v>#DIV/0!</v>
      </c>
      <c r="H61" s="144"/>
      <c r="I61" s="156" t="s">
        <v>162</v>
      </c>
      <c r="J61" s="45"/>
    </row>
    <row r="62" spans="1:10" ht="12.75">
      <c r="A62" s="24"/>
      <c r="B62" s="31"/>
      <c r="C62" s="32" t="s">
        <v>27</v>
      </c>
      <c r="D62" s="12" t="s">
        <v>28</v>
      </c>
      <c r="E62" s="27">
        <v>168638</v>
      </c>
      <c r="F62" s="27">
        <v>114851.83</v>
      </c>
      <c r="G62" s="144">
        <f t="shared" si="4"/>
        <v>68.10554560656554</v>
      </c>
      <c r="H62" s="144">
        <v>833783.82</v>
      </c>
      <c r="I62" s="144">
        <f>(F62/J62)*100</f>
        <v>105.29946286669256</v>
      </c>
      <c r="J62" s="27">
        <v>109071.62</v>
      </c>
    </row>
    <row r="63" spans="1:10" ht="12.75" hidden="1">
      <c r="A63" s="24"/>
      <c r="B63" s="31"/>
      <c r="C63" s="30" t="s">
        <v>199</v>
      </c>
      <c r="D63" s="12" t="s">
        <v>200</v>
      </c>
      <c r="E63" s="27"/>
      <c r="F63" s="27"/>
      <c r="G63" s="144" t="e">
        <f t="shared" si="4"/>
        <v>#DIV/0!</v>
      </c>
      <c r="H63" s="156"/>
      <c r="I63" s="144">
        <f>(F63/J63)*100</f>
        <v>0</v>
      </c>
      <c r="J63" s="45">
        <v>27749</v>
      </c>
    </row>
    <row r="64" spans="1:10" ht="12.75">
      <c r="A64" s="24"/>
      <c r="B64" s="31"/>
      <c r="C64" s="30" t="s">
        <v>11</v>
      </c>
      <c r="D64" s="13" t="s">
        <v>12</v>
      </c>
      <c r="E64" s="27">
        <v>203568</v>
      </c>
      <c r="F64" s="27">
        <v>81641.55</v>
      </c>
      <c r="G64" s="144">
        <f t="shared" si="4"/>
        <v>40.10529651025701</v>
      </c>
      <c r="H64" s="144">
        <v>120964.56</v>
      </c>
      <c r="I64" s="144">
        <f>(F64/J64)*100</f>
        <v>52.31200042956026</v>
      </c>
      <c r="J64" s="27">
        <v>156066.58</v>
      </c>
    </row>
    <row r="65" spans="1:10" ht="17.25" customHeight="1" hidden="1">
      <c r="A65" s="24"/>
      <c r="B65" s="29">
        <v>75056</v>
      </c>
      <c r="C65" s="44"/>
      <c r="D65" s="16" t="s">
        <v>159</v>
      </c>
      <c r="E65" s="23">
        <f>SUM(E66)</f>
        <v>0</v>
      </c>
      <c r="F65" s="23">
        <f>SUM(F66)</f>
        <v>0</v>
      </c>
      <c r="G65" s="149" t="s">
        <v>162</v>
      </c>
      <c r="H65" s="143"/>
      <c r="I65" s="143" t="e">
        <f>(F65/J65)*100</f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158</v>
      </c>
      <c r="D66" s="12" t="s">
        <v>134</v>
      </c>
      <c r="E66" s="27">
        <v>0</v>
      </c>
      <c r="F66" s="27">
        <v>0</v>
      </c>
      <c r="G66" s="156" t="s">
        <v>162</v>
      </c>
      <c r="H66" s="144"/>
      <c r="I66" s="144" t="e">
        <f>(F66/J66)*100</f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174</v>
      </c>
      <c r="E67" s="23">
        <f>SUM(E69:E70)</f>
        <v>0</v>
      </c>
      <c r="F67" s="23">
        <f>SUM(F69:F70)</f>
        <v>0</v>
      </c>
      <c r="G67" s="143" t="e">
        <f>F67*100/E67</f>
        <v>#DIV/0!</v>
      </c>
      <c r="H67" s="143"/>
      <c r="I67" s="149" t="s">
        <v>162</v>
      </c>
      <c r="J67" s="23">
        <f>SUM(J69:J70)</f>
        <v>0</v>
      </c>
    </row>
    <row r="68" spans="1:10" ht="27.75" customHeight="1" hidden="1">
      <c r="A68" s="24"/>
      <c r="B68" s="38"/>
      <c r="C68" s="32" t="s">
        <v>156</v>
      </c>
      <c r="D68" s="14" t="s">
        <v>157</v>
      </c>
      <c r="E68" s="23"/>
      <c r="F68" s="23"/>
      <c r="G68" s="144" t="e">
        <f>F68*100/E68</f>
        <v>#DIV/0!</v>
      </c>
      <c r="H68" s="143"/>
      <c r="I68" s="144" t="e">
        <f>(F68/J68)*100</f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>
        <v>0</v>
      </c>
      <c r="G69" s="144" t="e">
        <f>F69*100/E69</f>
        <v>#DIV/0!</v>
      </c>
      <c r="H69" s="144"/>
      <c r="I69" s="156" t="s">
        <v>162</v>
      </c>
      <c r="J69" s="45"/>
    </row>
    <row r="70" spans="1:10" ht="33.75" hidden="1">
      <c r="A70" s="24"/>
      <c r="B70" s="31"/>
      <c r="C70" s="32" t="s">
        <v>156</v>
      </c>
      <c r="D70" s="88" t="s">
        <v>157</v>
      </c>
      <c r="E70" s="27"/>
      <c r="F70" s="27"/>
      <c r="G70" s="156" t="s">
        <v>162</v>
      </c>
      <c r="H70" s="144"/>
      <c r="I70" s="156" t="s">
        <v>162</v>
      </c>
      <c r="J70" s="45"/>
    </row>
    <row r="71" spans="1:10" ht="12.75">
      <c r="A71" s="24"/>
      <c r="B71" s="29">
        <v>75095</v>
      </c>
      <c r="C71" s="104"/>
      <c r="D71" s="16" t="s">
        <v>5</v>
      </c>
      <c r="E71" s="23">
        <f>SUM(E72:E75)</f>
        <v>1337</v>
      </c>
      <c r="F71" s="23">
        <f>SUM(F72:F75)</f>
        <v>0</v>
      </c>
      <c r="G71" s="143">
        <f>F71*100/E71</f>
        <v>0</v>
      </c>
      <c r="H71" s="143"/>
      <c r="I71" s="149" t="s">
        <v>162</v>
      </c>
      <c r="J71" s="23">
        <f>SUM(J73:J75)</f>
        <v>0</v>
      </c>
    </row>
    <row r="72" spans="1:10" ht="12.75">
      <c r="A72" s="24"/>
      <c r="B72" s="38"/>
      <c r="C72" s="32" t="s">
        <v>11</v>
      </c>
      <c r="D72" s="14" t="s">
        <v>12</v>
      </c>
      <c r="E72" s="27">
        <v>1337</v>
      </c>
      <c r="F72" s="27">
        <v>0</v>
      </c>
      <c r="G72" s="144">
        <f>F72*100/E72</f>
        <v>0</v>
      </c>
      <c r="H72" s="143"/>
      <c r="I72" s="156" t="s">
        <v>162</v>
      </c>
      <c r="J72" s="45" t="s">
        <v>162</v>
      </c>
    </row>
    <row r="73" spans="1:10" ht="22.5" hidden="1">
      <c r="A73" s="24"/>
      <c r="B73" s="25"/>
      <c r="C73" s="32" t="s">
        <v>150</v>
      </c>
      <c r="D73" s="14" t="s">
        <v>151</v>
      </c>
      <c r="E73" s="27"/>
      <c r="F73" s="27"/>
      <c r="G73" s="144" t="e">
        <f>F73*100/E73</f>
        <v>#DIV/0!</v>
      </c>
      <c r="H73" s="144"/>
      <c r="I73" s="144" t="e">
        <f aca="true" t="shared" si="6" ref="I73:I80">(F73/J73)*100</f>
        <v>#DIV/0!</v>
      </c>
      <c r="J73" s="45">
        <v>0</v>
      </c>
    </row>
    <row r="74" spans="1:10" ht="12.75" hidden="1">
      <c r="A74" s="24"/>
      <c r="B74" s="25"/>
      <c r="C74" s="32" t="s">
        <v>190</v>
      </c>
      <c r="D74" s="14" t="s">
        <v>134</v>
      </c>
      <c r="E74" s="27">
        <v>0</v>
      </c>
      <c r="F74" s="27">
        <v>0</v>
      </c>
      <c r="G74" s="156">
        <v>0</v>
      </c>
      <c r="H74" s="144"/>
      <c r="I74" s="156" t="e">
        <f t="shared" si="6"/>
        <v>#DIV/0!</v>
      </c>
      <c r="J74" s="27">
        <v>0</v>
      </c>
    </row>
    <row r="75" spans="1:10" ht="22.5" hidden="1">
      <c r="A75" s="24"/>
      <c r="B75" s="31"/>
      <c r="C75" s="32" t="s">
        <v>101</v>
      </c>
      <c r="D75" s="14" t="s">
        <v>151</v>
      </c>
      <c r="E75" s="27"/>
      <c r="F75" s="27"/>
      <c r="G75" s="144" t="e">
        <f>F75*100/E75</f>
        <v>#DIV/0!</v>
      </c>
      <c r="H75" s="144"/>
      <c r="I75" s="144" t="e">
        <f t="shared" si="6"/>
        <v>#DIV/0!</v>
      </c>
      <c r="J75" s="27">
        <v>0</v>
      </c>
    </row>
    <row r="76" spans="1:10" ht="33.75">
      <c r="A76" s="43">
        <v>751</v>
      </c>
      <c r="B76" s="39"/>
      <c r="C76" s="40"/>
      <c r="D76" s="69" t="s">
        <v>104</v>
      </c>
      <c r="E76" s="20">
        <f>E77+E79+E81</f>
        <v>10088</v>
      </c>
      <c r="F76" s="20">
        <f>F77+F79+F81</f>
        <v>4208</v>
      </c>
      <c r="G76" s="142">
        <f>F76*100/E76</f>
        <v>41.712926249008724</v>
      </c>
      <c r="H76" s="142" t="e">
        <f>H77+#REF!+#REF!</f>
        <v>#REF!</v>
      </c>
      <c r="I76" s="142">
        <f t="shared" si="6"/>
        <v>99.90503323836657</v>
      </c>
      <c r="J76" s="20">
        <f>J77+J79+J81+J84</f>
        <v>4212</v>
      </c>
    </row>
    <row r="77" spans="1:10" ht="22.5">
      <c r="A77" s="21"/>
      <c r="B77" s="29">
        <v>75101</v>
      </c>
      <c r="C77" s="22"/>
      <c r="D77" s="15" t="s">
        <v>123</v>
      </c>
      <c r="E77" s="23">
        <f>SUM(E78)</f>
        <v>10088</v>
      </c>
      <c r="F77" s="23">
        <f>SUM(F78)</f>
        <v>4208</v>
      </c>
      <c r="G77" s="143">
        <f>F77*100/E77</f>
        <v>41.712926249008724</v>
      </c>
      <c r="H77" s="143">
        <f>H78</f>
        <v>8313</v>
      </c>
      <c r="I77" s="143">
        <f t="shared" si="6"/>
        <v>99.90503323836657</v>
      </c>
      <c r="J77" s="23">
        <f>SUM(J78)</f>
        <v>4212</v>
      </c>
    </row>
    <row r="78" spans="1:10" ht="45">
      <c r="A78" s="24"/>
      <c r="B78" s="25"/>
      <c r="C78" s="32">
        <v>2010</v>
      </c>
      <c r="D78" s="14" t="s">
        <v>202</v>
      </c>
      <c r="E78" s="27">
        <v>10088</v>
      </c>
      <c r="F78" s="27">
        <v>4208</v>
      </c>
      <c r="G78" s="144">
        <f aca="true" t="shared" si="7" ref="G78:G153">F78*100/E78</f>
        <v>41.712926249008724</v>
      </c>
      <c r="H78" s="144">
        <v>8313</v>
      </c>
      <c r="I78" s="144">
        <f t="shared" si="6"/>
        <v>99.90503323836657</v>
      </c>
      <c r="J78" s="27">
        <v>4212</v>
      </c>
    </row>
    <row r="79" spans="1:10" ht="12.75" hidden="1">
      <c r="A79" s="24"/>
      <c r="B79" s="29">
        <v>75107</v>
      </c>
      <c r="C79" s="104"/>
      <c r="D79" s="16" t="s">
        <v>169</v>
      </c>
      <c r="E79" s="23">
        <f>SUM(E80:E80)</f>
        <v>0</v>
      </c>
      <c r="F79" s="23">
        <f>SUM(F80:F80)</f>
        <v>0</v>
      </c>
      <c r="G79" s="42" t="s">
        <v>162</v>
      </c>
      <c r="H79" s="143"/>
      <c r="I79" s="143" t="e">
        <f t="shared" si="6"/>
        <v>#DIV/0!</v>
      </c>
      <c r="J79" s="23">
        <f>SUM(J80:J80)</f>
        <v>0</v>
      </c>
    </row>
    <row r="80" spans="1:10" ht="12.75" hidden="1">
      <c r="A80" s="24"/>
      <c r="B80" s="114"/>
      <c r="C80" s="30">
        <v>2010</v>
      </c>
      <c r="D80" s="12" t="s">
        <v>134</v>
      </c>
      <c r="E80" s="27">
        <v>0</v>
      </c>
      <c r="F80" s="27">
        <v>0</v>
      </c>
      <c r="G80" s="156" t="s">
        <v>162</v>
      </c>
      <c r="H80" s="144"/>
      <c r="I80" s="144" t="e">
        <f t="shared" si="6"/>
        <v>#DIV/0!</v>
      </c>
      <c r="J80" s="45">
        <v>0</v>
      </c>
    </row>
    <row r="81" spans="1:10" s="87" customFormat="1" ht="12.75" hidden="1">
      <c r="A81" s="21"/>
      <c r="B81" s="29">
        <v>75108</v>
      </c>
      <c r="C81" s="22"/>
      <c r="D81" s="16" t="s">
        <v>99</v>
      </c>
      <c r="E81" s="23">
        <f>SUM(E82:E83)</f>
        <v>0</v>
      </c>
      <c r="F81" s="23">
        <f>SUM(F82:F83)</f>
        <v>0</v>
      </c>
      <c r="G81" s="143" t="e">
        <f t="shared" si="7"/>
        <v>#DIV/0!</v>
      </c>
      <c r="H81" s="143"/>
      <c r="I81" s="149" t="s">
        <v>162</v>
      </c>
      <c r="J81" s="23">
        <f>SUM(J82:J83)</f>
        <v>0</v>
      </c>
    </row>
    <row r="82" spans="1:10" ht="12.75" hidden="1">
      <c r="A82" s="24"/>
      <c r="B82" s="31"/>
      <c r="C82" s="32" t="s">
        <v>11</v>
      </c>
      <c r="D82" s="12" t="s">
        <v>12</v>
      </c>
      <c r="E82" s="27">
        <v>0</v>
      </c>
      <c r="F82" s="27">
        <v>0</v>
      </c>
      <c r="G82" s="156" t="s">
        <v>162</v>
      </c>
      <c r="H82" s="144"/>
      <c r="I82" s="156" t="s">
        <v>162</v>
      </c>
      <c r="J82" s="172">
        <v>0</v>
      </c>
    </row>
    <row r="83" spans="1:10" ht="12.75" hidden="1">
      <c r="A83" s="24"/>
      <c r="B83" s="31"/>
      <c r="C83" s="32" t="s">
        <v>158</v>
      </c>
      <c r="D83" s="12" t="s">
        <v>134</v>
      </c>
      <c r="E83" s="27"/>
      <c r="F83" s="27"/>
      <c r="G83" s="144" t="e">
        <f t="shared" si="7"/>
        <v>#DIV/0!</v>
      </c>
      <c r="H83" s="144"/>
      <c r="I83" s="156" t="s">
        <v>162</v>
      </c>
      <c r="J83" s="45"/>
    </row>
    <row r="84" spans="1:10" ht="45" hidden="1">
      <c r="A84" s="24"/>
      <c r="B84" s="29">
        <v>75109</v>
      </c>
      <c r="C84" s="104"/>
      <c r="D84" s="15" t="s">
        <v>188</v>
      </c>
      <c r="E84" s="23">
        <f>SUM(E85)</f>
        <v>0</v>
      </c>
      <c r="F84" s="23">
        <f>SUM(F85)</f>
        <v>0</v>
      </c>
      <c r="G84" s="149" t="s">
        <v>162</v>
      </c>
      <c r="H84" s="143"/>
      <c r="I84" s="143" t="e">
        <f aca="true" t="shared" si="8" ref="I84:I92">(F84/J84)*100</f>
        <v>#DIV/0!</v>
      </c>
      <c r="J84" s="23">
        <f>SUM(J85)</f>
        <v>0</v>
      </c>
    </row>
    <row r="85" spans="1:10" ht="12.75" hidden="1">
      <c r="A85" s="24"/>
      <c r="B85" s="129"/>
      <c r="C85" s="32" t="s">
        <v>158</v>
      </c>
      <c r="D85" s="12" t="s">
        <v>134</v>
      </c>
      <c r="E85" s="27">
        <v>0</v>
      </c>
      <c r="F85" s="27">
        <v>0</v>
      </c>
      <c r="G85" s="156" t="s">
        <v>162</v>
      </c>
      <c r="H85" s="144"/>
      <c r="I85" s="144" t="e">
        <f t="shared" si="8"/>
        <v>#DIV/0!</v>
      </c>
      <c r="J85" s="27">
        <v>0</v>
      </c>
    </row>
    <row r="86" spans="1:10" ht="22.5">
      <c r="A86" s="28">
        <v>754</v>
      </c>
      <c r="B86" s="18"/>
      <c r="C86" s="34"/>
      <c r="D86" s="69" t="s">
        <v>122</v>
      </c>
      <c r="E86" s="20">
        <f>E87</f>
        <v>400000</v>
      </c>
      <c r="F86" s="20">
        <f>F87</f>
        <v>315197.43</v>
      </c>
      <c r="G86" s="142">
        <f t="shared" si="7"/>
        <v>78.7993575</v>
      </c>
      <c r="H86" s="142">
        <f>SUM(H90)</f>
        <v>298873.6</v>
      </c>
      <c r="I86" s="142">
        <f t="shared" si="8"/>
        <v>179.20223426982994</v>
      </c>
      <c r="J86" s="20">
        <f>J87</f>
        <v>175889.23</v>
      </c>
    </row>
    <row r="87" spans="1:10" ht="12.75">
      <c r="A87" s="49"/>
      <c r="B87" s="50">
        <v>75416</v>
      </c>
      <c r="C87" s="119"/>
      <c r="D87" s="173" t="s">
        <v>231</v>
      </c>
      <c r="E87" s="52">
        <f>SUM(E88:E90)</f>
        <v>400000</v>
      </c>
      <c r="F87" s="52">
        <f>SUM(F88:F90)</f>
        <v>315197.43</v>
      </c>
      <c r="G87" s="143">
        <f t="shared" si="7"/>
        <v>78.7993575</v>
      </c>
      <c r="H87" s="151"/>
      <c r="I87" s="143">
        <f t="shared" si="8"/>
        <v>179.20223426982994</v>
      </c>
      <c r="J87" s="23">
        <f>SUM(J88:J89)</f>
        <v>175889.23</v>
      </c>
    </row>
    <row r="88" spans="1:10" ht="22.5">
      <c r="A88" s="49"/>
      <c r="B88" s="174"/>
      <c r="C88" s="54" t="s">
        <v>29</v>
      </c>
      <c r="D88" s="14" t="s">
        <v>113</v>
      </c>
      <c r="E88" s="55">
        <v>400000</v>
      </c>
      <c r="F88" s="55">
        <v>315197.43</v>
      </c>
      <c r="G88" s="144">
        <f t="shared" si="7"/>
        <v>78.7993575</v>
      </c>
      <c r="H88" s="151"/>
      <c r="I88" s="144">
        <f t="shared" si="8"/>
        <v>179.20223426982994</v>
      </c>
      <c r="J88" s="162">
        <v>175889.23</v>
      </c>
    </row>
    <row r="89" spans="1:10" ht="33.75" hidden="1">
      <c r="A89" s="49"/>
      <c r="B89" s="176"/>
      <c r="C89" s="54" t="s">
        <v>140</v>
      </c>
      <c r="D89" s="88" t="s">
        <v>214</v>
      </c>
      <c r="E89" s="55"/>
      <c r="F89" s="55"/>
      <c r="G89" s="144" t="e">
        <f t="shared" si="7"/>
        <v>#DIV/0!</v>
      </c>
      <c r="H89" s="151"/>
      <c r="I89" s="144" t="e">
        <f t="shared" si="8"/>
        <v>#DIV/0!</v>
      </c>
      <c r="J89" s="162">
        <v>0</v>
      </c>
    </row>
    <row r="90" spans="1:10" ht="12.75" hidden="1">
      <c r="A90" s="21"/>
      <c r="B90" s="29">
        <v>75495</v>
      </c>
      <c r="C90" s="65"/>
      <c r="D90" s="16" t="s">
        <v>5</v>
      </c>
      <c r="E90" s="23">
        <f>SUM(E91:E92)</f>
        <v>0</v>
      </c>
      <c r="F90" s="23">
        <f>SUM(F91:F92)</f>
        <v>0</v>
      </c>
      <c r="G90" s="143" t="e">
        <f t="shared" si="7"/>
        <v>#DIV/0!</v>
      </c>
      <c r="H90" s="143">
        <f>SUM(H92)</f>
        <v>298873.6</v>
      </c>
      <c r="I90" s="143" t="e">
        <f t="shared" si="8"/>
        <v>#DIV/0!</v>
      </c>
      <c r="J90" s="23">
        <f>SUM(J91:J92)</f>
        <v>0</v>
      </c>
    </row>
    <row r="91" spans="1:10" ht="15" customHeight="1" hidden="1">
      <c r="A91" s="24"/>
      <c r="B91" s="31"/>
      <c r="C91" s="32" t="s">
        <v>29</v>
      </c>
      <c r="D91" s="14" t="s">
        <v>113</v>
      </c>
      <c r="E91" s="27"/>
      <c r="F91" s="27"/>
      <c r="G91" s="144" t="e">
        <f t="shared" si="7"/>
        <v>#DIV/0!</v>
      </c>
      <c r="H91" s="144">
        <v>298873.6</v>
      </c>
      <c r="I91" s="144" t="e">
        <f t="shared" si="8"/>
        <v>#DIV/0!</v>
      </c>
      <c r="J91" s="27"/>
    </row>
    <row r="92" spans="1:10" ht="33.75" hidden="1">
      <c r="A92" s="24"/>
      <c r="B92" s="31"/>
      <c r="C92" s="32" t="s">
        <v>140</v>
      </c>
      <c r="D92" s="88" t="s">
        <v>214</v>
      </c>
      <c r="E92" s="27"/>
      <c r="F92" s="27"/>
      <c r="G92" s="144" t="e">
        <f t="shared" si="7"/>
        <v>#DIV/0!</v>
      </c>
      <c r="H92" s="144">
        <v>298873.6</v>
      </c>
      <c r="I92" s="144" t="e">
        <f t="shared" si="8"/>
        <v>#DIV/0!</v>
      </c>
      <c r="J92" s="27">
        <v>0</v>
      </c>
    </row>
    <row r="93" spans="1:10" ht="35.25" customHeight="1">
      <c r="A93" s="43">
        <v>756</v>
      </c>
      <c r="B93" s="39"/>
      <c r="C93" s="40"/>
      <c r="D93" s="69" t="s">
        <v>132</v>
      </c>
      <c r="E93" s="20">
        <f>E94+E99+E108+E123+E131+E135</f>
        <v>100891966</v>
      </c>
      <c r="F93" s="20">
        <f>F94+F99+F108+F123+F131+F135</f>
        <v>39057258.67</v>
      </c>
      <c r="G93" s="142">
        <f t="shared" si="7"/>
        <v>38.7119611387095</v>
      </c>
      <c r="H93" s="142">
        <f>H94+H99+H108+H123+H131+H135</f>
        <v>82918615.82</v>
      </c>
      <c r="I93" s="142">
        <f aca="true" t="shared" si="9" ref="I93:I126">(F93/J93)*100</f>
        <v>98.67568913545121</v>
      </c>
      <c r="J93" s="20">
        <f>SUM(J94,J97,J99,J108,J123,J131,J135)</f>
        <v>39581439.980000004</v>
      </c>
    </row>
    <row r="94" spans="1:10" ht="13.5" customHeight="1">
      <c r="A94" s="21"/>
      <c r="B94" s="29">
        <v>75601</v>
      </c>
      <c r="C94" s="22"/>
      <c r="D94" s="15" t="s">
        <v>30</v>
      </c>
      <c r="E94" s="23">
        <f>SUM(E95:E96)</f>
        <v>115000</v>
      </c>
      <c r="F94" s="23">
        <f>SUM(F95:F96)</f>
        <v>49771.81</v>
      </c>
      <c r="G94" s="143">
        <f t="shared" si="7"/>
        <v>43.279834782608695</v>
      </c>
      <c r="H94" s="143">
        <f>SUM(H95:H96)</f>
        <v>228288.21</v>
      </c>
      <c r="I94" s="143">
        <f t="shared" si="9"/>
        <v>135.59477135935012</v>
      </c>
      <c r="J94" s="23">
        <f>SUM(J95:J96)</f>
        <v>36706.29</v>
      </c>
    </row>
    <row r="95" spans="1:10" ht="22.5">
      <c r="A95" s="24"/>
      <c r="B95" s="103"/>
      <c r="C95" s="36" t="s">
        <v>31</v>
      </c>
      <c r="D95" s="14" t="s">
        <v>137</v>
      </c>
      <c r="E95" s="27">
        <v>114000</v>
      </c>
      <c r="F95" s="27">
        <v>48592.81</v>
      </c>
      <c r="G95" s="144">
        <f t="shared" si="7"/>
        <v>42.625271929824564</v>
      </c>
      <c r="H95" s="144">
        <v>136395.86</v>
      </c>
      <c r="I95" s="144">
        <f t="shared" si="9"/>
        <v>137.1612730223696</v>
      </c>
      <c r="J95" s="27">
        <v>35427.5</v>
      </c>
    </row>
    <row r="96" spans="1:10" ht="12.75" customHeight="1">
      <c r="A96" s="24"/>
      <c r="B96" s="25"/>
      <c r="C96" s="32" t="s">
        <v>21</v>
      </c>
      <c r="D96" s="14" t="s">
        <v>112</v>
      </c>
      <c r="E96" s="27">
        <v>1000</v>
      </c>
      <c r="F96" s="27">
        <v>1179</v>
      </c>
      <c r="G96" s="144">
        <f t="shared" si="7"/>
        <v>117.9</v>
      </c>
      <c r="H96" s="144">
        <v>91892.35</v>
      </c>
      <c r="I96" s="144">
        <f t="shared" si="9"/>
        <v>92.19652953182306</v>
      </c>
      <c r="J96" s="27">
        <v>1278.79</v>
      </c>
    </row>
    <row r="97" spans="1:10" ht="12.75" customHeight="1" hidden="1">
      <c r="A97" s="24"/>
      <c r="B97" s="29">
        <v>75605</v>
      </c>
      <c r="C97" s="46"/>
      <c r="D97" s="15" t="s">
        <v>175</v>
      </c>
      <c r="E97" s="23">
        <f>E98</f>
        <v>0</v>
      </c>
      <c r="F97" s="23">
        <f>F98</f>
        <v>0</v>
      </c>
      <c r="G97" s="149" t="s">
        <v>162</v>
      </c>
      <c r="H97" s="143"/>
      <c r="I97" s="143" t="e">
        <f t="shared" si="9"/>
        <v>#DIV/0!</v>
      </c>
      <c r="J97" s="23">
        <v>0</v>
      </c>
    </row>
    <row r="98" spans="1:10" ht="13.5" customHeight="1" hidden="1">
      <c r="A98" s="21"/>
      <c r="B98" s="118"/>
      <c r="C98" s="32" t="s">
        <v>50</v>
      </c>
      <c r="D98" s="14" t="s">
        <v>175</v>
      </c>
      <c r="E98" s="27">
        <v>0</v>
      </c>
      <c r="F98" s="27">
        <v>0</v>
      </c>
      <c r="G98" s="156" t="s">
        <v>162</v>
      </c>
      <c r="H98" s="144"/>
      <c r="I98" s="144" t="e">
        <f t="shared" si="9"/>
        <v>#DIV/0!</v>
      </c>
      <c r="J98" s="27">
        <v>0</v>
      </c>
    </row>
    <row r="99" spans="1:10" ht="35.25" customHeight="1">
      <c r="A99" s="21"/>
      <c r="B99" s="29">
        <v>75615</v>
      </c>
      <c r="C99" s="22"/>
      <c r="D99" s="15" t="s">
        <v>124</v>
      </c>
      <c r="E99" s="23">
        <f>SUM(E100:E107)</f>
        <v>28871734</v>
      </c>
      <c r="F99" s="23">
        <f>SUM(F100:F107)</f>
        <v>11716416.02</v>
      </c>
      <c r="G99" s="143">
        <f t="shared" si="7"/>
        <v>40.58092257292201</v>
      </c>
      <c r="H99" s="143">
        <f>SUM(H100:H107)</f>
        <v>21304432.6</v>
      </c>
      <c r="I99" s="143">
        <f t="shared" si="9"/>
        <v>106.56292241373635</v>
      </c>
      <c r="J99" s="23">
        <f>SUM(J100:J107)</f>
        <v>10994833.620000001</v>
      </c>
    </row>
    <row r="100" spans="1:10" ht="12.75">
      <c r="A100" s="24"/>
      <c r="B100" s="31"/>
      <c r="C100" s="32" t="s">
        <v>32</v>
      </c>
      <c r="D100" s="12" t="s">
        <v>33</v>
      </c>
      <c r="E100" s="27">
        <v>26700000</v>
      </c>
      <c r="F100" s="27">
        <v>11351196.66</v>
      </c>
      <c r="G100" s="144">
        <f t="shared" si="7"/>
        <v>42.513845168539326</v>
      </c>
      <c r="H100" s="144">
        <v>20056054.94</v>
      </c>
      <c r="I100" s="144">
        <f t="shared" si="9"/>
        <v>106.68710220150692</v>
      </c>
      <c r="J100" s="27">
        <v>10639708.48</v>
      </c>
    </row>
    <row r="101" spans="1:10" ht="12.75">
      <c r="A101" s="24"/>
      <c r="B101" s="31"/>
      <c r="C101" s="32" t="s">
        <v>34</v>
      </c>
      <c r="D101" s="12" t="s">
        <v>35</v>
      </c>
      <c r="E101" s="27">
        <v>1265</v>
      </c>
      <c r="F101" s="27">
        <v>1247.22</v>
      </c>
      <c r="G101" s="144">
        <f t="shared" si="7"/>
        <v>98.59446640316206</v>
      </c>
      <c r="H101" s="144">
        <v>692.5</v>
      </c>
      <c r="I101" s="144">
        <f t="shared" si="9"/>
        <v>139.42273296369166</v>
      </c>
      <c r="J101" s="27">
        <v>894.56</v>
      </c>
    </row>
    <row r="102" spans="1:10" ht="12.75">
      <c r="A102" s="24"/>
      <c r="B102" s="31"/>
      <c r="C102" s="32" t="s">
        <v>36</v>
      </c>
      <c r="D102" s="12" t="s">
        <v>37</v>
      </c>
      <c r="E102" s="27">
        <v>644000</v>
      </c>
      <c r="F102" s="27">
        <v>244889</v>
      </c>
      <c r="G102" s="144">
        <f t="shared" si="7"/>
        <v>38.02624223602484</v>
      </c>
      <c r="H102" s="144">
        <v>627558.4</v>
      </c>
      <c r="I102" s="144">
        <f t="shared" si="9"/>
        <v>79.08012348549433</v>
      </c>
      <c r="J102" s="27">
        <v>309672</v>
      </c>
    </row>
    <row r="103" spans="1:10" ht="22.5">
      <c r="A103" s="24"/>
      <c r="B103" s="31"/>
      <c r="C103" s="32" t="s">
        <v>48</v>
      </c>
      <c r="D103" s="14" t="s">
        <v>116</v>
      </c>
      <c r="E103" s="27">
        <v>1300000</v>
      </c>
      <c r="F103" s="27">
        <v>0</v>
      </c>
      <c r="G103" s="144">
        <f t="shared" si="7"/>
        <v>0</v>
      </c>
      <c r="H103" s="144"/>
      <c r="I103" s="156" t="s">
        <v>162</v>
      </c>
      <c r="J103" s="45" t="s">
        <v>162</v>
      </c>
    </row>
    <row r="104" spans="1:10" ht="12.75">
      <c r="A104" s="24"/>
      <c r="B104" s="31"/>
      <c r="C104" s="32" t="s">
        <v>38</v>
      </c>
      <c r="D104" s="12" t="s">
        <v>96</v>
      </c>
      <c r="E104" s="27">
        <v>200839</v>
      </c>
      <c r="F104" s="27">
        <v>94028</v>
      </c>
      <c r="G104" s="144">
        <f t="shared" si="7"/>
        <v>46.81760016729818</v>
      </c>
      <c r="H104" s="144">
        <v>459936</v>
      </c>
      <c r="I104" s="144">
        <f t="shared" si="9"/>
        <v>275.51570557899674</v>
      </c>
      <c r="J104" s="27">
        <v>34128</v>
      </c>
    </row>
    <row r="105" spans="1:10" ht="12.75">
      <c r="A105" s="24"/>
      <c r="B105" s="31"/>
      <c r="C105" s="32" t="s">
        <v>17</v>
      </c>
      <c r="D105" s="12" t="s">
        <v>18</v>
      </c>
      <c r="E105" s="27">
        <v>980</v>
      </c>
      <c r="F105" s="27">
        <v>470.6</v>
      </c>
      <c r="G105" s="144">
        <f t="shared" si="7"/>
        <v>48.02040816326531</v>
      </c>
      <c r="H105" s="144">
        <v>624.8</v>
      </c>
      <c r="I105" s="144">
        <f t="shared" si="9"/>
        <v>133.5869194958556</v>
      </c>
      <c r="J105" s="27">
        <v>352.28</v>
      </c>
    </row>
    <row r="106" spans="1:10" ht="14.25" customHeight="1">
      <c r="A106" s="24"/>
      <c r="B106" s="31"/>
      <c r="C106" s="32" t="s">
        <v>21</v>
      </c>
      <c r="D106" s="14" t="s">
        <v>112</v>
      </c>
      <c r="E106" s="27">
        <v>24650</v>
      </c>
      <c r="F106" s="27">
        <v>24584.54</v>
      </c>
      <c r="G106" s="144">
        <f t="shared" si="7"/>
        <v>99.73444219066937</v>
      </c>
      <c r="H106" s="144">
        <v>124485.96</v>
      </c>
      <c r="I106" s="144">
        <f t="shared" si="9"/>
        <v>243.93538592818237</v>
      </c>
      <c r="J106" s="27">
        <v>10078.3</v>
      </c>
    </row>
    <row r="107" spans="1:10" ht="22.5" hidden="1">
      <c r="A107" s="24"/>
      <c r="B107" s="31"/>
      <c r="C107" s="32">
        <v>2680</v>
      </c>
      <c r="D107" s="14" t="s">
        <v>103</v>
      </c>
      <c r="E107" s="27"/>
      <c r="F107" s="27"/>
      <c r="G107" s="144" t="e">
        <f t="shared" si="7"/>
        <v>#DIV/0!</v>
      </c>
      <c r="H107" s="144">
        <v>35080</v>
      </c>
      <c r="I107" s="144" t="e">
        <f t="shared" si="9"/>
        <v>#DIV/0!</v>
      </c>
      <c r="J107" s="27"/>
    </row>
    <row r="108" spans="1:10" ht="45">
      <c r="A108" s="21"/>
      <c r="B108" s="29">
        <v>75616</v>
      </c>
      <c r="C108" s="44"/>
      <c r="D108" s="15" t="s">
        <v>125</v>
      </c>
      <c r="E108" s="23">
        <f>SUM(E109:E122)</f>
        <v>17232050</v>
      </c>
      <c r="F108" s="23">
        <f>SUM(F109:F122)</f>
        <v>6366911.77</v>
      </c>
      <c r="G108" s="143">
        <f t="shared" si="7"/>
        <v>36.94808087256014</v>
      </c>
      <c r="H108" s="143">
        <f>SUM(H109:H122)</f>
        <v>11289482.9</v>
      </c>
      <c r="I108" s="143">
        <f t="shared" si="9"/>
        <v>88.7230282541486</v>
      </c>
      <c r="J108" s="23">
        <f>SUM(J109:J122)</f>
        <v>7176165.9799999995</v>
      </c>
    </row>
    <row r="109" spans="1:10" ht="12.75">
      <c r="A109" s="24"/>
      <c r="B109" s="25"/>
      <c r="C109" s="32" t="s">
        <v>32</v>
      </c>
      <c r="D109" s="12" t="s">
        <v>33</v>
      </c>
      <c r="E109" s="27">
        <v>7400000</v>
      </c>
      <c r="F109" s="27">
        <v>4292569.87</v>
      </c>
      <c r="G109" s="144">
        <f t="shared" si="7"/>
        <v>58.00770094594595</v>
      </c>
      <c r="H109" s="144">
        <v>5583298.77</v>
      </c>
      <c r="I109" s="144">
        <f t="shared" si="9"/>
        <v>111.36343748463995</v>
      </c>
      <c r="J109" s="27">
        <v>3854559.42</v>
      </c>
    </row>
    <row r="110" spans="1:10" ht="12.75">
      <c r="A110" s="24"/>
      <c r="B110" s="25"/>
      <c r="C110" s="32" t="s">
        <v>34</v>
      </c>
      <c r="D110" s="12" t="s">
        <v>35</v>
      </c>
      <c r="E110" s="27">
        <v>95220</v>
      </c>
      <c r="F110" s="27">
        <v>57742.93</v>
      </c>
      <c r="G110" s="144">
        <f t="shared" si="7"/>
        <v>60.641598403696705</v>
      </c>
      <c r="H110" s="144">
        <v>128065.04</v>
      </c>
      <c r="I110" s="144">
        <f t="shared" si="9"/>
        <v>113.05338084701937</v>
      </c>
      <c r="J110" s="27">
        <v>51075.81</v>
      </c>
    </row>
    <row r="111" spans="1:10" ht="12.75">
      <c r="A111" s="24"/>
      <c r="B111" s="25"/>
      <c r="C111" s="32" t="s">
        <v>36</v>
      </c>
      <c r="D111" s="12" t="s">
        <v>37</v>
      </c>
      <c r="E111" s="27">
        <v>740000</v>
      </c>
      <c r="F111" s="27">
        <v>358463.11</v>
      </c>
      <c r="G111" s="144">
        <f t="shared" si="7"/>
        <v>48.44096081081081</v>
      </c>
      <c r="H111" s="144">
        <v>586665.11</v>
      </c>
      <c r="I111" s="144">
        <f t="shared" si="9"/>
        <v>113.94481598021015</v>
      </c>
      <c r="J111" s="27">
        <v>314593.61</v>
      </c>
    </row>
    <row r="112" spans="1:10" ht="12.75">
      <c r="A112" s="24"/>
      <c r="B112" s="25"/>
      <c r="C112" s="37" t="s">
        <v>39</v>
      </c>
      <c r="D112" s="12" t="s">
        <v>40</v>
      </c>
      <c r="E112" s="27">
        <v>500000</v>
      </c>
      <c r="F112" s="27">
        <v>138387.59</v>
      </c>
      <c r="G112" s="144">
        <f t="shared" si="7"/>
        <v>27.677518</v>
      </c>
      <c r="H112" s="144">
        <v>597304.88</v>
      </c>
      <c r="I112" s="144">
        <f t="shared" si="9"/>
        <v>72.32752988743279</v>
      </c>
      <c r="J112" s="27">
        <v>191334.6</v>
      </c>
    </row>
    <row r="113" spans="1:10" ht="12.75">
      <c r="A113" s="24"/>
      <c r="B113" s="25"/>
      <c r="C113" s="37" t="s">
        <v>41</v>
      </c>
      <c r="D113" s="12" t="s">
        <v>98</v>
      </c>
      <c r="E113" s="27">
        <v>166000</v>
      </c>
      <c r="F113" s="27">
        <v>43438.15</v>
      </c>
      <c r="G113" s="144">
        <f t="shared" si="7"/>
        <v>26.167560240963855</v>
      </c>
      <c r="H113" s="144">
        <v>189004.14</v>
      </c>
      <c r="I113" s="144">
        <f t="shared" si="9"/>
        <v>91.35568866909873</v>
      </c>
      <c r="J113" s="27">
        <v>47548.38</v>
      </c>
    </row>
    <row r="114" spans="1:10" ht="12.75">
      <c r="A114" s="24"/>
      <c r="B114" s="25"/>
      <c r="C114" s="32" t="s">
        <v>42</v>
      </c>
      <c r="D114" s="12" t="s">
        <v>43</v>
      </c>
      <c r="E114" s="27">
        <v>1600000</v>
      </c>
      <c r="F114" s="27">
        <v>538784.5</v>
      </c>
      <c r="G114" s="144">
        <f t="shared" si="7"/>
        <v>33.67403125</v>
      </c>
      <c r="H114" s="144">
        <v>803263.87</v>
      </c>
      <c r="I114" s="144">
        <f t="shared" si="9"/>
        <v>121.68435597356834</v>
      </c>
      <c r="J114" s="27">
        <v>442772.2</v>
      </c>
    </row>
    <row r="115" spans="1:10" ht="12.75">
      <c r="A115" s="24"/>
      <c r="B115" s="25"/>
      <c r="C115" s="37" t="s">
        <v>44</v>
      </c>
      <c r="D115" s="12" t="s">
        <v>45</v>
      </c>
      <c r="E115" s="27">
        <v>180000</v>
      </c>
      <c r="F115" s="27">
        <v>54847.8</v>
      </c>
      <c r="G115" s="144">
        <f t="shared" si="7"/>
        <v>30.471</v>
      </c>
      <c r="H115" s="144">
        <v>258812.5</v>
      </c>
      <c r="I115" s="144">
        <f t="shared" si="9"/>
        <v>95.76219991270189</v>
      </c>
      <c r="J115" s="27">
        <v>57275</v>
      </c>
    </row>
    <row r="116" spans="1:10" ht="22.5">
      <c r="A116" s="24"/>
      <c r="B116" s="25"/>
      <c r="C116" s="37" t="s">
        <v>48</v>
      </c>
      <c r="D116" s="14" t="s">
        <v>116</v>
      </c>
      <c r="E116" s="27">
        <v>2900000</v>
      </c>
      <c r="F116" s="27">
        <v>0</v>
      </c>
      <c r="G116" s="144">
        <f t="shared" si="7"/>
        <v>0</v>
      </c>
      <c r="H116" s="144"/>
      <c r="I116" s="156" t="s">
        <v>162</v>
      </c>
      <c r="J116" s="45" t="s">
        <v>162</v>
      </c>
    </row>
    <row r="117" spans="1:10" ht="12.75">
      <c r="A117" s="24"/>
      <c r="B117" s="25"/>
      <c r="C117" s="32" t="s">
        <v>38</v>
      </c>
      <c r="D117" s="12" t="s">
        <v>96</v>
      </c>
      <c r="E117" s="27">
        <v>3500000</v>
      </c>
      <c r="F117" s="27">
        <v>826538.3</v>
      </c>
      <c r="G117" s="144">
        <f t="shared" si="7"/>
        <v>23.61538</v>
      </c>
      <c r="H117" s="144">
        <v>2808159.24</v>
      </c>
      <c r="I117" s="144">
        <f t="shared" si="9"/>
        <v>38.336201357464425</v>
      </c>
      <c r="J117" s="27">
        <v>2156025.56</v>
      </c>
    </row>
    <row r="118" spans="1:10" ht="12.75">
      <c r="A118" s="24"/>
      <c r="B118" s="25"/>
      <c r="C118" s="32" t="s">
        <v>160</v>
      </c>
      <c r="D118" s="12" t="s">
        <v>161</v>
      </c>
      <c r="E118" s="27">
        <v>2000</v>
      </c>
      <c r="F118" s="27">
        <v>80.13</v>
      </c>
      <c r="G118" s="144">
        <f t="shared" si="7"/>
        <v>4.0065</v>
      </c>
      <c r="H118" s="144"/>
      <c r="I118" s="144">
        <f t="shared" si="9"/>
        <v>9.564335163523515</v>
      </c>
      <c r="J118" s="27">
        <v>837.8</v>
      </c>
    </row>
    <row r="119" spans="1:10" ht="12.75" hidden="1">
      <c r="A119" s="24"/>
      <c r="B119" s="25"/>
      <c r="C119" s="32" t="s">
        <v>29</v>
      </c>
      <c r="D119" s="14" t="s">
        <v>187</v>
      </c>
      <c r="E119" s="27">
        <v>0</v>
      </c>
      <c r="F119" s="27">
        <v>0</v>
      </c>
      <c r="G119" s="156" t="s">
        <v>162</v>
      </c>
      <c r="H119" s="144"/>
      <c r="I119" s="156" t="e">
        <f t="shared" si="9"/>
        <v>#DIV/0!</v>
      </c>
      <c r="J119" s="27">
        <v>0</v>
      </c>
    </row>
    <row r="120" spans="1:10" ht="12.75">
      <c r="A120" s="24"/>
      <c r="B120" s="25"/>
      <c r="C120" s="32" t="s">
        <v>17</v>
      </c>
      <c r="D120" s="12" t="s">
        <v>18</v>
      </c>
      <c r="E120" s="27">
        <v>40450</v>
      </c>
      <c r="F120" s="27">
        <v>13786.25</v>
      </c>
      <c r="G120" s="144">
        <f t="shared" si="7"/>
        <v>34.082200247218786</v>
      </c>
      <c r="H120" s="144"/>
      <c r="I120" s="144">
        <f t="shared" si="9"/>
        <v>89.43515322936399</v>
      </c>
      <c r="J120" s="27">
        <v>15414.8</v>
      </c>
    </row>
    <row r="121" spans="1:10" ht="12.75" customHeight="1">
      <c r="A121" s="24"/>
      <c r="B121" s="25"/>
      <c r="C121" s="32" t="s">
        <v>21</v>
      </c>
      <c r="D121" s="14" t="s">
        <v>112</v>
      </c>
      <c r="E121" s="27">
        <v>108380</v>
      </c>
      <c r="F121" s="27">
        <v>42273.14</v>
      </c>
      <c r="G121" s="144">
        <f t="shared" si="7"/>
        <v>39.00455803653811</v>
      </c>
      <c r="H121" s="144">
        <v>91892.35</v>
      </c>
      <c r="I121" s="144">
        <f t="shared" si="9"/>
        <v>94.50989071917869</v>
      </c>
      <c r="J121" s="27">
        <v>44728.8</v>
      </c>
    </row>
    <row r="122" spans="1:10" ht="22.5" hidden="1">
      <c r="A122" s="24"/>
      <c r="B122" s="25"/>
      <c r="C122" s="32">
        <v>2680</v>
      </c>
      <c r="D122" s="14" t="s">
        <v>103</v>
      </c>
      <c r="E122" s="27"/>
      <c r="F122" s="27"/>
      <c r="G122" s="144" t="e">
        <f t="shared" si="7"/>
        <v>#DIV/0!</v>
      </c>
      <c r="H122" s="144">
        <v>243017</v>
      </c>
      <c r="I122" s="144" t="e">
        <f t="shared" si="9"/>
        <v>#DIV/0!</v>
      </c>
      <c r="J122" s="27"/>
    </row>
    <row r="123" spans="1:10" ht="24.75" customHeight="1">
      <c r="A123" s="21"/>
      <c r="B123" s="29">
        <v>75618</v>
      </c>
      <c r="C123" s="22"/>
      <c r="D123" s="15" t="s">
        <v>126</v>
      </c>
      <c r="E123" s="23">
        <f>SUM(E124:E130)</f>
        <v>3452000</v>
      </c>
      <c r="F123" s="23">
        <f>SUM(F124:F130)</f>
        <v>2103081.5100000002</v>
      </c>
      <c r="G123" s="143">
        <f t="shared" si="7"/>
        <v>60.92356633835458</v>
      </c>
      <c r="H123" s="143">
        <f>SUM(H124:H130)</f>
        <v>3517985.71</v>
      </c>
      <c r="I123" s="143">
        <f t="shared" si="9"/>
        <v>94.73736794520295</v>
      </c>
      <c r="J123" s="23">
        <f>SUM(J124:J130)</f>
        <v>2219907.05</v>
      </c>
    </row>
    <row r="124" spans="1:10" ht="12.75">
      <c r="A124" s="24"/>
      <c r="B124" s="31"/>
      <c r="C124" s="36" t="s">
        <v>46</v>
      </c>
      <c r="D124" s="12" t="s">
        <v>114</v>
      </c>
      <c r="E124" s="27">
        <v>960000</v>
      </c>
      <c r="F124" s="27">
        <v>400576.56</v>
      </c>
      <c r="G124" s="144">
        <f t="shared" si="7"/>
        <v>41.726725</v>
      </c>
      <c r="H124" s="144">
        <v>1519063.49</v>
      </c>
      <c r="I124" s="144">
        <f t="shared" si="9"/>
        <v>96.87130892307576</v>
      </c>
      <c r="J124" s="27">
        <v>413514.14</v>
      </c>
    </row>
    <row r="125" spans="1:10" ht="15.75" customHeight="1">
      <c r="A125" s="24"/>
      <c r="B125" s="31"/>
      <c r="C125" s="37" t="s">
        <v>47</v>
      </c>
      <c r="D125" s="14" t="s">
        <v>115</v>
      </c>
      <c r="E125" s="27">
        <v>1450000</v>
      </c>
      <c r="F125" s="27">
        <v>1184446.89</v>
      </c>
      <c r="G125" s="144">
        <f t="shared" si="7"/>
        <v>81.68599241379309</v>
      </c>
      <c r="H125" s="144">
        <v>1265153.46</v>
      </c>
      <c r="I125" s="144">
        <f t="shared" si="9"/>
        <v>88.28231420316015</v>
      </c>
      <c r="J125" s="27">
        <v>1341658.18</v>
      </c>
    </row>
    <row r="126" spans="1:10" ht="24" customHeight="1">
      <c r="A126" s="24"/>
      <c r="B126" s="31"/>
      <c r="C126" s="37" t="s">
        <v>48</v>
      </c>
      <c r="D126" s="14" t="s">
        <v>116</v>
      </c>
      <c r="E126" s="27">
        <v>210000</v>
      </c>
      <c r="F126" s="27">
        <v>169780.84</v>
      </c>
      <c r="G126" s="144">
        <f t="shared" si="7"/>
        <v>80.84801904761905</v>
      </c>
      <c r="H126" s="144"/>
      <c r="I126" s="144">
        <f t="shared" si="9"/>
        <v>146.25878545506734</v>
      </c>
      <c r="J126" s="27">
        <v>116082.49</v>
      </c>
    </row>
    <row r="127" spans="1:10" ht="25.5" customHeight="1" hidden="1">
      <c r="A127" s="24"/>
      <c r="B127" s="31"/>
      <c r="C127" s="32" t="s">
        <v>80</v>
      </c>
      <c r="D127" s="14" t="s">
        <v>95</v>
      </c>
      <c r="E127" s="45"/>
      <c r="F127" s="45"/>
      <c r="G127" s="156" t="s">
        <v>162</v>
      </c>
      <c r="H127" s="144">
        <v>0</v>
      </c>
      <c r="I127" s="156" t="s">
        <v>162</v>
      </c>
      <c r="J127" s="27">
        <v>0</v>
      </c>
    </row>
    <row r="128" spans="1:10" ht="12.75" customHeight="1">
      <c r="A128" s="24"/>
      <c r="B128" s="31"/>
      <c r="C128" s="32" t="s">
        <v>8</v>
      </c>
      <c r="D128" s="12" t="s">
        <v>9</v>
      </c>
      <c r="E128" s="45">
        <v>6000</v>
      </c>
      <c r="F128" s="45">
        <v>4392</v>
      </c>
      <c r="G128" s="144">
        <f t="shared" si="7"/>
        <v>73.2</v>
      </c>
      <c r="H128" s="144"/>
      <c r="I128" s="144">
        <f>(F128/J128)*100</f>
        <v>112.18390804597702</v>
      </c>
      <c r="J128" s="45">
        <v>3915</v>
      </c>
    </row>
    <row r="129" spans="1:10" ht="12.75">
      <c r="A129" s="24"/>
      <c r="B129" s="31"/>
      <c r="C129" s="32" t="s">
        <v>17</v>
      </c>
      <c r="D129" s="12" t="s">
        <v>18</v>
      </c>
      <c r="E129" s="27">
        <v>825000</v>
      </c>
      <c r="F129" s="27">
        <v>343427.03</v>
      </c>
      <c r="G129" s="144">
        <f t="shared" si="7"/>
        <v>41.627518787878785</v>
      </c>
      <c r="H129" s="144">
        <v>732611.15</v>
      </c>
      <c r="I129" s="144">
        <f>(F129/J129)*100</f>
        <v>99.83333447674299</v>
      </c>
      <c r="J129" s="27">
        <v>344000.36</v>
      </c>
    </row>
    <row r="130" spans="1:10" ht="13.5" customHeight="1">
      <c r="A130" s="24"/>
      <c r="B130" s="31"/>
      <c r="C130" s="30" t="s">
        <v>21</v>
      </c>
      <c r="D130" s="14" t="s">
        <v>112</v>
      </c>
      <c r="E130" s="27">
        <v>1000</v>
      </c>
      <c r="F130" s="27">
        <v>458.19</v>
      </c>
      <c r="G130" s="144">
        <f t="shared" si="7"/>
        <v>45.819</v>
      </c>
      <c r="H130" s="144">
        <v>1157.61</v>
      </c>
      <c r="I130" s="144">
        <f>(F130/J130)*100</f>
        <v>62.17973075670395</v>
      </c>
      <c r="J130" s="27">
        <v>736.88</v>
      </c>
    </row>
    <row r="131" spans="1:10" ht="12.75">
      <c r="A131" s="21"/>
      <c r="B131" s="29">
        <v>75619</v>
      </c>
      <c r="C131" s="22"/>
      <c r="D131" s="16" t="s">
        <v>49</v>
      </c>
      <c r="E131" s="23">
        <f>SUM(E132:E133)</f>
        <v>412000</v>
      </c>
      <c r="F131" s="23">
        <f>SUM(F132:F133)</f>
        <v>306393.33</v>
      </c>
      <c r="G131" s="143">
        <f t="shared" si="7"/>
        <v>74.36731310679612</v>
      </c>
      <c r="H131" s="143">
        <f>SUM(H133)</f>
        <v>450000</v>
      </c>
      <c r="I131" s="143">
        <f>(F131/J131)*100</f>
        <v>41.36537464560551</v>
      </c>
      <c r="J131" s="23">
        <f>SUM(J132:J133)</f>
        <v>740700</v>
      </c>
    </row>
    <row r="132" spans="1:10" ht="22.5">
      <c r="A132" s="21"/>
      <c r="B132" s="38"/>
      <c r="C132" s="32" t="s">
        <v>80</v>
      </c>
      <c r="D132" s="14" t="s">
        <v>95</v>
      </c>
      <c r="E132" s="27">
        <v>12000</v>
      </c>
      <c r="F132" s="27">
        <v>6393.33</v>
      </c>
      <c r="G132" s="144">
        <f t="shared" si="7"/>
        <v>53.27775</v>
      </c>
      <c r="H132" s="144"/>
      <c r="I132" s="144">
        <f>(F132/J132)*100</f>
        <v>913.332857142857</v>
      </c>
      <c r="J132" s="45">
        <v>700</v>
      </c>
    </row>
    <row r="133" spans="1:10" ht="22.5">
      <c r="A133" s="24"/>
      <c r="B133" s="31"/>
      <c r="C133" s="37" t="s">
        <v>50</v>
      </c>
      <c r="D133" s="14" t="s">
        <v>133</v>
      </c>
      <c r="E133" s="27">
        <v>400000</v>
      </c>
      <c r="F133" s="27">
        <v>300000</v>
      </c>
      <c r="G133" s="144">
        <f t="shared" si="7"/>
        <v>75</v>
      </c>
      <c r="H133" s="144">
        <v>450000</v>
      </c>
      <c r="I133" s="144">
        <f aca="true" t="shared" si="10" ref="I133:I140">(F133/J133)*100</f>
        <v>40.54054054054054</v>
      </c>
      <c r="J133" s="27">
        <v>740000</v>
      </c>
    </row>
    <row r="134" spans="1:10" ht="12.75" hidden="1">
      <c r="A134" s="24"/>
      <c r="B134" s="31"/>
      <c r="C134" s="32" t="s">
        <v>11</v>
      </c>
      <c r="D134" s="13" t="s">
        <v>12</v>
      </c>
      <c r="E134" s="27"/>
      <c r="F134" s="27"/>
      <c r="G134" s="144" t="e">
        <f t="shared" si="7"/>
        <v>#DIV/0!</v>
      </c>
      <c r="H134" s="144"/>
      <c r="I134" s="144" t="e">
        <f t="shared" si="10"/>
        <v>#DIV/0!</v>
      </c>
      <c r="J134" s="27">
        <v>0</v>
      </c>
    </row>
    <row r="135" spans="1:10" ht="22.5">
      <c r="A135" s="21"/>
      <c r="B135" s="29">
        <v>75621</v>
      </c>
      <c r="C135" s="22"/>
      <c r="D135" s="15" t="s">
        <v>117</v>
      </c>
      <c r="E135" s="23">
        <f>SUM(E136:E137)</f>
        <v>50809182</v>
      </c>
      <c r="F135" s="23">
        <f>SUM(F136:F137)</f>
        <v>18514684.23</v>
      </c>
      <c r="G135" s="143">
        <f t="shared" si="7"/>
        <v>36.43964240557937</v>
      </c>
      <c r="H135" s="143">
        <f>SUM(H136:H137)</f>
        <v>46128426.4</v>
      </c>
      <c r="I135" s="143">
        <f t="shared" si="10"/>
        <v>100.5515477614388</v>
      </c>
      <c r="J135" s="23">
        <f>SUM(J136:J137)</f>
        <v>18413127.04</v>
      </c>
    </row>
    <row r="136" spans="1:10" ht="12.75">
      <c r="A136" s="24"/>
      <c r="B136" s="31"/>
      <c r="C136" s="36" t="s">
        <v>51</v>
      </c>
      <c r="D136" s="12" t="s">
        <v>52</v>
      </c>
      <c r="E136" s="27">
        <v>49009182</v>
      </c>
      <c r="F136" s="27">
        <v>17425439</v>
      </c>
      <c r="G136" s="144">
        <f t="shared" si="7"/>
        <v>35.555457750753725</v>
      </c>
      <c r="H136" s="144">
        <v>43532535</v>
      </c>
      <c r="I136" s="144">
        <f t="shared" si="10"/>
        <v>99.88821972951582</v>
      </c>
      <c r="J136" s="27">
        <v>17444939</v>
      </c>
    </row>
    <row r="137" spans="1:10" ht="12.75">
      <c r="A137" s="24"/>
      <c r="B137" s="31"/>
      <c r="C137" s="30" t="s">
        <v>53</v>
      </c>
      <c r="D137" s="12" t="s">
        <v>54</v>
      </c>
      <c r="E137" s="27">
        <v>1800000</v>
      </c>
      <c r="F137" s="27">
        <v>1089245.23</v>
      </c>
      <c r="G137" s="144">
        <f t="shared" si="7"/>
        <v>60.51362388888889</v>
      </c>
      <c r="H137" s="144">
        <v>2595891.4</v>
      </c>
      <c r="I137" s="144">
        <f t="shared" si="10"/>
        <v>112.5034791795197</v>
      </c>
      <c r="J137" s="27">
        <v>968188.04</v>
      </c>
    </row>
    <row r="138" spans="1:10" ht="12.75">
      <c r="A138" s="28">
        <v>758</v>
      </c>
      <c r="B138" s="18"/>
      <c r="C138" s="34"/>
      <c r="D138" s="68" t="s">
        <v>55</v>
      </c>
      <c r="E138" s="20">
        <f>E139+E141+E143+E145+E153</f>
        <v>41325879</v>
      </c>
      <c r="F138" s="20">
        <f>F139+F141+F143+F145+F153</f>
        <v>21333464.24</v>
      </c>
      <c r="G138" s="142">
        <f t="shared" si="7"/>
        <v>51.622529892225636</v>
      </c>
      <c r="H138" s="142" t="e">
        <f>SUM(H139+#REF!+H143+H145+H153)</f>
        <v>#REF!</v>
      </c>
      <c r="I138" s="142">
        <f t="shared" si="10"/>
        <v>85.98144859527191</v>
      </c>
      <c r="J138" s="20">
        <f>J139+J143+J145+J153</f>
        <v>24811706</v>
      </c>
    </row>
    <row r="139" spans="1:10" ht="22.5">
      <c r="A139" s="21"/>
      <c r="B139" s="29">
        <v>75801</v>
      </c>
      <c r="C139" s="22"/>
      <c r="D139" s="15" t="s">
        <v>127</v>
      </c>
      <c r="E139" s="23">
        <f>SUM(E140)</f>
        <v>37186806</v>
      </c>
      <c r="F139" s="23">
        <f>SUM(F140)</f>
        <v>20023668</v>
      </c>
      <c r="G139" s="143">
        <f t="shared" si="7"/>
        <v>53.84616253409879</v>
      </c>
      <c r="H139" s="143">
        <f>H140</f>
        <v>29785357</v>
      </c>
      <c r="I139" s="143">
        <f t="shared" si="10"/>
        <v>100.11924607917702</v>
      </c>
      <c r="J139" s="23">
        <f>SUM(J140)</f>
        <v>19999819</v>
      </c>
    </row>
    <row r="140" spans="1:10" ht="12.75">
      <c r="A140" s="24"/>
      <c r="B140" s="31"/>
      <c r="C140" s="32">
        <v>2920</v>
      </c>
      <c r="D140" s="12" t="s">
        <v>118</v>
      </c>
      <c r="E140" s="27">
        <v>37186806</v>
      </c>
      <c r="F140" s="27">
        <v>20023668</v>
      </c>
      <c r="G140" s="144">
        <f t="shared" si="7"/>
        <v>53.84616253409879</v>
      </c>
      <c r="H140" s="144">
        <v>29785357</v>
      </c>
      <c r="I140" s="144">
        <f t="shared" si="10"/>
        <v>100.11924607917702</v>
      </c>
      <c r="J140" s="27">
        <v>19999819</v>
      </c>
    </row>
    <row r="141" spans="1:10" ht="45" customHeight="1" hidden="1">
      <c r="A141" s="24"/>
      <c r="B141" s="29">
        <v>75802</v>
      </c>
      <c r="C141" s="46"/>
      <c r="D141" s="15" t="s">
        <v>225</v>
      </c>
      <c r="E141" s="23">
        <f>SUM(E142)</f>
        <v>0</v>
      </c>
      <c r="F141" s="23">
        <f>SUM(F142)</f>
        <v>0</v>
      </c>
      <c r="G141" s="144"/>
      <c r="H141" s="144"/>
      <c r="I141" s="144"/>
      <c r="J141" s="27"/>
    </row>
    <row r="142" spans="1:10" ht="12.75" customHeight="1" hidden="1">
      <c r="A142" s="24"/>
      <c r="B142" s="29"/>
      <c r="C142" s="32" t="s">
        <v>228</v>
      </c>
      <c r="D142" s="15"/>
      <c r="E142" s="27"/>
      <c r="F142" s="27"/>
      <c r="G142" s="144"/>
      <c r="H142" s="144"/>
      <c r="I142" s="144"/>
      <c r="J142" s="27"/>
    </row>
    <row r="143" spans="1:10" ht="12.75" hidden="1">
      <c r="A143" s="21"/>
      <c r="B143" s="29">
        <v>75807</v>
      </c>
      <c r="C143" s="22"/>
      <c r="D143" s="16" t="s">
        <v>92</v>
      </c>
      <c r="E143" s="108">
        <f>SUM(E144)</f>
        <v>0</v>
      </c>
      <c r="F143" s="23">
        <f>SUM(F144)</f>
        <v>0</v>
      </c>
      <c r="G143" s="143" t="e">
        <f t="shared" si="7"/>
        <v>#DIV/0!</v>
      </c>
      <c r="H143" s="143">
        <f>H144</f>
        <v>112138</v>
      </c>
      <c r="I143" s="143">
        <f aca="true" t="shared" si="11" ref="I143:I148">(F143/J143)*100</f>
        <v>0</v>
      </c>
      <c r="J143" s="23">
        <f>SUM(J144)</f>
        <v>287570</v>
      </c>
    </row>
    <row r="144" spans="1:10" ht="12.75" hidden="1">
      <c r="A144" s="24"/>
      <c r="B144" s="31"/>
      <c r="C144" s="32" t="s">
        <v>88</v>
      </c>
      <c r="D144" s="12" t="s">
        <v>118</v>
      </c>
      <c r="E144" s="27"/>
      <c r="F144" s="27"/>
      <c r="G144" s="144" t="e">
        <f t="shared" si="7"/>
        <v>#DIV/0!</v>
      </c>
      <c r="H144" s="144">
        <v>112138</v>
      </c>
      <c r="I144" s="144">
        <f t="shared" si="11"/>
        <v>0</v>
      </c>
      <c r="J144" s="27">
        <v>287570</v>
      </c>
    </row>
    <row r="145" spans="1:10" ht="12.75">
      <c r="A145" s="21"/>
      <c r="B145" s="29">
        <v>75814</v>
      </c>
      <c r="C145" s="22"/>
      <c r="D145" s="16" t="s">
        <v>56</v>
      </c>
      <c r="E145" s="23">
        <f>SUM(E146:E152)</f>
        <v>1230648</v>
      </c>
      <c r="F145" s="23">
        <f>SUM(F146:F152)</f>
        <v>97951.24</v>
      </c>
      <c r="G145" s="143">
        <f t="shared" si="7"/>
        <v>7.959322243240959</v>
      </c>
      <c r="H145" s="143">
        <f>SUM(H150:H150)</f>
        <v>582383</v>
      </c>
      <c r="I145" s="143">
        <f t="shared" si="11"/>
        <v>2.928873090351078</v>
      </c>
      <c r="J145" s="23">
        <f>SUM(J146:J152)</f>
        <v>3344332</v>
      </c>
    </row>
    <row r="146" spans="1:10" ht="12.75" hidden="1">
      <c r="A146" s="21"/>
      <c r="B146" s="38"/>
      <c r="C146" s="32" t="s">
        <v>11</v>
      </c>
      <c r="D146" s="12" t="s">
        <v>204</v>
      </c>
      <c r="E146" s="23"/>
      <c r="F146" s="23"/>
      <c r="G146" s="144" t="e">
        <f t="shared" si="7"/>
        <v>#DIV/0!</v>
      </c>
      <c r="H146" s="143"/>
      <c r="I146" s="156" t="e">
        <f t="shared" si="11"/>
        <v>#DIV/0!</v>
      </c>
      <c r="J146" s="27">
        <v>0</v>
      </c>
    </row>
    <row r="147" spans="1:10" ht="12.75" hidden="1">
      <c r="A147" s="21"/>
      <c r="B147" s="38"/>
      <c r="C147" s="32" t="s">
        <v>11</v>
      </c>
      <c r="D147" s="12" t="s">
        <v>12</v>
      </c>
      <c r="E147" s="23"/>
      <c r="F147" s="23"/>
      <c r="G147" s="144" t="e">
        <f t="shared" si="7"/>
        <v>#DIV/0!</v>
      </c>
      <c r="H147" s="143"/>
      <c r="I147" s="156" t="e">
        <f t="shared" si="11"/>
        <v>#DIV/0!</v>
      </c>
      <c r="J147" s="27">
        <v>0</v>
      </c>
    </row>
    <row r="148" spans="1:10" ht="12.75" hidden="1">
      <c r="A148" s="21"/>
      <c r="B148" s="38"/>
      <c r="C148" s="32" t="s">
        <v>60</v>
      </c>
      <c r="D148" s="12" t="s">
        <v>134</v>
      </c>
      <c r="E148" s="23"/>
      <c r="F148" s="23"/>
      <c r="G148" s="144" t="e">
        <f t="shared" si="7"/>
        <v>#DIV/0!</v>
      </c>
      <c r="H148" s="143"/>
      <c r="I148" s="156" t="e">
        <f t="shared" si="11"/>
        <v>#DIV/0!</v>
      </c>
      <c r="J148" s="27">
        <v>0</v>
      </c>
    </row>
    <row r="149" spans="1:10" ht="12.75">
      <c r="A149" s="21"/>
      <c r="B149" s="38"/>
      <c r="C149" s="32" t="s">
        <v>152</v>
      </c>
      <c r="D149" s="12" t="s">
        <v>153</v>
      </c>
      <c r="E149" s="27">
        <v>1132698</v>
      </c>
      <c r="F149" s="27">
        <v>0</v>
      </c>
      <c r="G149" s="144">
        <f t="shared" si="7"/>
        <v>0</v>
      </c>
      <c r="H149" s="143"/>
      <c r="I149" s="156" t="s">
        <v>162</v>
      </c>
      <c r="J149" s="27">
        <v>0</v>
      </c>
    </row>
    <row r="150" spans="1:10" ht="12.75" hidden="1">
      <c r="A150" s="24"/>
      <c r="B150" s="31"/>
      <c r="C150" s="32" t="s">
        <v>88</v>
      </c>
      <c r="D150" s="12" t="s">
        <v>118</v>
      </c>
      <c r="E150" s="27"/>
      <c r="F150" s="27">
        <v>0</v>
      </c>
      <c r="G150" s="144" t="e">
        <f t="shared" si="7"/>
        <v>#DIV/0!</v>
      </c>
      <c r="H150" s="144">
        <v>582383</v>
      </c>
      <c r="I150" s="156" t="s">
        <v>162</v>
      </c>
      <c r="J150" s="27"/>
    </row>
    <row r="151" spans="1:10" ht="22.5" hidden="1">
      <c r="A151" s="24"/>
      <c r="B151" s="31"/>
      <c r="C151" s="32" t="s">
        <v>176</v>
      </c>
      <c r="D151" s="14" t="s">
        <v>234</v>
      </c>
      <c r="E151" s="27"/>
      <c r="F151" s="27"/>
      <c r="G151" s="144" t="e">
        <f t="shared" si="7"/>
        <v>#DIV/0!</v>
      </c>
      <c r="H151" s="144"/>
      <c r="I151" s="144" t="e">
        <f>(F151/J151)*100</f>
        <v>#DIV/0!</v>
      </c>
      <c r="J151" s="27"/>
    </row>
    <row r="152" spans="1:10" ht="22.5">
      <c r="A152" s="24"/>
      <c r="B152" s="31"/>
      <c r="C152" s="32" t="s">
        <v>172</v>
      </c>
      <c r="D152" s="14" t="s">
        <v>234</v>
      </c>
      <c r="E152" s="27">
        <v>97950</v>
      </c>
      <c r="F152" s="27">
        <v>97951.24</v>
      </c>
      <c r="G152" s="144">
        <f t="shared" si="7"/>
        <v>100.00126595201634</v>
      </c>
      <c r="H152" s="144"/>
      <c r="I152" s="144">
        <f>(F152/J152)*100</f>
        <v>2.928873090351078</v>
      </c>
      <c r="J152" s="45">
        <v>3344332</v>
      </c>
    </row>
    <row r="153" spans="1:10" ht="12.75">
      <c r="A153" s="21"/>
      <c r="B153" s="29">
        <v>75831</v>
      </c>
      <c r="C153" s="22"/>
      <c r="D153" s="16" t="s">
        <v>57</v>
      </c>
      <c r="E153" s="108">
        <f>SUM(E154)</f>
        <v>2908425</v>
      </c>
      <c r="F153" s="23">
        <f>SUM(F154)</f>
        <v>1211845</v>
      </c>
      <c r="G153" s="143">
        <f t="shared" si="7"/>
        <v>41.666709645254734</v>
      </c>
      <c r="H153" s="143">
        <f>H154</f>
        <v>3172327</v>
      </c>
      <c r="I153" s="143">
        <f aca="true" t="shared" si="12" ref="I153:I161">(F153/J153)*100</f>
        <v>102.70003432247019</v>
      </c>
      <c r="J153" s="23">
        <f>SUM(J154)</f>
        <v>1179985</v>
      </c>
    </row>
    <row r="154" spans="1:10" ht="12.75">
      <c r="A154" s="24"/>
      <c r="B154" s="31"/>
      <c r="C154" s="32">
        <v>2920</v>
      </c>
      <c r="D154" s="12" t="s">
        <v>118</v>
      </c>
      <c r="E154" s="55">
        <v>2908425</v>
      </c>
      <c r="F154" s="27">
        <v>1211845</v>
      </c>
      <c r="G154" s="144">
        <f aca="true" t="shared" si="13" ref="G154:G234">F154*100/E154</f>
        <v>41.666709645254734</v>
      </c>
      <c r="H154" s="144">
        <v>3172327</v>
      </c>
      <c r="I154" s="144">
        <f t="shared" si="12"/>
        <v>102.70003432247019</v>
      </c>
      <c r="J154" s="27">
        <v>1179985</v>
      </c>
    </row>
    <row r="155" spans="1:10" ht="12.75">
      <c r="A155" s="28">
        <v>801</v>
      </c>
      <c r="B155" s="163"/>
      <c r="C155" s="164"/>
      <c r="D155" s="68" t="s">
        <v>58</v>
      </c>
      <c r="E155" s="20">
        <f>E156+E167+E175+E179+E182</f>
        <v>914452</v>
      </c>
      <c r="F155" s="20">
        <f>SUM(F156,F167,F175,F179,F182)</f>
        <v>478990.26000000007</v>
      </c>
      <c r="G155" s="142">
        <f t="shared" si="13"/>
        <v>52.38003306898559</v>
      </c>
      <c r="H155" s="142" t="e">
        <f>H156+H167+H175+#REF!+#REF!</f>
        <v>#REF!</v>
      </c>
      <c r="I155" s="142">
        <f t="shared" si="12"/>
        <v>186.0865574164849</v>
      </c>
      <c r="J155" s="20">
        <f>SUM(J156,J167,J175,J179,J182,)</f>
        <v>257401.86</v>
      </c>
    </row>
    <row r="156" spans="1:10" ht="12.75">
      <c r="A156" s="21"/>
      <c r="B156" s="29">
        <v>80101</v>
      </c>
      <c r="C156" s="22"/>
      <c r="D156" s="16" t="s">
        <v>59</v>
      </c>
      <c r="E156" s="23">
        <f>SUM(E157:E166)</f>
        <v>261412</v>
      </c>
      <c r="F156" s="23">
        <f>SUM(F157:F166)</f>
        <v>142325.39</v>
      </c>
      <c r="G156" s="143">
        <f t="shared" si="13"/>
        <v>54.4448571603446</v>
      </c>
      <c r="H156" s="143">
        <f>SUM(H159:H161)</f>
        <v>44573.149999999994</v>
      </c>
      <c r="I156" s="143">
        <f t="shared" si="12"/>
        <v>4510.433944863999</v>
      </c>
      <c r="J156" s="23">
        <f>SUM(J157:J166)</f>
        <v>3155.47</v>
      </c>
    </row>
    <row r="157" spans="1:10" ht="22.5" hidden="1">
      <c r="A157" s="21"/>
      <c r="B157" s="38"/>
      <c r="C157" s="32" t="s">
        <v>80</v>
      </c>
      <c r="D157" s="14" t="s">
        <v>95</v>
      </c>
      <c r="E157" s="27"/>
      <c r="F157" s="27"/>
      <c r="G157" s="144" t="e">
        <f>F157*100/E157</f>
        <v>#DIV/0!</v>
      </c>
      <c r="H157" s="144"/>
      <c r="I157" s="144" t="e">
        <f t="shared" si="12"/>
        <v>#DIV/0!</v>
      </c>
      <c r="J157" s="45"/>
    </row>
    <row r="158" spans="1:10" ht="12.75" hidden="1">
      <c r="A158" s="21"/>
      <c r="B158" s="38"/>
      <c r="C158" s="32" t="s">
        <v>177</v>
      </c>
      <c r="D158" s="12" t="s">
        <v>178</v>
      </c>
      <c r="E158" s="27"/>
      <c r="F158" s="27"/>
      <c r="G158" s="144" t="e">
        <f t="shared" si="13"/>
        <v>#DIV/0!</v>
      </c>
      <c r="H158" s="144"/>
      <c r="I158" s="144" t="e">
        <f t="shared" si="12"/>
        <v>#DIV/0!</v>
      </c>
      <c r="J158" s="27"/>
    </row>
    <row r="159" spans="1:10" ht="12.75" hidden="1">
      <c r="A159" s="24"/>
      <c r="B159" s="31"/>
      <c r="C159" s="32" t="s">
        <v>27</v>
      </c>
      <c r="D159" s="12" t="s">
        <v>28</v>
      </c>
      <c r="E159" s="27"/>
      <c r="F159" s="27"/>
      <c r="G159" s="144" t="e">
        <f t="shared" si="13"/>
        <v>#DIV/0!</v>
      </c>
      <c r="H159" s="144">
        <v>41456.77</v>
      </c>
      <c r="I159" s="144">
        <f t="shared" si="12"/>
        <v>0</v>
      </c>
      <c r="J159" s="27">
        <v>178.58</v>
      </c>
    </row>
    <row r="160" spans="1:10" ht="12.75">
      <c r="A160" s="24"/>
      <c r="B160" s="31"/>
      <c r="C160" s="30" t="s">
        <v>97</v>
      </c>
      <c r="D160" s="12" t="s">
        <v>28</v>
      </c>
      <c r="E160" s="35">
        <v>900</v>
      </c>
      <c r="F160" s="27">
        <v>337.32</v>
      </c>
      <c r="G160" s="144">
        <f t="shared" si="13"/>
        <v>37.48</v>
      </c>
      <c r="H160" s="144"/>
      <c r="I160" s="156" t="s">
        <v>162</v>
      </c>
      <c r="J160" s="45" t="s">
        <v>162</v>
      </c>
    </row>
    <row r="161" spans="1:11" ht="12.75">
      <c r="A161" s="24"/>
      <c r="B161" s="31"/>
      <c r="C161" s="32" t="s">
        <v>11</v>
      </c>
      <c r="D161" s="13" t="s">
        <v>12</v>
      </c>
      <c r="E161" s="27">
        <v>5600</v>
      </c>
      <c r="F161" s="27">
        <v>2530.83</v>
      </c>
      <c r="G161" s="144">
        <f t="shared" si="13"/>
        <v>45.193392857142854</v>
      </c>
      <c r="H161" s="144">
        <v>3116.38</v>
      </c>
      <c r="I161" s="144">
        <f t="shared" si="12"/>
        <v>85.01590586148632</v>
      </c>
      <c r="J161" s="27">
        <v>2976.89</v>
      </c>
      <c r="K161" s="175"/>
    </row>
    <row r="162" spans="1:10" ht="28.5" customHeight="1" hidden="1">
      <c r="A162" s="24"/>
      <c r="B162" s="31"/>
      <c r="C162" s="32" t="s">
        <v>60</v>
      </c>
      <c r="D162" s="14" t="s">
        <v>211</v>
      </c>
      <c r="E162" s="27"/>
      <c r="F162" s="27"/>
      <c r="G162" s="156" t="s">
        <v>162</v>
      </c>
      <c r="H162" s="156"/>
      <c r="I162" s="156" t="s">
        <v>162</v>
      </c>
      <c r="J162" s="45">
        <v>0</v>
      </c>
    </row>
    <row r="163" spans="1:10" ht="45">
      <c r="A163" s="24"/>
      <c r="B163" s="31"/>
      <c r="C163" s="32" t="s">
        <v>215</v>
      </c>
      <c r="D163" s="14" t="s">
        <v>216</v>
      </c>
      <c r="E163" s="27">
        <v>24012</v>
      </c>
      <c r="F163" s="27">
        <v>24007.24</v>
      </c>
      <c r="G163" s="144">
        <f t="shared" si="13"/>
        <v>99.98017657837748</v>
      </c>
      <c r="H163" s="156"/>
      <c r="I163" s="156" t="s">
        <v>162</v>
      </c>
      <c r="J163" s="45" t="s">
        <v>162</v>
      </c>
    </row>
    <row r="164" spans="1:10" ht="33.75" hidden="1">
      <c r="A164" s="24"/>
      <c r="B164" s="31"/>
      <c r="C164" s="32" t="s">
        <v>93</v>
      </c>
      <c r="D164" s="14" t="s">
        <v>154</v>
      </c>
      <c r="E164" s="27"/>
      <c r="F164" s="27"/>
      <c r="G164" s="144" t="e">
        <f t="shared" si="13"/>
        <v>#DIV/0!</v>
      </c>
      <c r="H164" s="144"/>
      <c r="I164" s="144" t="e">
        <f aca="true" t="shared" si="14" ref="I164:I173">(F164/J164)*100</f>
        <v>#DIV/0!</v>
      </c>
      <c r="J164" s="27"/>
    </row>
    <row r="165" spans="1:10" ht="33.75" hidden="1">
      <c r="A165" s="24"/>
      <c r="B165" s="103"/>
      <c r="C165" s="46" t="s">
        <v>140</v>
      </c>
      <c r="D165" s="88" t="s">
        <v>214</v>
      </c>
      <c r="E165" s="27"/>
      <c r="F165" s="27"/>
      <c r="G165" s="144" t="e">
        <f t="shared" si="13"/>
        <v>#DIV/0!</v>
      </c>
      <c r="H165" s="144"/>
      <c r="I165" s="144" t="e">
        <f t="shared" si="14"/>
        <v>#DIV/0!</v>
      </c>
      <c r="J165" s="45">
        <v>0</v>
      </c>
    </row>
    <row r="166" spans="1:10" ht="33.75">
      <c r="A166" s="24"/>
      <c r="B166" s="31"/>
      <c r="C166" s="32" t="s">
        <v>90</v>
      </c>
      <c r="D166" s="14" t="s">
        <v>212</v>
      </c>
      <c r="E166" s="27">
        <v>230900</v>
      </c>
      <c r="F166" s="27">
        <v>115450</v>
      </c>
      <c r="G166" s="144">
        <f t="shared" si="13"/>
        <v>50</v>
      </c>
      <c r="H166" s="144"/>
      <c r="I166" s="156" t="s">
        <v>162</v>
      </c>
      <c r="J166" s="45">
        <v>0</v>
      </c>
    </row>
    <row r="167" spans="1:10" ht="12.75">
      <c r="A167" s="21"/>
      <c r="B167" s="29">
        <v>80104</v>
      </c>
      <c r="C167" s="22"/>
      <c r="D167" s="16" t="s">
        <v>61</v>
      </c>
      <c r="E167" s="23">
        <f>SUM(E168:E174)</f>
        <v>646688</v>
      </c>
      <c r="F167" s="23">
        <f>SUM(F168:F174)</f>
        <v>331820.83</v>
      </c>
      <c r="G167" s="143">
        <f t="shared" si="13"/>
        <v>51.31080675689049</v>
      </c>
      <c r="H167" s="143">
        <f>SUM(H168:H171)</f>
        <v>399519.5</v>
      </c>
      <c r="I167" s="143">
        <f t="shared" si="14"/>
        <v>133.52262605698274</v>
      </c>
      <c r="J167" s="23">
        <f>SUM(J168:J174)</f>
        <v>248512.81</v>
      </c>
    </row>
    <row r="168" spans="1:10" ht="12.75">
      <c r="A168" s="24"/>
      <c r="B168" s="25"/>
      <c r="C168" s="47" t="s">
        <v>10</v>
      </c>
      <c r="D168" s="12" t="s">
        <v>110</v>
      </c>
      <c r="E168" s="27">
        <v>61200</v>
      </c>
      <c r="F168" s="27">
        <v>40500</v>
      </c>
      <c r="G168" s="144">
        <f t="shared" si="13"/>
        <v>66.17647058823529</v>
      </c>
      <c r="H168" s="144">
        <v>16983.64</v>
      </c>
      <c r="I168" s="144">
        <f t="shared" si="14"/>
        <v>158.8235294117647</v>
      </c>
      <c r="J168" s="27">
        <v>25500</v>
      </c>
    </row>
    <row r="169" spans="1:10" ht="12.75" hidden="1">
      <c r="A169" s="24"/>
      <c r="B169" s="25"/>
      <c r="C169" s="37" t="s">
        <v>27</v>
      </c>
      <c r="D169" s="12" t="s">
        <v>28</v>
      </c>
      <c r="E169" s="27"/>
      <c r="F169" s="27"/>
      <c r="G169" s="144" t="e">
        <f t="shared" si="13"/>
        <v>#DIV/0!</v>
      </c>
      <c r="H169" s="144">
        <v>8724.46</v>
      </c>
      <c r="I169" s="144">
        <f t="shared" si="14"/>
        <v>0</v>
      </c>
      <c r="J169" s="27">
        <v>25.19</v>
      </c>
    </row>
    <row r="170" spans="1:10" ht="12.75">
      <c r="A170" s="24"/>
      <c r="B170" s="25"/>
      <c r="C170" s="32" t="s">
        <v>11</v>
      </c>
      <c r="D170" s="12" t="s">
        <v>12</v>
      </c>
      <c r="E170" s="27">
        <v>2200</v>
      </c>
      <c r="F170" s="27">
        <v>906.59</v>
      </c>
      <c r="G170" s="144">
        <f t="shared" si="13"/>
        <v>41.208636363636366</v>
      </c>
      <c r="H170" s="144">
        <v>266902.53</v>
      </c>
      <c r="I170" s="144">
        <f t="shared" si="14"/>
        <v>231.3673948550429</v>
      </c>
      <c r="J170" s="27">
        <v>391.84</v>
      </c>
    </row>
    <row r="171" spans="1:10" ht="33.75">
      <c r="A171" s="24"/>
      <c r="B171" s="31"/>
      <c r="C171" s="30">
        <v>2310</v>
      </c>
      <c r="D171" s="14" t="s">
        <v>213</v>
      </c>
      <c r="E171" s="27">
        <v>550000</v>
      </c>
      <c r="F171" s="27">
        <v>257128.54</v>
      </c>
      <c r="G171" s="144">
        <f t="shared" si="13"/>
        <v>46.750643636363634</v>
      </c>
      <c r="H171" s="144">
        <v>106908.87</v>
      </c>
      <c r="I171" s="144">
        <f t="shared" si="14"/>
        <v>144.85836638293316</v>
      </c>
      <c r="J171" s="27">
        <v>177503.41</v>
      </c>
    </row>
    <row r="172" spans="1:10" ht="22.5" hidden="1">
      <c r="A172" s="24"/>
      <c r="B172" s="31"/>
      <c r="C172" s="30" t="s">
        <v>77</v>
      </c>
      <c r="D172" s="14" t="s">
        <v>223</v>
      </c>
      <c r="E172" s="27"/>
      <c r="F172" s="27"/>
      <c r="G172" s="144" t="e">
        <f t="shared" si="13"/>
        <v>#DIV/0!</v>
      </c>
      <c r="H172" s="144"/>
      <c r="I172" s="144" t="e">
        <f t="shared" si="14"/>
        <v>#DIV/0!</v>
      </c>
      <c r="J172" s="27"/>
    </row>
    <row r="173" spans="1:10" ht="45">
      <c r="A173" s="24"/>
      <c r="B173" s="31"/>
      <c r="C173" s="32" t="s">
        <v>215</v>
      </c>
      <c r="D173" s="14" t="s">
        <v>216</v>
      </c>
      <c r="E173" s="27">
        <v>33288</v>
      </c>
      <c r="F173" s="27">
        <v>33285.7</v>
      </c>
      <c r="G173" s="144">
        <f t="shared" si="13"/>
        <v>99.99309060322037</v>
      </c>
      <c r="H173" s="144"/>
      <c r="I173" s="144">
        <f t="shared" si="14"/>
        <v>73.81670114034813</v>
      </c>
      <c r="J173" s="45">
        <v>45092.37</v>
      </c>
    </row>
    <row r="174" spans="1:10" ht="22.5" hidden="1">
      <c r="A174" s="24"/>
      <c r="B174" s="31"/>
      <c r="C174" s="32" t="s">
        <v>77</v>
      </c>
      <c r="D174" s="14" t="s">
        <v>119</v>
      </c>
      <c r="E174" s="27"/>
      <c r="F174" s="27"/>
      <c r="G174" s="144" t="e">
        <f t="shared" si="13"/>
        <v>#DIV/0!</v>
      </c>
      <c r="H174" s="144"/>
      <c r="I174" s="156" t="s">
        <v>162</v>
      </c>
      <c r="J174" s="27" t="s">
        <v>162</v>
      </c>
    </row>
    <row r="175" spans="1:12" ht="12.75">
      <c r="A175" s="21"/>
      <c r="B175" s="29">
        <v>80110</v>
      </c>
      <c r="C175" s="22"/>
      <c r="D175" s="16" t="s">
        <v>62</v>
      </c>
      <c r="E175" s="23">
        <f>SUM(E176:E178)</f>
        <v>4702</v>
      </c>
      <c r="F175" s="23">
        <f>SUM(F176:F178)</f>
        <v>4572.34</v>
      </c>
      <c r="G175" s="143">
        <f t="shared" si="13"/>
        <v>97.24245002126754</v>
      </c>
      <c r="H175" s="143">
        <f>SUM(H176:H177)</f>
        <v>25472.75</v>
      </c>
      <c r="I175" s="143">
        <f aca="true" t="shared" si="15" ref="I175:I183">(F175/J175)*100</f>
        <v>553.4515523815288</v>
      </c>
      <c r="J175" s="23">
        <f>SUM(J176:J177)</f>
        <v>826.15</v>
      </c>
      <c r="K175" s="175"/>
      <c r="L175" s="175"/>
    </row>
    <row r="176" spans="1:10" ht="12.75" hidden="1">
      <c r="A176" s="24"/>
      <c r="B176" s="31"/>
      <c r="C176" s="36" t="s">
        <v>27</v>
      </c>
      <c r="D176" s="12" t="s">
        <v>28</v>
      </c>
      <c r="E176" s="27"/>
      <c r="F176" s="27"/>
      <c r="G176" s="144" t="e">
        <f t="shared" si="13"/>
        <v>#DIV/0!</v>
      </c>
      <c r="H176" s="144">
        <v>21581.88</v>
      </c>
      <c r="I176" s="144">
        <f t="shared" si="15"/>
        <v>0</v>
      </c>
      <c r="J176" s="27">
        <v>204.11</v>
      </c>
    </row>
    <row r="177" spans="1:10" ht="12.75">
      <c r="A177" s="24"/>
      <c r="B177" s="31"/>
      <c r="C177" s="30" t="s">
        <v>11</v>
      </c>
      <c r="D177" s="12" t="s">
        <v>12</v>
      </c>
      <c r="E177" s="27">
        <v>2350</v>
      </c>
      <c r="F177" s="27">
        <v>2222.14</v>
      </c>
      <c r="G177" s="144">
        <f t="shared" si="13"/>
        <v>94.55914893617022</v>
      </c>
      <c r="H177" s="144">
        <v>3890.87</v>
      </c>
      <c r="I177" s="144">
        <f t="shared" si="15"/>
        <v>357.23426146228536</v>
      </c>
      <c r="J177" s="27">
        <v>622.04</v>
      </c>
    </row>
    <row r="178" spans="1:10" ht="45">
      <c r="A178" s="24"/>
      <c r="B178" s="31"/>
      <c r="C178" s="32" t="s">
        <v>215</v>
      </c>
      <c r="D178" s="14" t="s">
        <v>230</v>
      </c>
      <c r="E178" s="27">
        <v>2352</v>
      </c>
      <c r="F178" s="27">
        <v>2350.2</v>
      </c>
      <c r="G178" s="144">
        <f t="shared" si="13"/>
        <v>99.92346938775509</v>
      </c>
      <c r="H178" s="144"/>
      <c r="I178" s="156" t="s">
        <v>162</v>
      </c>
      <c r="J178" s="45" t="s">
        <v>162</v>
      </c>
    </row>
    <row r="179" spans="1:10" ht="12.75">
      <c r="A179" s="24"/>
      <c r="B179" s="29">
        <v>80114</v>
      </c>
      <c r="C179" s="104"/>
      <c r="D179" s="16" t="s">
        <v>201</v>
      </c>
      <c r="E179" s="23">
        <f>SUM(E180:E181)</f>
        <v>150</v>
      </c>
      <c r="F179" s="23">
        <f>SUM(F180:F181)</f>
        <v>49</v>
      </c>
      <c r="G179" s="143">
        <f t="shared" si="13"/>
        <v>32.666666666666664</v>
      </c>
      <c r="H179" s="156"/>
      <c r="I179" s="143">
        <f t="shared" si="15"/>
        <v>1.0784803551501838</v>
      </c>
      <c r="J179" s="23">
        <f>SUM(J180:J181)</f>
        <v>4543.43</v>
      </c>
    </row>
    <row r="180" spans="1:10" ht="12.75" hidden="1">
      <c r="A180" s="24"/>
      <c r="B180" s="38"/>
      <c r="C180" s="32" t="s">
        <v>27</v>
      </c>
      <c r="D180" s="12" t="s">
        <v>28</v>
      </c>
      <c r="E180" s="27"/>
      <c r="F180" s="27"/>
      <c r="G180" s="144" t="e">
        <f t="shared" si="13"/>
        <v>#DIV/0!</v>
      </c>
      <c r="H180" s="156"/>
      <c r="I180" s="144" t="e">
        <f t="shared" si="15"/>
        <v>#DIV/0!</v>
      </c>
      <c r="J180" s="45">
        <v>0</v>
      </c>
    </row>
    <row r="181" spans="1:10" ht="12.75">
      <c r="A181" s="24"/>
      <c r="B181" s="31"/>
      <c r="C181" s="32" t="s">
        <v>11</v>
      </c>
      <c r="D181" s="12" t="s">
        <v>12</v>
      </c>
      <c r="E181" s="27">
        <v>150</v>
      </c>
      <c r="F181" s="27">
        <v>49</v>
      </c>
      <c r="G181" s="144">
        <f t="shared" si="13"/>
        <v>32.666666666666664</v>
      </c>
      <c r="H181" s="156"/>
      <c r="I181" s="144">
        <f t="shared" si="15"/>
        <v>1.0784803551501838</v>
      </c>
      <c r="J181" s="45">
        <v>4543.43</v>
      </c>
    </row>
    <row r="182" spans="1:10" ht="12.75">
      <c r="A182" s="24"/>
      <c r="B182" s="29">
        <v>80195</v>
      </c>
      <c r="C182" s="22"/>
      <c r="D182" s="16" t="s">
        <v>5</v>
      </c>
      <c r="E182" s="23">
        <f>SUM(E183:E185)</f>
        <v>1500</v>
      </c>
      <c r="F182" s="23">
        <f>SUM(F183:F185)</f>
        <v>222.7</v>
      </c>
      <c r="G182" s="143">
        <f t="shared" si="13"/>
        <v>14.846666666666666</v>
      </c>
      <c r="H182" s="149"/>
      <c r="I182" s="143">
        <f t="shared" si="15"/>
        <v>61.18131868131867</v>
      </c>
      <c r="J182" s="42">
        <f>SUM(J183:J185)</f>
        <v>364</v>
      </c>
    </row>
    <row r="183" spans="1:10" ht="22.5">
      <c r="A183" s="24"/>
      <c r="B183" s="31"/>
      <c r="C183" s="32" t="s">
        <v>29</v>
      </c>
      <c r="D183" s="14" t="s">
        <v>113</v>
      </c>
      <c r="E183" s="27">
        <v>1500</v>
      </c>
      <c r="F183" s="27">
        <v>222.7</v>
      </c>
      <c r="G183" s="144">
        <f t="shared" si="13"/>
        <v>14.846666666666666</v>
      </c>
      <c r="H183" s="156"/>
      <c r="I183" s="144">
        <f t="shared" si="15"/>
        <v>61.18131868131867</v>
      </c>
      <c r="J183" s="45">
        <v>364</v>
      </c>
    </row>
    <row r="184" spans="1:10" ht="45" hidden="1">
      <c r="A184" s="24"/>
      <c r="B184" s="31"/>
      <c r="C184" s="32" t="s">
        <v>226</v>
      </c>
      <c r="D184" s="14" t="s">
        <v>227</v>
      </c>
      <c r="E184" s="27"/>
      <c r="F184" s="27"/>
      <c r="G184" s="144" t="e">
        <f t="shared" si="13"/>
        <v>#DIV/0!</v>
      </c>
      <c r="H184" s="156"/>
      <c r="I184" s="144"/>
      <c r="J184" s="45"/>
    </row>
    <row r="185" spans="1:10" ht="12.75" hidden="1">
      <c r="A185" s="24"/>
      <c r="B185" s="31"/>
      <c r="C185" s="32" t="s">
        <v>60</v>
      </c>
      <c r="D185" s="14" t="s">
        <v>134</v>
      </c>
      <c r="E185" s="27"/>
      <c r="F185" s="27"/>
      <c r="G185" s="144" t="e">
        <f t="shared" si="13"/>
        <v>#DIV/0!</v>
      </c>
      <c r="H185" s="144"/>
      <c r="I185" s="144" t="e">
        <f>(F185/J185)*100</f>
        <v>#DIV/0!</v>
      </c>
      <c r="J185" s="27"/>
    </row>
    <row r="186" spans="1:10" ht="12.75">
      <c r="A186" s="28">
        <v>851</v>
      </c>
      <c r="B186" s="18"/>
      <c r="C186" s="34"/>
      <c r="D186" s="68" t="s">
        <v>63</v>
      </c>
      <c r="E186" s="20">
        <f>E187+E190+E192+E194+E199</f>
        <v>109000</v>
      </c>
      <c r="F186" s="20">
        <f>SUM(F187,F192,F194,F199)</f>
        <v>69447.18</v>
      </c>
      <c r="G186" s="142">
        <f t="shared" si="13"/>
        <v>63.71300917431192</v>
      </c>
      <c r="H186" s="142" t="e">
        <f>H187+H194+#REF!+H199</f>
        <v>#REF!</v>
      </c>
      <c r="I186" s="142">
        <f>(F186/J186)*100</f>
        <v>79.81695029173159</v>
      </c>
      <c r="J186" s="20">
        <f>SUM(J187,J192,J194,J199,)</f>
        <v>87008.06</v>
      </c>
    </row>
    <row r="187" spans="1:10" ht="12.75">
      <c r="A187" s="48"/>
      <c r="B187" s="29">
        <v>85141</v>
      </c>
      <c r="C187" s="22"/>
      <c r="D187" s="70" t="s">
        <v>64</v>
      </c>
      <c r="E187" s="23">
        <f>SUM(E188:E189)</f>
        <v>45000</v>
      </c>
      <c r="F187" s="23">
        <f>SUM(F188:F189)</f>
        <v>37100</v>
      </c>
      <c r="G187" s="149">
        <f>F187*100/E187</f>
        <v>82.44444444444444</v>
      </c>
      <c r="H187" s="143">
        <f>H189+H188</f>
        <v>49700</v>
      </c>
      <c r="I187" s="143">
        <f>(F187/J187)*100</f>
        <v>71.34615384615385</v>
      </c>
      <c r="J187" s="23">
        <f>J189+J188</f>
        <v>52000</v>
      </c>
    </row>
    <row r="188" spans="1:10" ht="12.75">
      <c r="A188" s="24"/>
      <c r="B188" s="31"/>
      <c r="C188" s="36" t="s">
        <v>11</v>
      </c>
      <c r="D188" s="13" t="s">
        <v>12</v>
      </c>
      <c r="E188" s="27">
        <v>25000</v>
      </c>
      <c r="F188" s="27">
        <v>17100</v>
      </c>
      <c r="G188" s="144">
        <f t="shared" si="13"/>
        <v>68.4</v>
      </c>
      <c r="H188" s="144">
        <v>39700</v>
      </c>
      <c r="I188" s="144">
        <f>(F188/J188)*100</f>
        <v>53.43750000000001</v>
      </c>
      <c r="J188" s="27">
        <v>32000</v>
      </c>
    </row>
    <row r="189" spans="1:10" ht="33.75">
      <c r="A189" s="48"/>
      <c r="B189" s="38"/>
      <c r="C189" s="32">
        <v>2320</v>
      </c>
      <c r="D189" s="14" t="s">
        <v>210</v>
      </c>
      <c r="E189" s="27">
        <v>20000</v>
      </c>
      <c r="F189" s="27">
        <v>20000</v>
      </c>
      <c r="G189" s="144">
        <f t="shared" si="13"/>
        <v>100</v>
      </c>
      <c r="H189" s="144">
        <v>10000</v>
      </c>
      <c r="I189" s="144">
        <f>(F189/J189)*100</f>
        <v>100</v>
      </c>
      <c r="J189" s="27">
        <v>20000</v>
      </c>
    </row>
    <row r="190" spans="1:10" s="124" customFormat="1" ht="22.5" hidden="1">
      <c r="A190" s="122"/>
      <c r="B190" s="136">
        <v>85154</v>
      </c>
      <c r="C190" s="123"/>
      <c r="D190" s="15" t="s">
        <v>184</v>
      </c>
      <c r="E190" s="108">
        <f>SUM(E191:E191)</f>
        <v>0</v>
      </c>
      <c r="F190" s="108">
        <f>SUM(F191:F191)</f>
        <v>0</v>
      </c>
      <c r="G190" s="150" t="e">
        <f t="shared" si="13"/>
        <v>#DIV/0!</v>
      </c>
      <c r="H190" s="150"/>
      <c r="I190" s="159" t="s">
        <v>162</v>
      </c>
      <c r="J190" s="108" t="s">
        <v>162</v>
      </c>
    </row>
    <row r="191" spans="1:10" ht="12.75" hidden="1">
      <c r="A191" s="48"/>
      <c r="B191" s="118"/>
      <c r="C191" s="32" t="s">
        <v>11</v>
      </c>
      <c r="D191" s="13" t="s">
        <v>12</v>
      </c>
      <c r="E191" s="27"/>
      <c r="F191" s="27"/>
      <c r="G191" s="144" t="e">
        <f t="shared" si="13"/>
        <v>#DIV/0!</v>
      </c>
      <c r="H191" s="144"/>
      <c r="I191" s="156" t="s">
        <v>162</v>
      </c>
      <c r="J191" s="27" t="s">
        <v>162</v>
      </c>
    </row>
    <row r="192" spans="1:10" ht="12.75" hidden="1">
      <c r="A192" s="48"/>
      <c r="B192" s="29">
        <v>85154</v>
      </c>
      <c r="C192" s="46"/>
      <c r="D192" s="72" t="s">
        <v>222</v>
      </c>
      <c r="E192" s="23">
        <f>SUM(E193)</f>
        <v>0</v>
      </c>
      <c r="F192" s="23">
        <f>F193</f>
        <v>0</v>
      </c>
      <c r="G192" s="149" t="e">
        <f>F192*100/E192</f>
        <v>#DIV/0!</v>
      </c>
      <c r="H192" s="144"/>
      <c r="I192" s="156" t="e">
        <f>(F192/J192)*100</f>
        <v>#DIV/0!</v>
      </c>
      <c r="J192" s="42">
        <f>SUM(J193:J193)</f>
        <v>0</v>
      </c>
    </row>
    <row r="193" spans="1:10" ht="12.75" hidden="1">
      <c r="A193" s="48"/>
      <c r="B193" s="168"/>
      <c r="C193" s="32" t="s">
        <v>11</v>
      </c>
      <c r="D193" s="13" t="s">
        <v>12</v>
      </c>
      <c r="E193" s="27"/>
      <c r="F193" s="27"/>
      <c r="G193" s="156" t="e">
        <f>F193*100/E193</f>
        <v>#DIV/0!</v>
      </c>
      <c r="H193" s="144"/>
      <c r="I193" s="156" t="e">
        <f>(F193/J193)*100</f>
        <v>#DIV/0!</v>
      </c>
      <c r="J193" s="45"/>
    </row>
    <row r="194" spans="1:10" ht="12.75">
      <c r="A194" s="21"/>
      <c r="B194" s="29">
        <v>85158</v>
      </c>
      <c r="C194" s="22"/>
      <c r="D194" s="16" t="s">
        <v>65</v>
      </c>
      <c r="E194" s="23">
        <f>SUM(E195:E198)</f>
        <v>60000</v>
      </c>
      <c r="F194" s="23">
        <f>SUM(F195:F198)</f>
        <v>30093.18</v>
      </c>
      <c r="G194" s="143">
        <f t="shared" si="13"/>
        <v>50.1553</v>
      </c>
      <c r="H194" s="143">
        <f>SUM(H196:H198)</f>
        <v>346335.3</v>
      </c>
      <c r="I194" s="143">
        <f>(F194/J194)*100</f>
        <v>91.70994924943841</v>
      </c>
      <c r="J194" s="23">
        <f>SUM(J195:J198)</f>
        <v>32813.43</v>
      </c>
    </row>
    <row r="195" spans="1:10" ht="22.5" hidden="1">
      <c r="A195" s="21"/>
      <c r="B195" s="38"/>
      <c r="C195" s="32" t="s">
        <v>17</v>
      </c>
      <c r="D195" s="14" t="s">
        <v>217</v>
      </c>
      <c r="E195" s="27"/>
      <c r="F195" s="27"/>
      <c r="G195" s="152" t="e">
        <f t="shared" si="13"/>
        <v>#DIV/0!</v>
      </c>
      <c r="H195" s="143"/>
      <c r="I195" s="144">
        <f aca="true" t="shared" si="16" ref="I195:I202">(F195/J195)*100</f>
        <v>0</v>
      </c>
      <c r="J195" s="45">
        <v>64.84</v>
      </c>
    </row>
    <row r="196" spans="1:10" ht="12.75">
      <c r="A196" s="24"/>
      <c r="B196" s="31"/>
      <c r="C196" s="36" t="s">
        <v>66</v>
      </c>
      <c r="D196" s="12" t="s">
        <v>67</v>
      </c>
      <c r="E196" s="27">
        <v>60000</v>
      </c>
      <c r="F196" s="27">
        <v>30093.18</v>
      </c>
      <c r="G196" s="144">
        <f t="shared" si="13"/>
        <v>50.1553</v>
      </c>
      <c r="H196" s="144">
        <v>336918.95</v>
      </c>
      <c r="I196" s="144">
        <f t="shared" si="16"/>
        <v>91.94400227315084</v>
      </c>
      <c r="J196" s="27">
        <v>32729.9</v>
      </c>
    </row>
    <row r="197" spans="1:10" ht="12.75" hidden="1">
      <c r="A197" s="24"/>
      <c r="B197" s="31"/>
      <c r="C197" s="37" t="s">
        <v>27</v>
      </c>
      <c r="D197" s="12" t="s">
        <v>28</v>
      </c>
      <c r="E197" s="27"/>
      <c r="F197" s="27"/>
      <c r="G197" s="144" t="e">
        <f t="shared" si="13"/>
        <v>#DIV/0!</v>
      </c>
      <c r="H197" s="144">
        <v>7976.35</v>
      </c>
      <c r="I197" s="144">
        <f t="shared" si="16"/>
        <v>0</v>
      </c>
      <c r="J197" s="27">
        <v>18.69</v>
      </c>
    </row>
    <row r="198" spans="1:10" ht="12.75" hidden="1">
      <c r="A198" s="24"/>
      <c r="B198" s="31"/>
      <c r="C198" s="30" t="s">
        <v>11</v>
      </c>
      <c r="D198" s="12" t="s">
        <v>12</v>
      </c>
      <c r="E198" s="27"/>
      <c r="F198" s="27"/>
      <c r="G198" s="144" t="e">
        <f t="shared" si="13"/>
        <v>#DIV/0!</v>
      </c>
      <c r="H198" s="144">
        <v>1440</v>
      </c>
      <c r="I198" s="144" t="e">
        <f t="shared" si="16"/>
        <v>#DIV/0!</v>
      </c>
      <c r="J198" s="27"/>
    </row>
    <row r="199" spans="1:10" ht="12.75">
      <c r="A199" s="21"/>
      <c r="B199" s="29">
        <v>85195</v>
      </c>
      <c r="C199" s="22"/>
      <c r="D199" s="71" t="s">
        <v>5</v>
      </c>
      <c r="E199" s="23">
        <f>SUM(E200:E202)</f>
        <v>4000</v>
      </c>
      <c r="F199" s="23">
        <f>SUM(F200:F202)</f>
        <v>2254</v>
      </c>
      <c r="G199" s="143">
        <f t="shared" si="13"/>
        <v>56.35</v>
      </c>
      <c r="H199" s="143" t="e">
        <f>H202+#REF!</f>
        <v>#REF!</v>
      </c>
      <c r="I199" s="143">
        <f t="shared" si="16"/>
        <v>102.70523960758761</v>
      </c>
      <c r="J199" s="23">
        <f>SUM(J200:J202)</f>
        <v>2194.63</v>
      </c>
    </row>
    <row r="200" spans="1:10" ht="12.75" hidden="1">
      <c r="A200" s="21"/>
      <c r="B200" s="38"/>
      <c r="C200" s="32" t="s">
        <v>27</v>
      </c>
      <c r="D200" s="12" t="s">
        <v>28</v>
      </c>
      <c r="E200" s="27"/>
      <c r="F200" s="27"/>
      <c r="G200" s="144" t="e">
        <f t="shared" si="13"/>
        <v>#DIV/0!</v>
      </c>
      <c r="H200" s="149"/>
      <c r="I200" s="144">
        <f t="shared" si="16"/>
        <v>0</v>
      </c>
      <c r="J200" s="45">
        <v>7</v>
      </c>
    </row>
    <row r="201" spans="1:10" ht="12.75" hidden="1">
      <c r="A201" s="21"/>
      <c r="B201" s="38"/>
      <c r="C201" s="32" t="s">
        <v>11</v>
      </c>
      <c r="D201" s="12" t="s">
        <v>12</v>
      </c>
      <c r="E201" s="27"/>
      <c r="F201" s="27"/>
      <c r="G201" s="144" t="e">
        <f t="shared" si="13"/>
        <v>#DIV/0!</v>
      </c>
      <c r="H201" s="156"/>
      <c r="I201" s="144">
        <f t="shared" si="16"/>
        <v>0</v>
      </c>
      <c r="J201" s="45">
        <v>227.63</v>
      </c>
    </row>
    <row r="202" spans="1:10" ht="45">
      <c r="A202" s="24"/>
      <c r="B202" s="31"/>
      <c r="C202" s="32">
        <v>2010</v>
      </c>
      <c r="D202" s="14" t="s">
        <v>202</v>
      </c>
      <c r="E202" s="27">
        <v>4000</v>
      </c>
      <c r="F202" s="27">
        <v>2254</v>
      </c>
      <c r="G202" s="144">
        <f t="shared" si="13"/>
        <v>56.35</v>
      </c>
      <c r="H202" s="144">
        <v>1817</v>
      </c>
      <c r="I202" s="144">
        <f t="shared" si="16"/>
        <v>114.99999999999999</v>
      </c>
      <c r="J202" s="27">
        <v>1960</v>
      </c>
    </row>
    <row r="203" spans="1:10" ht="12.75">
      <c r="A203" s="28">
        <v>852</v>
      </c>
      <c r="B203" s="18"/>
      <c r="C203" s="34"/>
      <c r="D203" s="68" t="s">
        <v>68</v>
      </c>
      <c r="E203" s="20">
        <f>SUM(E204,E206,E212,E220,E225,E232,E235,E241,E246,E248,E253,E259)</f>
        <v>28663584</v>
      </c>
      <c r="F203" s="20">
        <f>SUM(F204,F206,F212,F220,F225,F232,F235,F241,F246,F248,F253,F255,F259)</f>
        <v>14412873.829999998</v>
      </c>
      <c r="G203" s="142">
        <f t="shared" si="13"/>
        <v>50.28287401184722</v>
      </c>
      <c r="H203" s="20" t="e">
        <f>SUM(H204,H206,H212,H220,H225,H232,H235,H241,H248,H253,H255,H259)</f>
        <v>#REF!</v>
      </c>
      <c r="I203" s="20">
        <f aca="true" t="shared" si="17" ref="I203:I210">(F203/J203)*100</f>
        <v>114.17158620756696</v>
      </c>
      <c r="J203" s="20">
        <f>SUM(J204,J206,J212,J220,J225,J232,J235,J241,J246,J248,J253,J255,J257,J259)</f>
        <v>12623871.060000002</v>
      </c>
    </row>
    <row r="204" spans="1:10" ht="12.75">
      <c r="A204" s="49"/>
      <c r="B204" s="50">
        <v>85202</v>
      </c>
      <c r="C204" s="51"/>
      <c r="D204" s="72" t="s">
        <v>69</v>
      </c>
      <c r="E204" s="52">
        <f>SUM(E205:E205)</f>
        <v>65000</v>
      </c>
      <c r="F204" s="52">
        <f>SUM(F205)</f>
        <v>17698.44</v>
      </c>
      <c r="G204" s="151">
        <f t="shared" si="13"/>
        <v>27.22836923076923</v>
      </c>
      <c r="H204" s="151">
        <f>H205</f>
        <v>3600</v>
      </c>
      <c r="I204" s="151">
        <f t="shared" si="17"/>
        <v>61.193524117214245</v>
      </c>
      <c r="J204" s="52">
        <f>SUM(J205)</f>
        <v>28922.08</v>
      </c>
    </row>
    <row r="205" spans="1:10" ht="12.75">
      <c r="A205" s="49"/>
      <c r="B205" s="53"/>
      <c r="C205" s="54" t="s">
        <v>66</v>
      </c>
      <c r="D205" s="12" t="s">
        <v>67</v>
      </c>
      <c r="E205" s="55">
        <v>65000</v>
      </c>
      <c r="F205" s="55">
        <v>17698.44</v>
      </c>
      <c r="G205" s="147">
        <f t="shared" si="13"/>
        <v>27.22836923076923</v>
      </c>
      <c r="H205" s="147">
        <v>3600</v>
      </c>
      <c r="I205" s="147">
        <f t="shared" si="17"/>
        <v>61.193524117214245</v>
      </c>
      <c r="J205" s="55">
        <v>28922.08</v>
      </c>
    </row>
    <row r="206" spans="1:10" ht="12.75">
      <c r="A206" s="49"/>
      <c r="B206" s="50">
        <v>85203</v>
      </c>
      <c r="C206" s="51"/>
      <c r="D206" s="72" t="s">
        <v>70</v>
      </c>
      <c r="E206" s="23">
        <f>SUM(E207:E211)</f>
        <v>741810</v>
      </c>
      <c r="F206" s="23">
        <f>SUM(F207:F211)</f>
        <v>295088.65</v>
      </c>
      <c r="G206" s="143">
        <f t="shared" si="13"/>
        <v>39.779545975384536</v>
      </c>
      <c r="H206" s="143" t="e">
        <f>#REF!+H209</f>
        <v>#REF!</v>
      </c>
      <c r="I206" s="143">
        <f t="shared" si="17"/>
        <v>109.28156918222692</v>
      </c>
      <c r="J206" s="23">
        <f>SUM(J207:J211)</f>
        <v>270026</v>
      </c>
    </row>
    <row r="207" spans="1:10" ht="12.75">
      <c r="A207" s="49"/>
      <c r="B207" s="53"/>
      <c r="C207" s="54" t="s">
        <v>66</v>
      </c>
      <c r="D207" s="12" t="s">
        <v>67</v>
      </c>
      <c r="E207" s="27">
        <v>129640</v>
      </c>
      <c r="F207" s="27">
        <v>46972.95</v>
      </c>
      <c r="G207" s="144">
        <f t="shared" si="13"/>
        <v>36.233377044122186</v>
      </c>
      <c r="H207" s="144"/>
      <c r="I207" s="144">
        <f t="shared" si="17"/>
        <v>93.6810823165077</v>
      </c>
      <c r="J207" s="45">
        <v>50141.34</v>
      </c>
    </row>
    <row r="208" spans="1:10" ht="12.75" hidden="1">
      <c r="A208" s="56"/>
      <c r="B208" s="57"/>
      <c r="C208" s="54" t="s">
        <v>27</v>
      </c>
      <c r="D208" s="12" t="s">
        <v>28</v>
      </c>
      <c r="E208" s="55"/>
      <c r="F208" s="55"/>
      <c r="G208" s="144" t="e">
        <f t="shared" si="13"/>
        <v>#DIV/0!</v>
      </c>
      <c r="H208" s="144"/>
      <c r="I208" s="144" t="e">
        <f t="shared" si="17"/>
        <v>#DIV/0!</v>
      </c>
      <c r="J208" s="27">
        <v>0</v>
      </c>
    </row>
    <row r="209" spans="1:10" ht="12.75">
      <c r="A209" s="56"/>
      <c r="B209" s="57"/>
      <c r="C209" s="58" t="s">
        <v>11</v>
      </c>
      <c r="D209" s="13" t="s">
        <v>12</v>
      </c>
      <c r="E209" s="55">
        <v>170</v>
      </c>
      <c r="F209" s="55">
        <v>115.7</v>
      </c>
      <c r="G209" s="144">
        <f t="shared" si="13"/>
        <v>68.05882352941177</v>
      </c>
      <c r="H209" s="144">
        <v>283</v>
      </c>
      <c r="I209" s="144">
        <f t="shared" si="17"/>
        <v>12.512707373521078</v>
      </c>
      <c r="J209" s="45">
        <v>924.66</v>
      </c>
    </row>
    <row r="210" spans="1:10" s="124" customFormat="1" ht="45">
      <c r="A210" s="125"/>
      <c r="B210" s="126"/>
      <c r="C210" s="107">
        <v>2010</v>
      </c>
      <c r="D210" s="14" t="s">
        <v>202</v>
      </c>
      <c r="E210" s="127">
        <v>612000</v>
      </c>
      <c r="F210" s="127">
        <v>248000</v>
      </c>
      <c r="G210" s="144">
        <f t="shared" si="13"/>
        <v>40.52287581699346</v>
      </c>
      <c r="H210" s="144"/>
      <c r="I210" s="144">
        <f t="shared" si="17"/>
        <v>113.26269638290098</v>
      </c>
      <c r="J210" s="45">
        <v>218960</v>
      </c>
    </row>
    <row r="211" spans="1:10" ht="45" hidden="1">
      <c r="A211" s="56"/>
      <c r="B211" s="61"/>
      <c r="C211" s="32" t="s">
        <v>183</v>
      </c>
      <c r="D211" s="14" t="s">
        <v>185</v>
      </c>
      <c r="E211" s="55"/>
      <c r="F211" s="55"/>
      <c r="G211" s="144" t="e">
        <f t="shared" si="13"/>
        <v>#DIV/0!</v>
      </c>
      <c r="H211" s="144"/>
      <c r="I211" s="156" t="s">
        <v>162</v>
      </c>
      <c r="J211" s="45"/>
    </row>
    <row r="212" spans="1:10" ht="35.25" customHeight="1">
      <c r="A212" s="21"/>
      <c r="B212" s="29">
        <v>85212</v>
      </c>
      <c r="C212" s="22"/>
      <c r="D212" s="73" t="s">
        <v>128</v>
      </c>
      <c r="E212" s="42">
        <f>SUM(E214:E219)</f>
        <v>21365229</v>
      </c>
      <c r="F212" s="42">
        <f>SUM(F214:F219)</f>
        <v>9961820.459999999</v>
      </c>
      <c r="G212" s="149">
        <f t="shared" si="13"/>
        <v>46.62632195517305</v>
      </c>
      <c r="H212" s="149">
        <f>SUM(H215:H219)</f>
        <v>18292745.57</v>
      </c>
      <c r="I212" s="149">
        <f aca="true" t="shared" si="18" ref="I212:I221">(F212/J212)*100</f>
        <v>111.6582304095256</v>
      </c>
      <c r="J212" s="42">
        <f>SUM(J213:J219)</f>
        <v>8921707.270000001</v>
      </c>
    </row>
    <row r="213" spans="1:10" ht="12.75" hidden="1">
      <c r="A213" s="21"/>
      <c r="B213" s="38"/>
      <c r="C213" s="54" t="s">
        <v>80</v>
      </c>
      <c r="D213" s="12" t="s">
        <v>195</v>
      </c>
      <c r="E213" s="110" t="s">
        <v>198</v>
      </c>
      <c r="F213" s="110" t="s">
        <v>198</v>
      </c>
      <c r="G213" s="152" t="s">
        <v>162</v>
      </c>
      <c r="H213" s="110"/>
      <c r="I213" s="152" t="e">
        <f t="shared" si="18"/>
        <v>#VALUE!</v>
      </c>
      <c r="J213" s="45" t="s">
        <v>162</v>
      </c>
    </row>
    <row r="214" spans="1:10" s="109" customFormat="1" ht="12.75" customHeight="1">
      <c r="A214" s="105"/>
      <c r="B214" s="106"/>
      <c r="C214" s="107" t="s">
        <v>17</v>
      </c>
      <c r="D214" s="14" t="s">
        <v>18</v>
      </c>
      <c r="E214" s="110">
        <v>476</v>
      </c>
      <c r="F214" s="110">
        <v>235.83</v>
      </c>
      <c r="G214" s="152">
        <f t="shared" si="13"/>
        <v>49.544117647058826</v>
      </c>
      <c r="H214" s="152"/>
      <c r="I214" s="152">
        <f t="shared" si="18"/>
        <v>107.19545454545457</v>
      </c>
      <c r="J214" s="110">
        <v>220</v>
      </c>
    </row>
    <row r="215" spans="1:10" ht="24" customHeight="1" hidden="1">
      <c r="A215" s="21"/>
      <c r="B215" s="38"/>
      <c r="C215" s="54" t="s">
        <v>89</v>
      </c>
      <c r="D215" s="14" t="s">
        <v>120</v>
      </c>
      <c r="E215" s="27">
        <v>0</v>
      </c>
      <c r="F215" s="27">
        <v>0</v>
      </c>
      <c r="G215" s="152" t="e">
        <f t="shared" si="13"/>
        <v>#DIV/0!</v>
      </c>
      <c r="H215" s="152">
        <v>2069.21</v>
      </c>
      <c r="I215" s="152">
        <f t="shared" si="18"/>
        <v>0</v>
      </c>
      <c r="J215" s="110">
        <v>5446.98</v>
      </c>
    </row>
    <row r="216" spans="1:10" ht="24" customHeight="1">
      <c r="A216" s="21"/>
      <c r="B216" s="38"/>
      <c r="C216" s="54" t="s">
        <v>27</v>
      </c>
      <c r="D216" s="12" t="s">
        <v>28</v>
      </c>
      <c r="E216" s="27">
        <v>9700</v>
      </c>
      <c r="F216" s="27">
        <v>2320.23</v>
      </c>
      <c r="G216" s="144">
        <f t="shared" si="13"/>
        <v>23.919896907216494</v>
      </c>
      <c r="H216" s="152"/>
      <c r="I216" s="156" t="s">
        <v>162</v>
      </c>
      <c r="J216" s="110" t="s">
        <v>162</v>
      </c>
    </row>
    <row r="217" spans="1:10" ht="45">
      <c r="A217" s="24"/>
      <c r="B217" s="25"/>
      <c r="C217" s="32">
        <v>2010</v>
      </c>
      <c r="D217" s="14" t="s">
        <v>202</v>
      </c>
      <c r="E217" s="27">
        <v>21068300</v>
      </c>
      <c r="F217" s="27">
        <v>9843172</v>
      </c>
      <c r="G217" s="152">
        <f t="shared" si="13"/>
        <v>46.72029542013357</v>
      </c>
      <c r="H217" s="152">
        <v>18183643.39</v>
      </c>
      <c r="I217" s="152">
        <f t="shared" si="18"/>
        <v>112.0304843244855</v>
      </c>
      <c r="J217" s="110">
        <v>8786155</v>
      </c>
    </row>
    <row r="218" spans="1:10" ht="33.75">
      <c r="A218" s="24"/>
      <c r="B218" s="25"/>
      <c r="C218" s="32">
        <v>2360</v>
      </c>
      <c r="D218" s="14" t="s">
        <v>121</v>
      </c>
      <c r="E218" s="27">
        <v>250753</v>
      </c>
      <c r="F218" s="27">
        <v>102677.62</v>
      </c>
      <c r="G218" s="152">
        <f t="shared" si="13"/>
        <v>40.94771348697722</v>
      </c>
      <c r="H218" s="152">
        <v>85963.98</v>
      </c>
      <c r="I218" s="152">
        <f t="shared" si="18"/>
        <v>97.92828427633773</v>
      </c>
      <c r="J218" s="110">
        <v>104849.81</v>
      </c>
    </row>
    <row r="219" spans="1:10" ht="24" customHeight="1">
      <c r="A219" s="24"/>
      <c r="B219" s="25"/>
      <c r="C219" s="32" t="s">
        <v>77</v>
      </c>
      <c r="D219" s="14" t="s">
        <v>119</v>
      </c>
      <c r="E219" s="27">
        <v>36000</v>
      </c>
      <c r="F219" s="27">
        <v>13414.78</v>
      </c>
      <c r="G219" s="152">
        <f t="shared" si="13"/>
        <v>37.26327777777778</v>
      </c>
      <c r="H219" s="152">
        <v>21068.99</v>
      </c>
      <c r="I219" s="152">
        <f t="shared" si="18"/>
        <v>53.58307490010178</v>
      </c>
      <c r="J219" s="110">
        <v>25035.48</v>
      </c>
    </row>
    <row r="220" spans="1:10" ht="47.25" customHeight="1">
      <c r="A220" s="21"/>
      <c r="B220" s="29">
        <v>85213</v>
      </c>
      <c r="C220" s="22"/>
      <c r="D220" s="15" t="s">
        <v>146</v>
      </c>
      <c r="E220" s="23">
        <f>SUM(E221:E224)</f>
        <v>277550</v>
      </c>
      <c r="F220" s="23">
        <f>SUM(F221:F224)</f>
        <v>109843.58</v>
      </c>
      <c r="G220" s="143">
        <f t="shared" si="13"/>
        <v>39.57614123581337</v>
      </c>
      <c r="H220" s="143" t="e">
        <f>#REF!+#REF!+H224</f>
        <v>#REF!</v>
      </c>
      <c r="I220" s="143">
        <f t="shared" si="18"/>
        <v>102.12852563905884</v>
      </c>
      <c r="J220" s="23">
        <f>SUM(J221:J224)</f>
        <v>107554.26</v>
      </c>
    </row>
    <row r="221" spans="1:10" ht="12.75">
      <c r="A221" s="21"/>
      <c r="B221" s="38"/>
      <c r="C221" s="32" t="s">
        <v>11</v>
      </c>
      <c r="D221" s="12" t="s">
        <v>12</v>
      </c>
      <c r="E221" s="27">
        <v>550</v>
      </c>
      <c r="F221" s="27">
        <v>186.58</v>
      </c>
      <c r="G221" s="144">
        <f t="shared" si="13"/>
        <v>33.92363636363636</v>
      </c>
      <c r="H221" s="143"/>
      <c r="I221" s="152">
        <f t="shared" si="18"/>
        <v>586.5451116001258</v>
      </c>
      <c r="J221" s="45">
        <v>31.81</v>
      </c>
    </row>
    <row r="222" spans="1:10" ht="45">
      <c r="A222" s="24"/>
      <c r="B222" s="31"/>
      <c r="C222" s="32">
        <v>2010</v>
      </c>
      <c r="D222" s="14" t="s">
        <v>202</v>
      </c>
      <c r="E222" s="27">
        <v>94000</v>
      </c>
      <c r="F222" s="27">
        <v>44485</v>
      </c>
      <c r="G222" s="144">
        <f t="shared" si="13"/>
        <v>47.32446808510638</v>
      </c>
      <c r="H222" s="144"/>
      <c r="I222" s="144">
        <f aca="true" t="shared" si="19" ref="I222:I236">(F222/J222)*100</f>
        <v>115.56346443601599</v>
      </c>
      <c r="J222" s="27">
        <v>38494</v>
      </c>
    </row>
    <row r="223" spans="1:10" ht="22.5">
      <c r="A223" s="24"/>
      <c r="B223" s="31"/>
      <c r="C223" s="32" t="s">
        <v>60</v>
      </c>
      <c r="D223" s="14" t="s">
        <v>211</v>
      </c>
      <c r="E223" s="27">
        <v>183000</v>
      </c>
      <c r="F223" s="27">
        <v>65172</v>
      </c>
      <c r="G223" s="144">
        <f t="shared" si="13"/>
        <v>35.61311475409836</v>
      </c>
      <c r="H223" s="144">
        <v>0</v>
      </c>
      <c r="I223" s="144">
        <f t="shared" si="19"/>
        <v>94.45901876947605</v>
      </c>
      <c r="J223" s="27">
        <v>68995</v>
      </c>
    </row>
    <row r="224" spans="1:10" ht="22.5" hidden="1">
      <c r="A224" s="24"/>
      <c r="B224" s="31"/>
      <c r="C224" s="32" t="s">
        <v>77</v>
      </c>
      <c r="D224" s="14" t="s">
        <v>143</v>
      </c>
      <c r="E224" s="27">
        <v>0</v>
      </c>
      <c r="F224" s="27">
        <v>0</v>
      </c>
      <c r="G224" s="144" t="e">
        <f t="shared" si="13"/>
        <v>#DIV/0!</v>
      </c>
      <c r="H224" s="144">
        <v>0</v>
      </c>
      <c r="I224" s="144">
        <f t="shared" si="19"/>
        <v>0</v>
      </c>
      <c r="J224" s="27">
        <v>33.45</v>
      </c>
    </row>
    <row r="225" spans="1:10" ht="22.5">
      <c r="A225" s="21"/>
      <c r="B225" s="29">
        <v>85214</v>
      </c>
      <c r="C225" s="22"/>
      <c r="D225" s="15" t="s">
        <v>129</v>
      </c>
      <c r="E225" s="23">
        <f>SUM(E226:E231)</f>
        <v>1980706</v>
      </c>
      <c r="F225" s="23">
        <f>SUM(F226:F231)</f>
        <v>1582523.47</v>
      </c>
      <c r="G225" s="143">
        <f t="shared" si="13"/>
        <v>79.89693927316826</v>
      </c>
      <c r="H225" s="143">
        <f>SUM(H226:H231)</f>
        <v>1759123.1</v>
      </c>
      <c r="I225" s="143">
        <f t="shared" si="19"/>
        <v>154.2379000066499</v>
      </c>
      <c r="J225" s="23">
        <f>SUM(J226:J231)</f>
        <v>1026027.63</v>
      </c>
    </row>
    <row r="226" spans="1:10" ht="24.75" customHeight="1" hidden="1">
      <c r="A226" s="24"/>
      <c r="B226" s="25"/>
      <c r="C226" s="59" t="s">
        <v>89</v>
      </c>
      <c r="D226" s="14" t="s">
        <v>120</v>
      </c>
      <c r="E226" s="27">
        <v>0</v>
      </c>
      <c r="F226" s="27">
        <v>0</v>
      </c>
      <c r="G226" s="144" t="e">
        <f t="shared" si="13"/>
        <v>#DIV/0!</v>
      </c>
      <c r="H226" s="144">
        <v>515.27</v>
      </c>
      <c r="I226" s="144">
        <f t="shared" si="19"/>
        <v>0</v>
      </c>
      <c r="J226" s="27">
        <v>66.79</v>
      </c>
    </row>
    <row r="227" spans="1:10" ht="12.75">
      <c r="A227" s="24"/>
      <c r="B227" s="25"/>
      <c r="C227" s="59" t="s">
        <v>27</v>
      </c>
      <c r="D227" s="14" t="s">
        <v>28</v>
      </c>
      <c r="E227" s="27">
        <v>1350</v>
      </c>
      <c r="F227" s="27">
        <v>153</v>
      </c>
      <c r="G227" s="144">
        <f t="shared" si="13"/>
        <v>11.333333333333334</v>
      </c>
      <c r="H227" s="144"/>
      <c r="I227" s="156" t="s">
        <v>162</v>
      </c>
      <c r="J227" s="45">
        <v>0</v>
      </c>
    </row>
    <row r="228" spans="1:10" ht="12.75">
      <c r="A228" s="24"/>
      <c r="B228" s="31"/>
      <c r="C228" s="32" t="s">
        <v>11</v>
      </c>
      <c r="D228" s="13" t="s">
        <v>12</v>
      </c>
      <c r="E228" s="27">
        <v>5100</v>
      </c>
      <c r="F228" s="27">
        <v>3206.47</v>
      </c>
      <c r="G228" s="144">
        <f t="shared" si="13"/>
        <v>62.87196078431373</v>
      </c>
      <c r="H228" s="144">
        <v>105</v>
      </c>
      <c r="I228" s="156" t="s">
        <v>162</v>
      </c>
      <c r="J228" s="27">
        <v>0</v>
      </c>
    </row>
    <row r="229" spans="1:10" ht="12.75" hidden="1">
      <c r="A229" s="24"/>
      <c r="B229" s="31"/>
      <c r="C229" s="32" t="s">
        <v>158</v>
      </c>
      <c r="D229" s="13" t="s">
        <v>134</v>
      </c>
      <c r="E229" s="27"/>
      <c r="F229" s="27"/>
      <c r="G229" s="144" t="e">
        <f t="shared" si="13"/>
        <v>#DIV/0!</v>
      </c>
      <c r="H229" s="144"/>
      <c r="I229" s="144" t="e">
        <f t="shared" si="19"/>
        <v>#DIV/0!</v>
      </c>
      <c r="J229" s="27">
        <v>0</v>
      </c>
    </row>
    <row r="230" spans="1:10" ht="22.5">
      <c r="A230" s="24"/>
      <c r="B230" s="31"/>
      <c r="C230" s="32">
        <v>2030</v>
      </c>
      <c r="D230" s="14" t="s">
        <v>211</v>
      </c>
      <c r="E230" s="27">
        <v>1974256</v>
      </c>
      <c r="F230" s="27">
        <v>1579164</v>
      </c>
      <c r="G230" s="144">
        <f t="shared" si="13"/>
        <v>79.98780300021882</v>
      </c>
      <c r="H230" s="144">
        <v>1741646.33</v>
      </c>
      <c r="I230" s="144">
        <f t="shared" si="19"/>
        <v>154.09484777517562</v>
      </c>
      <c r="J230" s="27">
        <v>1024800</v>
      </c>
    </row>
    <row r="231" spans="1:10" ht="24.75" customHeight="1" hidden="1">
      <c r="A231" s="24"/>
      <c r="B231" s="31"/>
      <c r="C231" s="32" t="s">
        <v>77</v>
      </c>
      <c r="D231" s="14" t="s">
        <v>119</v>
      </c>
      <c r="E231" s="27">
        <v>0</v>
      </c>
      <c r="F231" s="27">
        <v>0</v>
      </c>
      <c r="G231" s="144" t="e">
        <f t="shared" si="13"/>
        <v>#DIV/0!</v>
      </c>
      <c r="H231" s="144">
        <v>16856.5</v>
      </c>
      <c r="I231" s="144">
        <f t="shared" si="19"/>
        <v>0</v>
      </c>
      <c r="J231" s="27">
        <v>1160.84</v>
      </c>
    </row>
    <row r="232" spans="1:10" ht="12.75">
      <c r="A232" s="21"/>
      <c r="B232" s="29">
        <v>85215</v>
      </c>
      <c r="C232" s="22"/>
      <c r="D232" s="16" t="s">
        <v>71</v>
      </c>
      <c r="E232" s="23">
        <f>SUM(E233:E234)</f>
        <v>520</v>
      </c>
      <c r="F232" s="23">
        <f>SUM(F233:F234)</f>
        <v>407.09000000000003</v>
      </c>
      <c r="G232" s="143">
        <f t="shared" si="13"/>
        <v>78.28653846153846</v>
      </c>
      <c r="H232" s="143">
        <f>H234+H233</f>
        <v>7857.5599999999995</v>
      </c>
      <c r="I232" s="143">
        <f t="shared" si="19"/>
        <v>50.1725455396978</v>
      </c>
      <c r="J232" s="23">
        <f>J234+J233</f>
        <v>811.38</v>
      </c>
    </row>
    <row r="233" spans="1:10" ht="12.75">
      <c r="A233" s="21"/>
      <c r="B233" s="38"/>
      <c r="C233" s="59" t="s">
        <v>27</v>
      </c>
      <c r="D233" s="12" t="s">
        <v>28</v>
      </c>
      <c r="E233" s="27">
        <v>20</v>
      </c>
      <c r="F233" s="27">
        <v>16.86</v>
      </c>
      <c r="G233" s="144">
        <f t="shared" si="13"/>
        <v>84.3</v>
      </c>
      <c r="H233" s="144">
        <v>21.58</v>
      </c>
      <c r="I233" s="156" t="s">
        <v>162</v>
      </c>
      <c r="J233" s="27">
        <v>0</v>
      </c>
    </row>
    <row r="234" spans="1:10" ht="12.75">
      <c r="A234" s="24"/>
      <c r="B234" s="31"/>
      <c r="C234" s="30" t="s">
        <v>11</v>
      </c>
      <c r="D234" s="13" t="s">
        <v>12</v>
      </c>
      <c r="E234" s="27">
        <v>500</v>
      </c>
      <c r="F234" s="27">
        <v>390.23</v>
      </c>
      <c r="G234" s="144">
        <f t="shared" si="13"/>
        <v>78.046</v>
      </c>
      <c r="H234" s="144">
        <v>7835.98</v>
      </c>
      <c r="I234" s="144">
        <f t="shared" si="19"/>
        <v>48.094604254480025</v>
      </c>
      <c r="J234" s="27">
        <v>811.38</v>
      </c>
    </row>
    <row r="235" spans="1:10" s="87" customFormat="1" ht="12.75">
      <c r="A235" s="21"/>
      <c r="B235" s="29">
        <v>85216</v>
      </c>
      <c r="C235" s="22"/>
      <c r="D235" s="74" t="s">
        <v>145</v>
      </c>
      <c r="E235" s="23">
        <f>SUM(E236:E240)</f>
        <v>988105</v>
      </c>
      <c r="F235" s="23">
        <f>SUM(F236:F240)</f>
        <v>814614.57</v>
      </c>
      <c r="G235" s="143">
        <f aca="true" t="shared" si="20" ref="G235:G313">F235*100/E235</f>
        <v>82.44210584907475</v>
      </c>
      <c r="H235" s="143"/>
      <c r="I235" s="143">
        <f t="shared" si="19"/>
        <v>113.17141376783562</v>
      </c>
      <c r="J235" s="23">
        <f>SUM(J236:J240)</f>
        <v>719805.9500000001</v>
      </c>
    </row>
    <row r="236" spans="1:10" s="1" customFormat="1" ht="22.5" hidden="1">
      <c r="A236" s="24"/>
      <c r="B236" s="31"/>
      <c r="C236" s="32" t="s">
        <v>89</v>
      </c>
      <c r="D236" s="14" t="s">
        <v>120</v>
      </c>
      <c r="E236" s="27"/>
      <c r="F236" s="27"/>
      <c r="G236" s="144" t="e">
        <f t="shared" si="20"/>
        <v>#DIV/0!</v>
      </c>
      <c r="H236" s="144"/>
      <c r="I236" s="144" t="e">
        <f t="shared" si="19"/>
        <v>#DIV/0!</v>
      </c>
      <c r="J236" s="45">
        <v>0</v>
      </c>
    </row>
    <row r="237" spans="1:10" s="1" customFormat="1" ht="12.75">
      <c r="A237" s="24"/>
      <c r="B237" s="31"/>
      <c r="C237" s="32" t="s">
        <v>27</v>
      </c>
      <c r="D237" s="14" t="s">
        <v>28</v>
      </c>
      <c r="E237" s="27">
        <v>60</v>
      </c>
      <c r="F237" s="27">
        <v>0</v>
      </c>
      <c r="G237" s="144">
        <f t="shared" si="20"/>
        <v>0</v>
      </c>
      <c r="H237" s="144"/>
      <c r="I237" s="156" t="s">
        <v>162</v>
      </c>
      <c r="J237" s="45">
        <v>0</v>
      </c>
    </row>
    <row r="238" spans="1:10" s="1" customFormat="1" ht="12.75">
      <c r="A238" s="24"/>
      <c r="B238" s="31"/>
      <c r="C238" s="32" t="s">
        <v>11</v>
      </c>
      <c r="D238" s="14" t="s">
        <v>12</v>
      </c>
      <c r="E238" s="27">
        <v>9444</v>
      </c>
      <c r="F238" s="27">
        <v>5399.57</v>
      </c>
      <c r="G238" s="144">
        <f t="shared" si="20"/>
        <v>57.174608216857266</v>
      </c>
      <c r="H238" s="144"/>
      <c r="I238" s="144">
        <f aca="true" t="shared" si="21" ref="I238:I245">(F238/J238)*100</f>
        <v>2479.36908807053</v>
      </c>
      <c r="J238" s="45">
        <v>217.78</v>
      </c>
    </row>
    <row r="239" spans="1:10" s="1" customFormat="1" ht="22.5">
      <c r="A239" s="24"/>
      <c r="B239" s="31"/>
      <c r="C239" s="32" t="s">
        <v>60</v>
      </c>
      <c r="D239" s="14" t="s">
        <v>211</v>
      </c>
      <c r="E239" s="27">
        <v>978601</v>
      </c>
      <c r="F239" s="27">
        <v>809215</v>
      </c>
      <c r="G239" s="144">
        <f t="shared" si="20"/>
        <v>82.69100481197138</v>
      </c>
      <c r="H239" s="144"/>
      <c r="I239" s="144">
        <f t="shared" si="21"/>
        <v>112.58533829931396</v>
      </c>
      <c r="J239" s="27">
        <v>718757</v>
      </c>
    </row>
    <row r="240" spans="1:10" s="1" customFormat="1" ht="22.5" hidden="1">
      <c r="A240" s="24"/>
      <c r="B240" s="31"/>
      <c r="C240" s="32" t="s">
        <v>77</v>
      </c>
      <c r="D240" s="14" t="s">
        <v>155</v>
      </c>
      <c r="E240" s="27">
        <v>0</v>
      </c>
      <c r="F240" s="27">
        <v>0</v>
      </c>
      <c r="G240" s="144" t="e">
        <f t="shared" si="20"/>
        <v>#DIV/0!</v>
      </c>
      <c r="H240" s="144"/>
      <c r="I240" s="144">
        <f t="shared" si="21"/>
        <v>0</v>
      </c>
      <c r="J240" s="45">
        <v>831.17</v>
      </c>
    </row>
    <row r="241" spans="1:10" ht="12.75">
      <c r="A241" s="21"/>
      <c r="B241" s="29">
        <v>85219</v>
      </c>
      <c r="C241" s="22"/>
      <c r="D241" s="16" t="s">
        <v>130</v>
      </c>
      <c r="E241" s="23">
        <f>SUM(E242:E245)</f>
        <v>1795379</v>
      </c>
      <c r="F241" s="23">
        <f>SUM(F242:F245)</f>
        <v>850345.01</v>
      </c>
      <c r="G241" s="143">
        <f t="shared" si="20"/>
        <v>47.36298074111372</v>
      </c>
      <c r="H241" s="143">
        <f>SUM(H242:H245)</f>
        <v>1738683.6900000002</v>
      </c>
      <c r="I241" s="143">
        <f t="shared" si="21"/>
        <v>110.22619101922773</v>
      </c>
      <c r="J241" s="23">
        <f>SUM(J242:J245)</f>
        <v>771454.59</v>
      </c>
    </row>
    <row r="242" spans="1:10" ht="12.75" hidden="1">
      <c r="A242" s="21"/>
      <c r="B242" s="38"/>
      <c r="C242" s="36" t="s">
        <v>27</v>
      </c>
      <c r="D242" s="12" t="s">
        <v>28</v>
      </c>
      <c r="E242" s="27"/>
      <c r="F242" s="27"/>
      <c r="G242" s="144" t="e">
        <f t="shared" si="20"/>
        <v>#DIV/0!</v>
      </c>
      <c r="H242" s="144">
        <v>52907.26</v>
      </c>
      <c r="I242" s="144" t="e">
        <f t="shared" si="21"/>
        <v>#DIV/0!</v>
      </c>
      <c r="J242" s="27">
        <v>0</v>
      </c>
    </row>
    <row r="243" spans="1:10" ht="12.75">
      <c r="A243" s="24"/>
      <c r="B243" s="31"/>
      <c r="C243" s="32" t="s">
        <v>11</v>
      </c>
      <c r="D243" s="13" t="s">
        <v>12</v>
      </c>
      <c r="E243" s="27">
        <v>3000</v>
      </c>
      <c r="F243" s="27">
        <v>19086.01</v>
      </c>
      <c r="G243" s="144">
        <f t="shared" si="20"/>
        <v>636.2003333333332</v>
      </c>
      <c r="H243" s="144">
        <v>2368.08</v>
      </c>
      <c r="I243" s="144">
        <f t="shared" si="21"/>
        <v>185.25448455194277</v>
      </c>
      <c r="J243" s="27">
        <v>10302.59</v>
      </c>
    </row>
    <row r="244" spans="1:10" ht="45">
      <c r="A244" s="24"/>
      <c r="B244" s="31"/>
      <c r="C244" s="32" t="s">
        <v>158</v>
      </c>
      <c r="D244" s="14" t="s">
        <v>202</v>
      </c>
      <c r="E244" s="27">
        <v>9379</v>
      </c>
      <c r="F244" s="27">
        <v>7633</v>
      </c>
      <c r="G244" s="144">
        <f t="shared" si="20"/>
        <v>81.38394285105022</v>
      </c>
      <c r="H244" s="144"/>
      <c r="I244" s="144">
        <f t="shared" si="21"/>
        <v>110.55909617612978</v>
      </c>
      <c r="J244" s="27">
        <v>6904</v>
      </c>
    </row>
    <row r="245" spans="1:10" ht="22.5">
      <c r="A245" s="24"/>
      <c r="B245" s="33"/>
      <c r="C245" s="32">
        <v>2030</v>
      </c>
      <c r="D245" s="14" t="s">
        <v>211</v>
      </c>
      <c r="E245" s="27">
        <v>1783000</v>
      </c>
      <c r="F245" s="27">
        <v>823626</v>
      </c>
      <c r="G245" s="144">
        <f t="shared" si="20"/>
        <v>46.19326977005048</v>
      </c>
      <c r="H245" s="144">
        <v>1683408.35</v>
      </c>
      <c r="I245" s="144">
        <f t="shared" si="21"/>
        <v>109.1983008241321</v>
      </c>
      <c r="J245" s="27">
        <v>754248</v>
      </c>
    </row>
    <row r="246" spans="1:10" ht="23.25" customHeight="1">
      <c r="A246" s="24"/>
      <c r="B246" s="29">
        <v>85220</v>
      </c>
      <c r="C246" s="46"/>
      <c r="D246" s="15" t="s">
        <v>203</v>
      </c>
      <c r="E246" s="23">
        <f>SUM(E247)</f>
        <v>44000</v>
      </c>
      <c r="F246" s="23">
        <f>SUM(F247)</f>
        <v>12821.12</v>
      </c>
      <c r="G246" s="143">
        <f t="shared" si="20"/>
        <v>29.13890909090909</v>
      </c>
      <c r="H246" s="144"/>
      <c r="I246" s="149" t="s">
        <v>162</v>
      </c>
      <c r="J246" s="23">
        <f>SUM(J247)</f>
        <v>0</v>
      </c>
    </row>
    <row r="247" spans="1:10" ht="12.75">
      <c r="A247" s="24"/>
      <c r="B247" s="102"/>
      <c r="C247" s="36" t="s">
        <v>11</v>
      </c>
      <c r="D247" s="12" t="s">
        <v>204</v>
      </c>
      <c r="E247" s="27">
        <v>44000</v>
      </c>
      <c r="F247" s="27">
        <v>12821.12</v>
      </c>
      <c r="G247" s="144">
        <f t="shared" si="20"/>
        <v>29.13890909090909</v>
      </c>
      <c r="H247" s="144"/>
      <c r="I247" s="156" t="s">
        <v>162</v>
      </c>
      <c r="J247" s="27">
        <v>0</v>
      </c>
    </row>
    <row r="248" spans="1:10" ht="13.5" customHeight="1">
      <c r="A248" s="21"/>
      <c r="B248" s="29">
        <v>85228</v>
      </c>
      <c r="C248" s="22"/>
      <c r="D248" s="15" t="s">
        <v>72</v>
      </c>
      <c r="E248" s="23">
        <f>SUM(E249:E252)</f>
        <v>367221</v>
      </c>
      <c r="F248" s="23">
        <f>SUM(F249:F252)</f>
        <v>126202.58</v>
      </c>
      <c r="G248" s="143">
        <f t="shared" si="20"/>
        <v>34.366928906571246</v>
      </c>
      <c r="H248" s="143">
        <f>SUM(H249:H251)</f>
        <v>272692.44</v>
      </c>
      <c r="I248" s="143">
        <f aca="true" t="shared" si="22" ref="I248:I254">(F248/J248)*100</f>
        <v>88.54649894160332</v>
      </c>
      <c r="J248" s="23">
        <f>SUM(J249:J252)</f>
        <v>142526.9</v>
      </c>
    </row>
    <row r="249" spans="1:10" ht="12.75">
      <c r="A249" s="24"/>
      <c r="B249" s="31"/>
      <c r="C249" s="36" t="s">
        <v>66</v>
      </c>
      <c r="D249" s="12" t="s">
        <v>67</v>
      </c>
      <c r="E249" s="27">
        <v>319871</v>
      </c>
      <c r="F249" s="27">
        <v>117467.14</v>
      </c>
      <c r="G249" s="144">
        <f t="shared" si="20"/>
        <v>36.7232853243964</v>
      </c>
      <c r="H249" s="144">
        <v>255279.55</v>
      </c>
      <c r="I249" s="144">
        <f t="shared" si="22"/>
        <v>107.63494600620372</v>
      </c>
      <c r="J249" s="27">
        <v>109134.76</v>
      </c>
    </row>
    <row r="250" spans="1:10" ht="12.75">
      <c r="A250" s="24"/>
      <c r="B250" s="31"/>
      <c r="C250" s="32" t="s">
        <v>27</v>
      </c>
      <c r="D250" s="12" t="s">
        <v>28</v>
      </c>
      <c r="E250" s="27">
        <v>350</v>
      </c>
      <c r="F250" s="27">
        <v>95.44</v>
      </c>
      <c r="G250" s="144">
        <f t="shared" si="20"/>
        <v>27.268571428571427</v>
      </c>
      <c r="H250" s="144">
        <v>147.93</v>
      </c>
      <c r="I250" s="144">
        <f t="shared" si="22"/>
        <v>59.13991820547776</v>
      </c>
      <c r="J250" s="27">
        <v>161.38</v>
      </c>
    </row>
    <row r="251" spans="1:10" ht="12.75">
      <c r="A251" s="24"/>
      <c r="B251" s="31"/>
      <c r="C251" s="30" t="s">
        <v>11</v>
      </c>
      <c r="D251" s="13" t="s">
        <v>12</v>
      </c>
      <c r="E251" s="27">
        <v>25000</v>
      </c>
      <c r="F251" s="27">
        <v>0</v>
      </c>
      <c r="G251" s="144">
        <f t="shared" si="20"/>
        <v>0</v>
      </c>
      <c r="H251" s="144">
        <v>17264.96</v>
      </c>
      <c r="I251" s="144">
        <f t="shared" si="22"/>
        <v>0</v>
      </c>
      <c r="J251" s="27">
        <v>29790.76</v>
      </c>
    </row>
    <row r="252" spans="1:10" ht="45">
      <c r="A252" s="24"/>
      <c r="B252" s="31"/>
      <c r="C252" s="32" t="s">
        <v>158</v>
      </c>
      <c r="D252" s="14" t="s">
        <v>202</v>
      </c>
      <c r="E252" s="82">
        <v>22000</v>
      </c>
      <c r="F252" s="82">
        <v>8640</v>
      </c>
      <c r="G252" s="154">
        <f t="shared" si="20"/>
        <v>39.27272727272727</v>
      </c>
      <c r="H252" s="154"/>
      <c r="I252" s="144">
        <f t="shared" si="22"/>
        <v>251.1627906976744</v>
      </c>
      <c r="J252" s="165">
        <v>3440</v>
      </c>
    </row>
    <row r="253" spans="1:10" ht="12.75">
      <c r="A253" s="24"/>
      <c r="B253" s="29">
        <v>85231</v>
      </c>
      <c r="C253" s="44"/>
      <c r="D253" s="89" t="s">
        <v>170</v>
      </c>
      <c r="E253" s="90">
        <f>SUM(E254)</f>
        <v>1121</v>
      </c>
      <c r="F253" s="90">
        <f>SUM(F254)</f>
        <v>1121</v>
      </c>
      <c r="G253" s="153">
        <f t="shared" si="20"/>
        <v>100</v>
      </c>
      <c r="H253" s="153"/>
      <c r="I253" s="143">
        <f t="shared" si="22"/>
        <v>34.16641267906127</v>
      </c>
      <c r="J253" s="90">
        <f>SUM(J254)</f>
        <v>3281</v>
      </c>
    </row>
    <row r="254" spans="1:10" ht="12.75">
      <c r="A254" s="24"/>
      <c r="B254" s="31"/>
      <c r="C254" s="32" t="s">
        <v>158</v>
      </c>
      <c r="D254" s="12" t="s">
        <v>134</v>
      </c>
      <c r="E254" s="82">
        <v>1121</v>
      </c>
      <c r="F254" s="82">
        <v>1121</v>
      </c>
      <c r="G254" s="154">
        <f t="shared" si="20"/>
        <v>100</v>
      </c>
      <c r="H254" s="154"/>
      <c r="I254" s="144">
        <f t="shared" si="22"/>
        <v>34.16641267906127</v>
      </c>
      <c r="J254" s="45">
        <v>3281</v>
      </c>
    </row>
    <row r="255" spans="1:10" ht="22.5" hidden="1">
      <c r="A255" s="24"/>
      <c r="B255" s="29">
        <v>85278</v>
      </c>
      <c r="C255" s="104"/>
      <c r="D255" s="134" t="s">
        <v>192</v>
      </c>
      <c r="E255" s="90">
        <f>SUM(E256)</f>
        <v>0</v>
      </c>
      <c r="F255" s="90">
        <f>SUM(F256)</f>
        <v>0</v>
      </c>
      <c r="G255" s="153" t="e">
        <f t="shared" si="20"/>
        <v>#DIV/0!</v>
      </c>
      <c r="H255" s="153"/>
      <c r="I255" s="160" t="s">
        <v>162</v>
      </c>
      <c r="J255" s="90">
        <f>SUM(J256)</f>
        <v>0</v>
      </c>
    </row>
    <row r="256" spans="1:10" ht="12.75" hidden="1">
      <c r="A256" s="24"/>
      <c r="B256" s="118"/>
      <c r="C256" s="32" t="s">
        <v>158</v>
      </c>
      <c r="D256" s="133" t="s">
        <v>134</v>
      </c>
      <c r="E256" s="82"/>
      <c r="F256" s="82"/>
      <c r="G256" s="154" t="e">
        <f t="shared" si="20"/>
        <v>#DIV/0!</v>
      </c>
      <c r="H256" s="154"/>
      <c r="I256" s="161" t="s">
        <v>162</v>
      </c>
      <c r="J256" s="156" t="s">
        <v>162</v>
      </c>
    </row>
    <row r="257" spans="1:10" ht="22.5" hidden="1">
      <c r="A257" s="24"/>
      <c r="B257" s="29">
        <v>85278</v>
      </c>
      <c r="C257" s="46"/>
      <c r="D257" s="134" t="s">
        <v>224</v>
      </c>
      <c r="E257" s="90">
        <f>SUM(E258)</f>
        <v>0</v>
      </c>
      <c r="F257" s="90">
        <f>SUM(F258)</f>
        <v>0</v>
      </c>
      <c r="G257" s="153" t="e">
        <f t="shared" si="20"/>
        <v>#DIV/0!</v>
      </c>
      <c r="H257" s="154"/>
      <c r="I257" s="143" t="e">
        <f aca="true" t="shared" si="23" ref="I257:I281">(F257/J257)*100</f>
        <v>#DIV/0!</v>
      </c>
      <c r="J257" s="90">
        <f>SUM(J258)</f>
        <v>0</v>
      </c>
    </row>
    <row r="258" spans="1:10" ht="12.75" hidden="1">
      <c r="A258" s="24"/>
      <c r="B258" s="29"/>
      <c r="C258" s="32" t="s">
        <v>158</v>
      </c>
      <c r="D258" s="133" t="s">
        <v>134</v>
      </c>
      <c r="E258" s="82"/>
      <c r="F258" s="82"/>
      <c r="G258" s="154" t="e">
        <f t="shared" si="20"/>
        <v>#DIV/0!</v>
      </c>
      <c r="H258" s="154"/>
      <c r="I258" s="144" t="e">
        <f t="shared" si="23"/>
        <v>#DIV/0!</v>
      </c>
      <c r="J258" s="165"/>
    </row>
    <row r="259" spans="1:10" ht="12.75">
      <c r="A259" s="21"/>
      <c r="B259" s="29">
        <v>85295</v>
      </c>
      <c r="C259" s="22"/>
      <c r="D259" s="16" t="s">
        <v>5</v>
      </c>
      <c r="E259" s="23">
        <f>SUM(E260:E263)</f>
        <v>1036943</v>
      </c>
      <c r="F259" s="23">
        <f>SUM(F260:F263)</f>
        <v>640387.86</v>
      </c>
      <c r="G259" s="143">
        <f t="shared" si="20"/>
        <v>61.7572865625208</v>
      </c>
      <c r="H259" s="143" t="e">
        <f>SUM(#REF!)</f>
        <v>#REF!</v>
      </c>
      <c r="I259" s="143">
        <f t="shared" si="23"/>
        <v>101.36664904377338</v>
      </c>
      <c r="J259" s="90">
        <f>SUM(J261:J263)</f>
        <v>631754</v>
      </c>
    </row>
    <row r="260" spans="1:10" ht="12.75">
      <c r="A260" s="21"/>
      <c r="B260" s="38"/>
      <c r="C260" s="30" t="s">
        <v>27</v>
      </c>
      <c r="D260" s="97" t="s">
        <v>28</v>
      </c>
      <c r="E260" s="82">
        <v>50</v>
      </c>
      <c r="F260" s="82">
        <v>0</v>
      </c>
      <c r="G260" s="154">
        <f t="shared" si="20"/>
        <v>0</v>
      </c>
      <c r="H260" s="153"/>
      <c r="I260" s="156" t="s">
        <v>162</v>
      </c>
      <c r="J260" s="82">
        <v>0</v>
      </c>
    </row>
    <row r="261" spans="1:10" s="1" customFormat="1" ht="14.25" customHeight="1">
      <c r="A261" s="24"/>
      <c r="B261" s="25"/>
      <c r="C261" s="30" t="s">
        <v>11</v>
      </c>
      <c r="D261" s="97" t="s">
        <v>12</v>
      </c>
      <c r="E261" s="82">
        <v>2106</v>
      </c>
      <c r="F261" s="82">
        <v>1414.86</v>
      </c>
      <c r="G261" s="154">
        <f t="shared" si="20"/>
        <v>67.18233618233619</v>
      </c>
      <c r="H261" s="154"/>
      <c r="I261" s="156" t="s">
        <v>162</v>
      </c>
      <c r="J261" s="82">
        <v>0</v>
      </c>
    </row>
    <row r="262" spans="1:10" s="1" customFormat="1" ht="45">
      <c r="A262" s="24"/>
      <c r="B262" s="25"/>
      <c r="C262" s="32" t="s">
        <v>158</v>
      </c>
      <c r="D262" s="14" t="s">
        <v>202</v>
      </c>
      <c r="E262" s="27">
        <v>327587</v>
      </c>
      <c r="F262" s="27">
        <v>83542</v>
      </c>
      <c r="G262" s="144">
        <f t="shared" si="20"/>
        <v>25.502232994593804</v>
      </c>
      <c r="H262" s="144"/>
      <c r="I262" s="144">
        <f t="shared" si="23"/>
        <v>139.93634840871022</v>
      </c>
      <c r="J262" s="45">
        <v>59700</v>
      </c>
    </row>
    <row r="263" spans="1:10" ht="22.5">
      <c r="A263" s="24"/>
      <c r="B263" s="31"/>
      <c r="C263" s="32">
        <v>2030</v>
      </c>
      <c r="D263" s="14" t="s">
        <v>211</v>
      </c>
      <c r="E263" s="27">
        <v>707200</v>
      </c>
      <c r="F263" s="27">
        <v>555431</v>
      </c>
      <c r="G263" s="144">
        <f t="shared" si="20"/>
        <v>78.53945135746606</v>
      </c>
      <c r="H263" s="144"/>
      <c r="I263" s="144">
        <f t="shared" si="23"/>
        <v>97.09415544686341</v>
      </c>
      <c r="J263" s="45">
        <v>572054</v>
      </c>
    </row>
    <row r="264" spans="1:10" ht="22.5">
      <c r="A264" s="28">
        <v>853</v>
      </c>
      <c r="B264" s="39"/>
      <c r="C264" s="98"/>
      <c r="D264" s="99" t="s">
        <v>109</v>
      </c>
      <c r="E264" s="100">
        <f>E265+E269</f>
        <v>1538383</v>
      </c>
      <c r="F264" s="100">
        <f>F265+F269</f>
        <v>215902.44999999998</v>
      </c>
      <c r="G264" s="155">
        <f t="shared" si="20"/>
        <v>14.034375704879734</v>
      </c>
      <c r="H264" s="155">
        <f>H265+H269</f>
        <v>68355.34999999999</v>
      </c>
      <c r="I264" s="155">
        <f t="shared" si="23"/>
        <v>25.59185804571979</v>
      </c>
      <c r="J264" s="100">
        <f>J265+J269</f>
        <v>843637.26</v>
      </c>
    </row>
    <row r="265" spans="1:10" ht="12.75">
      <c r="A265" s="49"/>
      <c r="B265" s="50">
        <v>85305</v>
      </c>
      <c r="C265" s="22"/>
      <c r="D265" s="16" t="s">
        <v>73</v>
      </c>
      <c r="E265" s="23">
        <f>SUM(E266:E268)</f>
        <v>549789</v>
      </c>
      <c r="F265" s="23">
        <f>SUM(F266:F268)</f>
        <v>186931.86</v>
      </c>
      <c r="G265" s="143">
        <f t="shared" si="20"/>
        <v>34.00065479665835</v>
      </c>
      <c r="H265" s="143">
        <f>SUM(H267:H268)</f>
        <v>64135.439999999995</v>
      </c>
      <c r="I265" s="143">
        <f t="shared" si="23"/>
        <v>75.51219566581356</v>
      </c>
      <c r="J265" s="23">
        <f>SUM(J266:J268)</f>
        <v>247551.88</v>
      </c>
    </row>
    <row r="266" spans="1:10" ht="12.75">
      <c r="A266" s="49"/>
      <c r="B266" s="53"/>
      <c r="C266" s="32" t="s">
        <v>66</v>
      </c>
      <c r="D266" s="12" t="s">
        <v>67</v>
      </c>
      <c r="E266" s="27">
        <v>153489</v>
      </c>
      <c r="F266" s="27">
        <v>49924.01</v>
      </c>
      <c r="G266" s="144">
        <f t="shared" si="20"/>
        <v>32.5261158780108</v>
      </c>
      <c r="H266" s="144"/>
      <c r="I266" s="144">
        <f t="shared" si="23"/>
        <v>89.10222088008504</v>
      </c>
      <c r="J266" s="45">
        <v>56030.04</v>
      </c>
    </row>
    <row r="267" spans="1:10" ht="12.75">
      <c r="A267" s="49"/>
      <c r="B267" s="53"/>
      <c r="C267" s="36" t="s">
        <v>27</v>
      </c>
      <c r="D267" s="12" t="s">
        <v>28</v>
      </c>
      <c r="E267" s="27">
        <v>300</v>
      </c>
      <c r="F267" s="27">
        <v>54.17</v>
      </c>
      <c r="G267" s="144">
        <f t="shared" si="20"/>
        <v>18.05666666666667</v>
      </c>
      <c r="H267" s="144">
        <v>6051.31</v>
      </c>
      <c r="I267" s="144">
        <f t="shared" si="23"/>
        <v>44.928257443808576</v>
      </c>
      <c r="J267" s="27">
        <v>120.57</v>
      </c>
    </row>
    <row r="268" spans="1:10" ht="12.75">
      <c r="A268" s="49"/>
      <c r="B268" s="60"/>
      <c r="C268" s="32" t="s">
        <v>11</v>
      </c>
      <c r="D268" s="12" t="s">
        <v>12</v>
      </c>
      <c r="E268" s="27">
        <v>396000</v>
      </c>
      <c r="F268" s="27">
        <v>136953.68</v>
      </c>
      <c r="G268" s="144">
        <f t="shared" si="20"/>
        <v>34.58426262626263</v>
      </c>
      <c r="H268" s="144">
        <v>58084.13</v>
      </c>
      <c r="I268" s="144">
        <f t="shared" si="23"/>
        <v>71.5531720348564</v>
      </c>
      <c r="J268" s="27">
        <v>191401.27</v>
      </c>
    </row>
    <row r="269" spans="1:10" ht="12.75">
      <c r="A269" s="49"/>
      <c r="B269" s="50">
        <v>85395</v>
      </c>
      <c r="C269" s="44"/>
      <c r="D269" s="89" t="s">
        <v>5</v>
      </c>
      <c r="E269" s="90">
        <f>SUM(E270:E274)</f>
        <v>988594</v>
      </c>
      <c r="F269" s="90">
        <f>SUM(F270:F274)</f>
        <v>28970.590000000004</v>
      </c>
      <c r="G269" s="153">
        <f t="shared" si="20"/>
        <v>2.930484101663575</v>
      </c>
      <c r="H269" s="153">
        <f>SUM(H270:H274)</f>
        <v>4219.91</v>
      </c>
      <c r="I269" s="143">
        <f t="shared" si="23"/>
        <v>4.860141008658861</v>
      </c>
      <c r="J269" s="90">
        <f>SUM(J270:J274)</f>
        <v>596085.38</v>
      </c>
    </row>
    <row r="270" spans="1:10" ht="12.75">
      <c r="A270" s="56"/>
      <c r="B270" s="61"/>
      <c r="C270" s="32" t="s">
        <v>27</v>
      </c>
      <c r="D270" s="12" t="s">
        <v>28</v>
      </c>
      <c r="E270" s="27">
        <v>2000</v>
      </c>
      <c r="F270" s="27">
        <v>522.72</v>
      </c>
      <c r="G270" s="144">
        <f t="shared" si="20"/>
        <v>26.136</v>
      </c>
      <c r="H270" s="144">
        <v>3950.02</v>
      </c>
      <c r="I270" s="156" t="s">
        <v>162</v>
      </c>
      <c r="J270" s="27">
        <v>0</v>
      </c>
    </row>
    <row r="271" spans="1:10" ht="12.75">
      <c r="A271" s="56"/>
      <c r="B271" s="61"/>
      <c r="C271" s="36" t="s">
        <v>165</v>
      </c>
      <c r="D271" s="115" t="s">
        <v>134</v>
      </c>
      <c r="E271" s="27">
        <v>920401</v>
      </c>
      <c r="F271" s="27">
        <v>21806.77</v>
      </c>
      <c r="G271" s="144">
        <f t="shared" si="20"/>
        <v>2.3692683949713222</v>
      </c>
      <c r="H271" s="144"/>
      <c r="I271" s="144">
        <f t="shared" si="23"/>
        <v>10.857800695340751</v>
      </c>
      <c r="J271" s="45">
        <v>200839.66</v>
      </c>
    </row>
    <row r="272" spans="1:10" ht="12.75">
      <c r="A272" s="56"/>
      <c r="B272" s="61"/>
      <c r="C272" s="36" t="s">
        <v>166</v>
      </c>
      <c r="D272" s="115" t="s">
        <v>134</v>
      </c>
      <c r="E272" s="27">
        <v>66193</v>
      </c>
      <c r="F272" s="27">
        <v>6641.1</v>
      </c>
      <c r="G272" s="144">
        <f t="shared" si="20"/>
        <v>10.032933996041878</v>
      </c>
      <c r="H272" s="144"/>
      <c r="I272" s="144">
        <f t="shared" si="23"/>
        <v>62.45926477683446</v>
      </c>
      <c r="J272" s="45">
        <v>10632.69</v>
      </c>
    </row>
    <row r="273" spans="1:10" ht="33.75" hidden="1">
      <c r="A273" s="56"/>
      <c r="B273" s="61"/>
      <c r="C273" s="36" t="s">
        <v>156</v>
      </c>
      <c r="D273" s="88" t="s">
        <v>157</v>
      </c>
      <c r="E273" s="27"/>
      <c r="F273" s="27"/>
      <c r="G273" s="144" t="e">
        <f t="shared" si="20"/>
        <v>#DIV/0!</v>
      </c>
      <c r="H273" s="144"/>
      <c r="I273" s="156" t="e">
        <f t="shared" si="23"/>
        <v>#DIV/0!</v>
      </c>
      <c r="J273" s="45"/>
    </row>
    <row r="274" spans="1:10" ht="33.75" hidden="1">
      <c r="A274" s="49"/>
      <c r="B274" s="53"/>
      <c r="C274" s="36" t="s">
        <v>140</v>
      </c>
      <c r="D274" s="88" t="s">
        <v>214</v>
      </c>
      <c r="E274" s="35"/>
      <c r="F274" s="35"/>
      <c r="G274" s="144" t="e">
        <f t="shared" si="20"/>
        <v>#DIV/0!</v>
      </c>
      <c r="H274" s="144">
        <v>269.89</v>
      </c>
      <c r="I274" s="144">
        <f t="shared" si="23"/>
        <v>0</v>
      </c>
      <c r="J274" s="45">
        <v>384613.03</v>
      </c>
    </row>
    <row r="275" spans="1:10" ht="12.75">
      <c r="A275" s="28">
        <v>854</v>
      </c>
      <c r="B275" s="18"/>
      <c r="C275" s="34"/>
      <c r="D275" s="68" t="s">
        <v>74</v>
      </c>
      <c r="E275" s="20">
        <f>E276</f>
        <v>892371</v>
      </c>
      <c r="F275" s="20">
        <f>F276</f>
        <v>610166</v>
      </c>
      <c r="G275" s="142">
        <f t="shared" si="20"/>
        <v>68.37582126716354</v>
      </c>
      <c r="H275" s="142" t="e">
        <f>H276</f>
        <v>#REF!</v>
      </c>
      <c r="I275" s="155">
        <f t="shared" si="23"/>
        <v>133.68930294518478</v>
      </c>
      <c r="J275" s="20">
        <f>J276</f>
        <v>456406</v>
      </c>
    </row>
    <row r="276" spans="1:10" ht="12.75">
      <c r="A276" s="49"/>
      <c r="B276" s="50">
        <v>85415</v>
      </c>
      <c r="C276" s="22"/>
      <c r="D276" s="16" t="s">
        <v>75</v>
      </c>
      <c r="E276" s="23">
        <f>SUM(E277:E278)</f>
        <v>892371</v>
      </c>
      <c r="F276" s="23">
        <f>SUM(F277:F278)</f>
        <v>610166</v>
      </c>
      <c r="G276" s="143">
        <f t="shared" si="20"/>
        <v>68.37582126716354</v>
      </c>
      <c r="H276" s="143" t="e">
        <f>#REF!</f>
        <v>#REF!</v>
      </c>
      <c r="I276" s="143">
        <f t="shared" si="23"/>
        <v>133.68930294518478</v>
      </c>
      <c r="J276" s="23">
        <f>SUM(J278:J278)</f>
        <v>456406</v>
      </c>
    </row>
    <row r="277" spans="1:10" ht="12.75">
      <c r="A277" s="49"/>
      <c r="B277" s="53"/>
      <c r="C277" s="32" t="s">
        <v>11</v>
      </c>
      <c r="D277" s="12" t="s">
        <v>205</v>
      </c>
      <c r="E277" s="27">
        <v>160172</v>
      </c>
      <c r="F277" s="27">
        <v>0</v>
      </c>
      <c r="G277" s="144">
        <f t="shared" si="20"/>
        <v>0</v>
      </c>
      <c r="H277" s="143"/>
      <c r="I277" s="156" t="s">
        <v>162</v>
      </c>
      <c r="J277" s="27">
        <v>0</v>
      </c>
    </row>
    <row r="278" spans="1:10" ht="22.5">
      <c r="A278" s="49"/>
      <c r="B278" s="53"/>
      <c r="C278" s="32" t="s">
        <v>60</v>
      </c>
      <c r="D278" s="14" t="s">
        <v>211</v>
      </c>
      <c r="E278" s="27">
        <v>732199</v>
      </c>
      <c r="F278" s="27">
        <v>610166</v>
      </c>
      <c r="G278" s="144">
        <f t="shared" si="20"/>
        <v>83.33335609581547</v>
      </c>
      <c r="H278" s="144"/>
      <c r="I278" s="144">
        <f t="shared" si="23"/>
        <v>133.68930294518478</v>
      </c>
      <c r="J278" s="27">
        <v>456406</v>
      </c>
    </row>
    <row r="279" spans="1:10" ht="15" customHeight="1">
      <c r="A279" s="28">
        <v>900</v>
      </c>
      <c r="B279" s="39"/>
      <c r="C279" s="40"/>
      <c r="D279" s="69" t="s">
        <v>102</v>
      </c>
      <c r="E279" s="20">
        <f>SUM(E280,E282,E285,E291,E297,E301,E303)</f>
        <v>9056884</v>
      </c>
      <c r="F279" s="20">
        <f>SUM(F280,F284,F285,F291,F297,F301,F303,)</f>
        <v>1995703.3000000003</v>
      </c>
      <c r="G279" s="142">
        <f t="shared" si="20"/>
        <v>22.035208798081108</v>
      </c>
      <c r="H279" s="142" t="e">
        <f>H285+#REF!+H291+H301+H303</f>
        <v>#REF!</v>
      </c>
      <c r="I279" s="142">
        <f t="shared" si="23"/>
        <v>249.1223839992816</v>
      </c>
      <c r="J279" s="20">
        <f>SUM(J282,J285,J289,J291,J297,J301,J303,J280)</f>
        <v>801093.53</v>
      </c>
    </row>
    <row r="280" spans="1:10" ht="21.75" customHeight="1" hidden="1">
      <c r="A280" s="21"/>
      <c r="B280" s="29">
        <v>90001</v>
      </c>
      <c r="C280" s="118"/>
      <c r="D280" s="74" t="s">
        <v>206</v>
      </c>
      <c r="E280" s="23">
        <f>SUM(E281)</f>
        <v>0</v>
      </c>
      <c r="F280" s="23">
        <f>SUM(F281)</f>
        <v>0</v>
      </c>
      <c r="G280" s="23" t="e">
        <f>SUM(G281:G281)</f>
        <v>#DIV/0!</v>
      </c>
      <c r="H280" s="142"/>
      <c r="I280" s="143" t="e">
        <f t="shared" si="23"/>
        <v>#DIV/0!</v>
      </c>
      <c r="J280" s="42">
        <f>SUM(J281:J281)</f>
        <v>0</v>
      </c>
    </row>
    <row r="281" spans="1:10" ht="33.75" hidden="1">
      <c r="A281" s="21"/>
      <c r="B281" s="21"/>
      <c r="C281" s="32" t="s">
        <v>140</v>
      </c>
      <c r="D281" s="88" t="s">
        <v>214</v>
      </c>
      <c r="E281" s="45"/>
      <c r="F281" s="45"/>
      <c r="G281" s="27" t="e">
        <f>F281/E281*100</f>
        <v>#DIV/0!</v>
      </c>
      <c r="H281" s="142"/>
      <c r="I281" s="144" t="e">
        <f t="shared" si="23"/>
        <v>#DIV/0!</v>
      </c>
      <c r="J281" s="45">
        <v>0</v>
      </c>
    </row>
    <row r="282" spans="1:10" ht="12" customHeight="1">
      <c r="A282" s="21"/>
      <c r="B282" s="29">
        <v>90002</v>
      </c>
      <c r="C282" s="118"/>
      <c r="D282" s="74" t="s">
        <v>196</v>
      </c>
      <c r="E282" s="23">
        <f>SUM(E283:E284)</f>
        <v>189790</v>
      </c>
      <c r="F282" s="23">
        <f>SUM(F284:F284)</f>
        <v>0</v>
      </c>
      <c r="G282" s="23">
        <f>SUM(G284:G284)</f>
        <v>0</v>
      </c>
      <c r="H282" s="23">
        <f>SUM(H284:H284)</f>
        <v>0</v>
      </c>
      <c r="I282" s="149" t="s">
        <v>162</v>
      </c>
      <c r="J282" s="23">
        <f>SUM(J284:J284)</f>
        <v>0</v>
      </c>
    </row>
    <row r="283" spans="1:10" ht="22.5" hidden="1">
      <c r="A283" s="21"/>
      <c r="B283" s="38"/>
      <c r="C283" s="170" t="s">
        <v>80</v>
      </c>
      <c r="D283" s="14" t="s">
        <v>95</v>
      </c>
      <c r="E283" s="171"/>
      <c r="F283" s="27"/>
      <c r="G283" s="144" t="e">
        <f t="shared" si="20"/>
        <v>#DIV/0!</v>
      </c>
      <c r="H283" s="23"/>
      <c r="I283" s="42"/>
      <c r="J283" s="23"/>
    </row>
    <row r="284" spans="1:10" ht="33.75">
      <c r="A284" s="21"/>
      <c r="B284" s="21"/>
      <c r="C284" s="32" t="s">
        <v>167</v>
      </c>
      <c r="D284" s="88" t="s">
        <v>208</v>
      </c>
      <c r="E284" s="45">
        <v>189790</v>
      </c>
      <c r="F284" s="45">
        <v>0</v>
      </c>
      <c r="G284" s="144">
        <f t="shared" si="20"/>
        <v>0</v>
      </c>
      <c r="H284" s="45"/>
      <c r="I284" s="156" t="s">
        <v>162</v>
      </c>
      <c r="J284" s="45">
        <v>0</v>
      </c>
    </row>
    <row r="285" spans="1:10" ht="12.75">
      <c r="A285" s="21"/>
      <c r="B285" s="29">
        <v>90004</v>
      </c>
      <c r="C285" s="22"/>
      <c r="D285" s="74" t="s">
        <v>85</v>
      </c>
      <c r="E285" s="23">
        <f>SUM(E286:E288)</f>
        <v>4669987</v>
      </c>
      <c r="F285" s="23">
        <f>SUM(F286:F288)</f>
        <v>0</v>
      </c>
      <c r="G285" s="143">
        <f t="shared" si="20"/>
        <v>0</v>
      </c>
      <c r="H285" s="143">
        <f>H288</f>
        <v>0</v>
      </c>
      <c r="I285" s="143">
        <f>(F285/J285)*100</f>
        <v>0</v>
      </c>
      <c r="J285" s="23">
        <f>SUM(J286:J288)</f>
        <v>367.72</v>
      </c>
    </row>
    <row r="286" spans="1:10" ht="22.5" hidden="1">
      <c r="A286" s="21"/>
      <c r="B286" s="38"/>
      <c r="C286" s="32" t="s">
        <v>80</v>
      </c>
      <c r="D286" s="14" t="s">
        <v>95</v>
      </c>
      <c r="E286" s="27"/>
      <c r="F286" s="27"/>
      <c r="G286" s="144" t="e">
        <f t="shared" si="20"/>
        <v>#DIV/0!</v>
      </c>
      <c r="H286" s="144"/>
      <c r="I286" s="144">
        <f>(F286/J286)*100</f>
        <v>0</v>
      </c>
      <c r="J286" s="45">
        <v>367.72</v>
      </c>
    </row>
    <row r="287" spans="1:10" ht="33.75">
      <c r="A287" s="21"/>
      <c r="B287" s="38"/>
      <c r="C287" s="32" t="s">
        <v>167</v>
      </c>
      <c r="D287" s="88" t="s">
        <v>208</v>
      </c>
      <c r="E287" s="27">
        <v>105000</v>
      </c>
      <c r="F287" s="27">
        <v>0</v>
      </c>
      <c r="G287" s="144">
        <f t="shared" si="20"/>
        <v>0</v>
      </c>
      <c r="H287" s="144"/>
      <c r="I287" s="156" t="s">
        <v>162</v>
      </c>
      <c r="J287" s="45">
        <v>0</v>
      </c>
    </row>
    <row r="288" spans="1:10" ht="33.75">
      <c r="A288" s="24"/>
      <c r="B288" s="25"/>
      <c r="C288" s="32" t="s">
        <v>140</v>
      </c>
      <c r="D288" s="88" t="s">
        <v>214</v>
      </c>
      <c r="E288" s="27">
        <v>4564987</v>
      </c>
      <c r="F288" s="27">
        <v>0</v>
      </c>
      <c r="G288" s="144">
        <f t="shared" si="20"/>
        <v>0</v>
      </c>
      <c r="H288" s="144">
        <v>0</v>
      </c>
      <c r="I288" s="156" t="s">
        <v>162</v>
      </c>
      <c r="J288" s="27">
        <v>0</v>
      </c>
    </row>
    <row r="289" spans="1:10" ht="12.75" hidden="1">
      <c r="A289" s="24"/>
      <c r="B289" s="29">
        <v>90015</v>
      </c>
      <c r="C289" s="46"/>
      <c r="D289" s="16" t="s">
        <v>197</v>
      </c>
      <c r="E289" s="23">
        <f aca="true" t="shared" si="24" ref="E289:J289">SUM(E290:E290)</f>
        <v>0</v>
      </c>
      <c r="F289" s="23">
        <f t="shared" si="24"/>
        <v>0</v>
      </c>
      <c r="G289" s="23">
        <f t="shared" si="24"/>
        <v>0</v>
      </c>
      <c r="H289" s="23">
        <f t="shared" si="24"/>
        <v>0</v>
      </c>
      <c r="I289" s="23" t="e">
        <f t="shared" si="24"/>
        <v>#VALUE!</v>
      </c>
      <c r="J289" s="23">
        <f t="shared" si="24"/>
        <v>0</v>
      </c>
    </row>
    <row r="290" spans="1:10" ht="12.75" hidden="1">
      <c r="A290" s="24"/>
      <c r="B290" s="25"/>
      <c r="C290" s="54" t="s">
        <v>80</v>
      </c>
      <c r="D290" s="12" t="s">
        <v>195</v>
      </c>
      <c r="E290" s="27">
        <v>0</v>
      </c>
      <c r="F290" s="27">
        <v>0</v>
      </c>
      <c r="G290" s="156" t="s">
        <v>162</v>
      </c>
      <c r="H290" s="156"/>
      <c r="I290" s="144" t="e">
        <f aca="true" t="shared" si="25" ref="I290:I296">(F290/J290)*100</f>
        <v>#VALUE!</v>
      </c>
      <c r="J290" s="45" t="s">
        <v>162</v>
      </c>
    </row>
    <row r="291" spans="1:10" ht="12.75">
      <c r="A291" s="48"/>
      <c r="B291" s="29">
        <v>90017</v>
      </c>
      <c r="C291" s="62"/>
      <c r="D291" s="16" t="s">
        <v>76</v>
      </c>
      <c r="E291" s="23">
        <f>SUM(E292:E296)</f>
        <v>327600</v>
      </c>
      <c r="F291" s="23">
        <f>SUM(F292:F296)</f>
        <v>147303.9</v>
      </c>
      <c r="G291" s="143">
        <f t="shared" si="20"/>
        <v>44.96456043956044</v>
      </c>
      <c r="H291" s="143">
        <f>SUM(H292:H294)</f>
        <v>0</v>
      </c>
      <c r="I291" s="143">
        <f t="shared" si="25"/>
        <v>94.65018910260117</v>
      </c>
      <c r="J291" s="23">
        <f>SUM(J292:J296)</f>
        <v>155629.8</v>
      </c>
    </row>
    <row r="292" spans="1:10" ht="12.75">
      <c r="A292" s="63"/>
      <c r="B292" s="25"/>
      <c r="C292" s="36" t="s">
        <v>10</v>
      </c>
      <c r="D292" s="12" t="s">
        <v>110</v>
      </c>
      <c r="E292" s="27">
        <v>324000</v>
      </c>
      <c r="F292" s="27">
        <v>139939.9</v>
      </c>
      <c r="G292" s="144">
        <f t="shared" si="20"/>
        <v>43.19132716049383</v>
      </c>
      <c r="H292" s="144">
        <v>0</v>
      </c>
      <c r="I292" s="144">
        <f t="shared" si="25"/>
        <v>93.37753055023519</v>
      </c>
      <c r="J292" s="27">
        <v>149864.64</v>
      </c>
    </row>
    <row r="293" spans="1:10" ht="12.75">
      <c r="A293" s="24"/>
      <c r="B293" s="25"/>
      <c r="C293" s="32" t="s">
        <v>27</v>
      </c>
      <c r="D293" s="12" t="s">
        <v>28</v>
      </c>
      <c r="E293" s="27">
        <v>100</v>
      </c>
      <c r="F293" s="27">
        <v>0</v>
      </c>
      <c r="G293" s="144">
        <f t="shared" si="20"/>
        <v>0</v>
      </c>
      <c r="H293" s="144">
        <v>0</v>
      </c>
      <c r="I293" s="144">
        <f t="shared" si="25"/>
        <v>0</v>
      </c>
      <c r="J293" s="27">
        <v>426.83</v>
      </c>
    </row>
    <row r="294" spans="1:10" ht="12.75">
      <c r="A294" s="24"/>
      <c r="B294" s="25"/>
      <c r="C294" s="30" t="s">
        <v>11</v>
      </c>
      <c r="D294" s="13" t="s">
        <v>12</v>
      </c>
      <c r="E294" s="27">
        <v>3500</v>
      </c>
      <c r="F294" s="27">
        <v>7364</v>
      </c>
      <c r="G294" s="144">
        <f t="shared" si="20"/>
        <v>210.4</v>
      </c>
      <c r="H294" s="144">
        <v>0</v>
      </c>
      <c r="I294" s="144">
        <f t="shared" si="25"/>
        <v>137.94576206416613</v>
      </c>
      <c r="J294" s="27">
        <v>5338.33</v>
      </c>
    </row>
    <row r="295" spans="1:10" ht="12.75" hidden="1">
      <c r="A295" s="24"/>
      <c r="B295" s="25"/>
      <c r="C295" s="30" t="s">
        <v>220</v>
      </c>
      <c r="D295" s="167" t="s">
        <v>221</v>
      </c>
      <c r="E295" s="27"/>
      <c r="F295" s="27"/>
      <c r="G295" s="144" t="e">
        <f t="shared" si="20"/>
        <v>#DIV/0!</v>
      </c>
      <c r="H295" s="144"/>
      <c r="I295" s="156" t="e">
        <f t="shared" si="25"/>
        <v>#DIV/0!</v>
      </c>
      <c r="J295" s="27">
        <v>0</v>
      </c>
    </row>
    <row r="296" spans="1:10" ht="33.75" hidden="1">
      <c r="A296" s="24"/>
      <c r="B296" s="25"/>
      <c r="C296" s="32" t="s">
        <v>167</v>
      </c>
      <c r="D296" s="88" t="s">
        <v>208</v>
      </c>
      <c r="E296" s="27"/>
      <c r="F296" s="27"/>
      <c r="G296" s="144" t="e">
        <f t="shared" si="20"/>
        <v>#DIV/0!</v>
      </c>
      <c r="H296" s="144"/>
      <c r="I296" s="144" t="e">
        <f t="shared" si="25"/>
        <v>#DIV/0!</v>
      </c>
      <c r="J296" s="156">
        <v>0</v>
      </c>
    </row>
    <row r="297" spans="1:10" ht="24" customHeight="1">
      <c r="A297" s="48"/>
      <c r="B297" s="29">
        <v>90019</v>
      </c>
      <c r="C297" s="62"/>
      <c r="D297" s="15" t="s">
        <v>144</v>
      </c>
      <c r="E297" s="23">
        <f>SUM(E298:E300)</f>
        <v>1100000</v>
      </c>
      <c r="F297" s="23">
        <f>SUM(F298:F299)</f>
        <v>593076.06</v>
      </c>
      <c r="G297" s="143">
        <f>F297*100/E297</f>
        <v>53.91600545454546</v>
      </c>
      <c r="H297" s="143" t="e">
        <f>SUM(H299:H303)</f>
        <v>#REF!</v>
      </c>
      <c r="I297" s="143">
        <f aca="true" t="shared" si="26" ref="I297:I312">(F297/J297)*100</f>
        <v>93.35488353032021</v>
      </c>
      <c r="J297" s="23">
        <f>SUM(J298:J300)</f>
        <v>635291.95</v>
      </c>
    </row>
    <row r="298" spans="1:10" ht="12.75">
      <c r="A298" s="63"/>
      <c r="B298" s="25"/>
      <c r="C298" s="36" t="s">
        <v>17</v>
      </c>
      <c r="D298" s="12" t="s">
        <v>18</v>
      </c>
      <c r="E298" s="27">
        <v>1100000</v>
      </c>
      <c r="F298" s="27">
        <v>593076.06</v>
      </c>
      <c r="G298" s="144">
        <f t="shared" si="20"/>
        <v>53.91600545454546</v>
      </c>
      <c r="H298" s="144"/>
      <c r="I298" s="144">
        <f t="shared" si="26"/>
        <v>93.35488353032021</v>
      </c>
      <c r="J298" s="27">
        <v>635291.95</v>
      </c>
    </row>
    <row r="299" spans="1:10" ht="12.75" hidden="1">
      <c r="A299" s="24"/>
      <c r="B299" s="25"/>
      <c r="C299" s="32" t="s">
        <v>11</v>
      </c>
      <c r="D299" s="12" t="s">
        <v>12</v>
      </c>
      <c r="E299" s="27"/>
      <c r="F299" s="27"/>
      <c r="G299" s="144" t="e">
        <f t="shared" si="20"/>
        <v>#DIV/0!</v>
      </c>
      <c r="H299" s="144">
        <v>0</v>
      </c>
      <c r="I299" s="144" t="e">
        <f t="shared" si="26"/>
        <v>#DIV/0!</v>
      </c>
      <c r="J299" s="27">
        <v>0</v>
      </c>
    </row>
    <row r="300" spans="1:10" ht="22.5" hidden="1">
      <c r="A300" s="24"/>
      <c r="B300" s="25"/>
      <c r="C300" s="32" t="s">
        <v>77</v>
      </c>
      <c r="D300" s="88" t="s">
        <v>182</v>
      </c>
      <c r="E300" s="83"/>
      <c r="F300" s="83"/>
      <c r="G300" s="144" t="e">
        <f t="shared" si="20"/>
        <v>#DIV/0!</v>
      </c>
      <c r="H300" s="144"/>
      <c r="I300" s="144" t="e">
        <f t="shared" si="26"/>
        <v>#DIV/0!</v>
      </c>
      <c r="J300" s="27">
        <v>0</v>
      </c>
    </row>
    <row r="301" spans="1:10" ht="22.5">
      <c r="A301" s="21"/>
      <c r="B301" s="29">
        <v>90020</v>
      </c>
      <c r="C301" s="22"/>
      <c r="D301" s="91" t="s">
        <v>131</v>
      </c>
      <c r="E301" s="86">
        <f>SUM(E302)</f>
        <v>41000</v>
      </c>
      <c r="F301" s="86">
        <f>SUM(F302)</f>
        <v>0</v>
      </c>
      <c r="G301" s="145">
        <f t="shared" si="20"/>
        <v>0</v>
      </c>
      <c r="H301" s="145">
        <f>H302</f>
        <v>22360.2</v>
      </c>
      <c r="I301" s="149" t="s">
        <v>162</v>
      </c>
      <c r="J301" s="86">
        <f>SUM(J302)</f>
        <v>0</v>
      </c>
    </row>
    <row r="302" spans="1:10" ht="12.75">
      <c r="A302" s="24"/>
      <c r="B302" s="31"/>
      <c r="C302" s="37" t="s">
        <v>78</v>
      </c>
      <c r="D302" s="12" t="s">
        <v>79</v>
      </c>
      <c r="E302" s="27">
        <v>41000</v>
      </c>
      <c r="F302" s="27">
        <v>0</v>
      </c>
      <c r="G302" s="144">
        <f t="shared" si="20"/>
        <v>0</v>
      </c>
      <c r="H302" s="144">
        <v>22360.2</v>
      </c>
      <c r="I302" s="156" t="s">
        <v>162</v>
      </c>
      <c r="J302" s="27">
        <v>0</v>
      </c>
    </row>
    <row r="303" spans="1:10" ht="12.75">
      <c r="A303" s="21"/>
      <c r="B303" s="29">
        <v>90095</v>
      </c>
      <c r="C303" s="62"/>
      <c r="D303" s="16" t="s">
        <v>5</v>
      </c>
      <c r="E303" s="23">
        <f>SUM(E304:E307)</f>
        <v>2728507</v>
      </c>
      <c r="F303" s="23">
        <f>SUM(F304:F307)</f>
        <v>1255323.34</v>
      </c>
      <c r="G303" s="143">
        <f t="shared" si="20"/>
        <v>46.00770091482266</v>
      </c>
      <c r="H303" s="143" t="e">
        <f>SUM(#REF!)</f>
        <v>#REF!</v>
      </c>
      <c r="I303" s="143">
        <f t="shared" si="26"/>
        <v>12804.117273864094</v>
      </c>
      <c r="J303" s="23">
        <f>SUM(J304:J306)</f>
        <v>9804.06</v>
      </c>
    </row>
    <row r="304" spans="1:10" ht="22.5" hidden="1">
      <c r="A304" s="21"/>
      <c r="B304" s="38"/>
      <c r="C304" s="32" t="s">
        <v>80</v>
      </c>
      <c r="D304" s="14" t="s">
        <v>95</v>
      </c>
      <c r="E304" s="27"/>
      <c r="F304" s="27"/>
      <c r="G304" s="144" t="e">
        <f t="shared" si="20"/>
        <v>#DIV/0!</v>
      </c>
      <c r="H304" s="144"/>
      <c r="I304" s="144">
        <f t="shared" si="26"/>
        <v>0</v>
      </c>
      <c r="J304" s="45">
        <v>624.06</v>
      </c>
    </row>
    <row r="305" spans="1:10" ht="12.75" hidden="1">
      <c r="A305" s="21"/>
      <c r="B305" s="38"/>
      <c r="C305" s="32" t="s">
        <v>11</v>
      </c>
      <c r="D305" s="12" t="s">
        <v>12</v>
      </c>
      <c r="E305" s="27"/>
      <c r="F305" s="27"/>
      <c r="G305" s="144" t="e">
        <f t="shared" si="20"/>
        <v>#DIV/0!</v>
      </c>
      <c r="H305" s="144"/>
      <c r="I305" s="144">
        <f t="shared" si="26"/>
        <v>0</v>
      </c>
      <c r="J305" s="45">
        <v>9180</v>
      </c>
    </row>
    <row r="306" spans="1:10" ht="33.75">
      <c r="A306" s="21"/>
      <c r="B306" s="38"/>
      <c r="C306" s="32" t="s">
        <v>167</v>
      </c>
      <c r="D306" s="88" t="s">
        <v>208</v>
      </c>
      <c r="E306" s="27">
        <v>15600</v>
      </c>
      <c r="F306" s="27">
        <v>0</v>
      </c>
      <c r="G306" s="144">
        <f>F306*100/E306</f>
        <v>0</v>
      </c>
      <c r="H306" s="144"/>
      <c r="I306" s="156" t="s">
        <v>162</v>
      </c>
      <c r="J306" s="45">
        <v>0</v>
      </c>
    </row>
    <row r="307" spans="1:10" ht="33.75">
      <c r="A307" s="21"/>
      <c r="B307" s="38"/>
      <c r="C307" s="32">
        <v>6298</v>
      </c>
      <c r="D307" s="88" t="s">
        <v>214</v>
      </c>
      <c r="E307" s="27">
        <v>2712907</v>
      </c>
      <c r="F307" s="27">
        <v>1255323.34</v>
      </c>
      <c r="G307" s="144">
        <f>F307*100/E307</f>
        <v>46.27225850351671</v>
      </c>
      <c r="H307" s="144"/>
      <c r="I307" s="156" t="s">
        <v>162</v>
      </c>
      <c r="J307" s="27">
        <v>0</v>
      </c>
    </row>
    <row r="308" spans="1:10" ht="13.5" customHeight="1">
      <c r="A308" s="28">
        <v>921</v>
      </c>
      <c r="B308" s="39"/>
      <c r="C308" s="40"/>
      <c r="D308" s="75" t="s">
        <v>105</v>
      </c>
      <c r="E308" s="20">
        <f>E309+E311</f>
        <v>578898</v>
      </c>
      <c r="F308" s="20">
        <f>F309+F311+F315</f>
        <v>62500</v>
      </c>
      <c r="G308" s="142">
        <f t="shared" si="20"/>
        <v>10.796375181810959</v>
      </c>
      <c r="H308" s="142" t="e">
        <f>H309+H311+#REF!</f>
        <v>#REF!</v>
      </c>
      <c r="I308" s="142">
        <f t="shared" si="26"/>
        <v>25.733659424775716</v>
      </c>
      <c r="J308" s="20">
        <f>J309+J311+J315</f>
        <v>242872.57</v>
      </c>
    </row>
    <row r="309" spans="1:10" ht="12.75">
      <c r="A309" s="21"/>
      <c r="B309" s="64">
        <v>92116</v>
      </c>
      <c r="C309" s="65"/>
      <c r="D309" s="16" t="s">
        <v>81</v>
      </c>
      <c r="E309" s="23">
        <f>SUM(E310)</f>
        <v>150000</v>
      </c>
      <c r="F309" s="23">
        <f>SUM(F310)</f>
        <v>62500</v>
      </c>
      <c r="G309" s="143">
        <f t="shared" si="20"/>
        <v>41.666666666666664</v>
      </c>
      <c r="H309" s="143">
        <f>SUM(H310)</f>
        <v>110000</v>
      </c>
      <c r="I309" s="143">
        <f t="shared" si="26"/>
        <v>100</v>
      </c>
      <c r="J309" s="23">
        <f>SUM(J310)</f>
        <v>62500</v>
      </c>
    </row>
    <row r="310" spans="1:10" ht="33.75">
      <c r="A310" s="24"/>
      <c r="B310" s="31"/>
      <c r="C310" s="32">
        <v>2320</v>
      </c>
      <c r="D310" s="14" t="s">
        <v>210</v>
      </c>
      <c r="E310" s="27">
        <v>150000</v>
      </c>
      <c r="F310" s="27">
        <v>62500</v>
      </c>
      <c r="G310" s="144">
        <f t="shared" si="20"/>
        <v>41.666666666666664</v>
      </c>
      <c r="H310" s="144">
        <v>110000</v>
      </c>
      <c r="I310" s="144">
        <f t="shared" si="26"/>
        <v>100</v>
      </c>
      <c r="J310" s="27">
        <v>62500</v>
      </c>
    </row>
    <row r="311" spans="1:10" ht="12.75">
      <c r="A311" s="21"/>
      <c r="B311" s="29">
        <v>92120</v>
      </c>
      <c r="C311" s="22"/>
      <c r="D311" s="16" t="s">
        <v>100</v>
      </c>
      <c r="E311" s="23">
        <f>SUM(E312:E314)</f>
        <v>428898</v>
      </c>
      <c r="F311" s="23">
        <f>SUM(F312:F314)</f>
        <v>0</v>
      </c>
      <c r="G311" s="143">
        <f t="shared" si="20"/>
        <v>0</v>
      </c>
      <c r="H311" s="143">
        <v>15000</v>
      </c>
      <c r="I311" s="143">
        <f t="shared" si="26"/>
        <v>0</v>
      </c>
      <c r="J311" s="23">
        <f>SUM(J312:J314)</f>
        <v>180372.57</v>
      </c>
    </row>
    <row r="312" spans="1:10" ht="21.75" customHeight="1" hidden="1">
      <c r="A312" s="21"/>
      <c r="B312" s="111"/>
      <c r="C312" s="46" t="s">
        <v>80</v>
      </c>
      <c r="D312" s="14" t="s">
        <v>95</v>
      </c>
      <c r="E312" s="27"/>
      <c r="F312" s="27"/>
      <c r="G312" s="156" t="s">
        <v>162</v>
      </c>
      <c r="H312" s="144"/>
      <c r="I312" s="144" t="e">
        <f t="shared" si="26"/>
        <v>#DIV/0!</v>
      </c>
      <c r="J312" s="27">
        <v>0</v>
      </c>
    </row>
    <row r="313" spans="1:10" ht="12.75" hidden="1">
      <c r="A313" s="21"/>
      <c r="B313" s="38"/>
      <c r="C313" s="32" t="s">
        <v>171</v>
      </c>
      <c r="D313" s="88" t="s">
        <v>134</v>
      </c>
      <c r="E313" s="27"/>
      <c r="F313" s="27"/>
      <c r="G313" s="144" t="e">
        <f t="shared" si="20"/>
        <v>#DIV/0!</v>
      </c>
      <c r="H313" s="144"/>
      <c r="I313" s="158" t="s">
        <v>162</v>
      </c>
      <c r="J313" s="45">
        <v>0</v>
      </c>
    </row>
    <row r="314" spans="1:10" ht="33.75">
      <c r="A314" s="24"/>
      <c r="B314" s="25"/>
      <c r="C314" s="32" t="s">
        <v>140</v>
      </c>
      <c r="D314" s="88" t="s">
        <v>214</v>
      </c>
      <c r="E314" s="27">
        <v>428898</v>
      </c>
      <c r="F314" s="27">
        <v>0</v>
      </c>
      <c r="G314" s="144">
        <f aca="true" t="shared" si="27" ref="G314:G329">F314*100/E314</f>
        <v>0</v>
      </c>
      <c r="H314" s="144">
        <v>15000</v>
      </c>
      <c r="I314" s="144">
        <f>(F314/J314)*100</f>
        <v>0</v>
      </c>
      <c r="J314" s="45">
        <v>180372.57</v>
      </c>
    </row>
    <row r="315" spans="1:10" ht="12.75" hidden="1">
      <c r="A315" s="24"/>
      <c r="B315" s="29">
        <v>92195</v>
      </c>
      <c r="C315" s="104"/>
      <c r="D315" s="91" t="s">
        <v>5</v>
      </c>
      <c r="E315" s="23">
        <f>SUM(E316)</f>
        <v>0</v>
      </c>
      <c r="F315" s="23">
        <f>SUM(F316)</f>
        <v>0</v>
      </c>
      <c r="G315" s="143" t="e">
        <f t="shared" si="27"/>
        <v>#DIV/0!</v>
      </c>
      <c r="H315" s="143"/>
      <c r="I315" s="143" t="e">
        <f>(F315/J315)*100</f>
        <v>#DIV/0!</v>
      </c>
      <c r="J315" s="23">
        <f>SUM(J316:J317)</f>
        <v>0</v>
      </c>
    </row>
    <row r="316" spans="1:10" ht="12.75" hidden="1">
      <c r="A316" s="24"/>
      <c r="B316" s="132"/>
      <c r="C316" s="32" t="s">
        <v>11</v>
      </c>
      <c r="D316" s="88" t="s">
        <v>12</v>
      </c>
      <c r="E316" s="27"/>
      <c r="F316" s="27"/>
      <c r="G316" s="144" t="e">
        <f t="shared" si="27"/>
        <v>#DIV/0!</v>
      </c>
      <c r="H316" s="144"/>
      <c r="I316" s="144" t="e">
        <f>(F316/J316)*100</f>
        <v>#DIV/0!</v>
      </c>
      <c r="J316" s="27">
        <v>0</v>
      </c>
    </row>
    <row r="317" spans="1:10" ht="12.75" hidden="1">
      <c r="A317" s="24"/>
      <c r="B317" s="25"/>
      <c r="C317" s="32" t="s">
        <v>171</v>
      </c>
      <c r="D317" s="88" t="s">
        <v>134</v>
      </c>
      <c r="E317" s="27">
        <v>0</v>
      </c>
      <c r="F317" s="27">
        <v>0</v>
      </c>
      <c r="G317" s="144" t="e">
        <f t="shared" si="27"/>
        <v>#DIV/0!</v>
      </c>
      <c r="H317" s="144"/>
      <c r="I317" s="144" t="e">
        <f>(F317/J317)*100</f>
        <v>#VALUE!</v>
      </c>
      <c r="J317" s="45" t="s">
        <v>162</v>
      </c>
    </row>
    <row r="318" spans="1:10" ht="12.75">
      <c r="A318" s="28">
        <v>926</v>
      </c>
      <c r="B318" s="18"/>
      <c r="C318" s="34"/>
      <c r="D318" s="68" t="s">
        <v>82</v>
      </c>
      <c r="E318" s="20">
        <f>SUM(E319,E324)</f>
        <v>95000</v>
      </c>
      <c r="F318" s="20">
        <f>SUM(F319,F324)</f>
        <v>0</v>
      </c>
      <c r="G318" s="142">
        <f t="shared" si="27"/>
        <v>0</v>
      </c>
      <c r="H318" s="142">
        <f>H319+H324+H327</f>
        <v>334423.6</v>
      </c>
      <c r="I318" s="142">
        <f>(F318/J318)*100</f>
        <v>0</v>
      </c>
      <c r="J318" s="20">
        <f>J319+J324+J327</f>
        <v>139658.52</v>
      </c>
    </row>
    <row r="319" spans="1:10" ht="12.75">
      <c r="A319" s="49"/>
      <c r="B319" s="50">
        <v>92601</v>
      </c>
      <c r="C319" s="51"/>
      <c r="D319" s="72" t="s">
        <v>91</v>
      </c>
      <c r="E319" s="52">
        <f>SUM(E320:E323)</f>
        <v>95000</v>
      </c>
      <c r="F319" s="52">
        <f>SUM(F320:F323)</f>
        <v>0</v>
      </c>
      <c r="G319" s="151">
        <f t="shared" si="27"/>
        <v>0</v>
      </c>
      <c r="H319" s="151">
        <f>SUM(H323:H323)</f>
        <v>333000</v>
      </c>
      <c r="I319" s="149" t="s">
        <v>162</v>
      </c>
      <c r="J319" s="52">
        <f>SUM(J320:J323)</f>
        <v>0</v>
      </c>
    </row>
    <row r="320" spans="1:10" ht="33.75" hidden="1">
      <c r="A320" s="49"/>
      <c r="B320" s="53"/>
      <c r="C320" s="54" t="s">
        <v>80</v>
      </c>
      <c r="D320" s="135" t="s">
        <v>193</v>
      </c>
      <c r="E320" s="55"/>
      <c r="F320" s="55"/>
      <c r="G320" s="147" t="e">
        <f t="shared" si="27"/>
        <v>#DIV/0!</v>
      </c>
      <c r="H320" s="147"/>
      <c r="I320" s="158" t="s">
        <v>162</v>
      </c>
      <c r="J320" s="45"/>
    </row>
    <row r="321" spans="1:10" ht="12.75" hidden="1">
      <c r="A321" s="49"/>
      <c r="B321" s="53"/>
      <c r="C321" s="54" t="s">
        <v>167</v>
      </c>
      <c r="D321" s="128" t="s">
        <v>134</v>
      </c>
      <c r="E321" s="55"/>
      <c r="F321" s="55"/>
      <c r="G321" s="158" t="s">
        <v>162</v>
      </c>
      <c r="H321" s="147"/>
      <c r="I321" s="158" t="e">
        <f aca="true" t="shared" si="28" ref="I321:I329">(F321/J321)*100</f>
        <v>#DIV/0!</v>
      </c>
      <c r="J321" s="55">
        <v>0</v>
      </c>
    </row>
    <row r="322" spans="1:10" ht="45">
      <c r="A322" s="49"/>
      <c r="B322" s="53"/>
      <c r="C322" s="66" t="s">
        <v>94</v>
      </c>
      <c r="D322" s="14" t="s">
        <v>207</v>
      </c>
      <c r="E322" s="55">
        <v>95000</v>
      </c>
      <c r="F322" s="55">
        <v>0</v>
      </c>
      <c r="G322" s="147">
        <f t="shared" si="27"/>
        <v>0</v>
      </c>
      <c r="H322" s="147"/>
      <c r="I322" s="156" t="s">
        <v>162</v>
      </c>
      <c r="J322" s="162">
        <v>0</v>
      </c>
    </row>
    <row r="323" spans="1:10" ht="33.75" hidden="1">
      <c r="A323" s="56"/>
      <c r="B323" s="61"/>
      <c r="C323" s="66" t="s">
        <v>90</v>
      </c>
      <c r="D323" s="14" t="s">
        <v>212</v>
      </c>
      <c r="E323" s="55"/>
      <c r="F323" s="55"/>
      <c r="G323" s="147" t="e">
        <f t="shared" si="27"/>
        <v>#DIV/0!</v>
      </c>
      <c r="H323" s="147">
        <v>333000</v>
      </c>
      <c r="I323" s="144" t="e">
        <f t="shared" si="28"/>
        <v>#DIV/0!</v>
      </c>
      <c r="J323" s="55">
        <v>0</v>
      </c>
    </row>
    <row r="324" spans="1:10" ht="12.75" hidden="1">
      <c r="A324" s="49"/>
      <c r="B324" s="50">
        <v>92604</v>
      </c>
      <c r="C324" s="22"/>
      <c r="D324" s="16" t="s">
        <v>83</v>
      </c>
      <c r="E324" s="23">
        <f>SUM(E325)</f>
        <v>0</v>
      </c>
      <c r="F324" s="23">
        <f>SUM(F325)</f>
        <v>0</v>
      </c>
      <c r="G324" s="23" t="e">
        <f t="shared" si="27"/>
        <v>#DIV/0!</v>
      </c>
      <c r="H324" s="143">
        <f>SUM(H325:H325)</f>
        <v>711.8</v>
      </c>
      <c r="I324" s="143">
        <f t="shared" si="28"/>
        <v>0</v>
      </c>
      <c r="J324" s="23">
        <f>SUM(J325:J326)</f>
        <v>139658.52</v>
      </c>
    </row>
    <row r="325" spans="1:10" ht="33.75" hidden="1">
      <c r="A325" s="49"/>
      <c r="B325" s="53"/>
      <c r="C325" s="32" t="s">
        <v>140</v>
      </c>
      <c r="D325" s="88" t="s">
        <v>214</v>
      </c>
      <c r="E325" s="67"/>
      <c r="F325" s="27"/>
      <c r="G325" s="147" t="e">
        <f t="shared" si="27"/>
        <v>#DIV/0!</v>
      </c>
      <c r="H325" s="144">
        <v>711.8</v>
      </c>
      <c r="I325" s="144">
        <f t="shared" si="28"/>
        <v>0</v>
      </c>
      <c r="J325" s="27">
        <v>139658.52</v>
      </c>
    </row>
    <row r="326" spans="1:10" ht="12.75" hidden="1">
      <c r="A326" s="49"/>
      <c r="B326" s="53"/>
      <c r="C326" s="32" t="s">
        <v>94</v>
      </c>
      <c r="D326" s="12" t="s">
        <v>179</v>
      </c>
      <c r="E326" s="67"/>
      <c r="F326" s="27"/>
      <c r="G326" s="147" t="e">
        <f t="shared" si="27"/>
        <v>#DIV/0!</v>
      </c>
      <c r="H326" s="144"/>
      <c r="I326" s="144" t="e">
        <f t="shared" si="28"/>
        <v>#DIV/0!</v>
      </c>
      <c r="J326" s="27">
        <v>0</v>
      </c>
    </row>
    <row r="327" spans="1:10" ht="12.75" hidden="1">
      <c r="A327" s="49"/>
      <c r="B327" s="50">
        <v>92695</v>
      </c>
      <c r="C327" s="22"/>
      <c r="D327" s="16" t="s">
        <v>5</v>
      </c>
      <c r="E327" s="23">
        <f>SUM(E328)</f>
        <v>0</v>
      </c>
      <c r="F327" s="23">
        <f>SUM(F328)</f>
        <v>0</v>
      </c>
      <c r="G327" s="143" t="e">
        <f t="shared" si="27"/>
        <v>#DIV/0!</v>
      </c>
      <c r="H327" s="143">
        <f>SUM(H328:H328)</f>
        <v>711.8</v>
      </c>
      <c r="I327" s="143" t="e">
        <f t="shared" si="28"/>
        <v>#DIV/0!</v>
      </c>
      <c r="J327" s="23">
        <f>SUM(J328)</f>
        <v>0</v>
      </c>
    </row>
    <row r="328" spans="1:10" ht="12.75" hidden="1">
      <c r="A328" s="49"/>
      <c r="B328" s="53"/>
      <c r="C328" s="32" t="s">
        <v>171</v>
      </c>
      <c r="D328" s="12" t="s">
        <v>173</v>
      </c>
      <c r="E328" s="67"/>
      <c r="F328" s="27"/>
      <c r="G328" s="144" t="e">
        <f t="shared" si="27"/>
        <v>#DIV/0!</v>
      </c>
      <c r="H328" s="144">
        <v>711.8</v>
      </c>
      <c r="I328" s="144" t="e">
        <f t="shared" si="28"/>
        <v>#DIV/0!</v>
      </c>
      <c r="J328" s="45"/>
    </row>
    <row r="329" spans="1:10" ht="15.75" customHeight="1">
      <c r="A329" s="48"/>
      <c r="B329" s="38"/>
      <c r="C329" s="177" t="s">
        <v>84</v>
      </c>
      <c r="D329" s="178"/>
      <c r="E329" s="20">
        <f>SUM(E318,E308,E279,E275,E264,E203,E186,E155,E138,E93,E86,E76,E54,E50,E32,E7,E4)</f>
        <v>214349270</v>
      </c>
      <c r="F329" s="20">
        <f>SUM(F318,F308,F279,F275,F264,F203,F186,F155,F138,F93,F86,F76,F54,F50,F32,F7,F4)</f>
        <v>90078442.68000002</v>
      </c>
      <c r="G329" s="142">
        <f t="shared" si="27"/>
        <v>42.024142503494424</v>
      </c>
      <c r="H329" s="142" t="e">
        <f>#REF!+H7+H32+H50+H54+H76+H86+H93+H138+H155+H186+H203+H264+H275+H279+H308+H318</f>
        <v>#REF!</v>
      </c>
      <c r="I329" s="142">
        <f t="shared" si="28"/>
        <v>98.48957001907677</v>
      </c>
      <c r="J329" s="20">
        <f>SUM(J318,J308,J279,J275,J264,J203,J186,J155,J138,J93,J86,J76,J54,J50,J32,J7,J4)</f>
        <v>91459880.13</v>
      </c>
    </row>
    <row r="330" spans="2:8" s="95" customFormat="1" ht="11.25">
      <c r="B330" s="93"/>
      <c r="C330" s="93"/>
      <c r="D330" s="93"/>
      <c r="E330" s="94"/>
      <c r="F330" s="94"/>
      <c r="G330" s="137"/>
      <c r="H330" s="96"/>
    </row>
    <row r="331" spans="4:8" ht="12.75">
      <c r="D331" s="11"/>
      <c r="E331" s="92"/>
      <c r="F331" s="92"/>
      <c r="G331" s="138"/>
      <c r="H331" s="9"/>
    </row>
    <row r="332" spans="1:8" ht="12.75">
      <c r="A332" s="2"/>
      <c r="D332" s="11"/>
      <c r="E332" s="7"/>
      <c r="F332" s="7"/>
      <c r="G332" s="139"/>
      <c r="H332" s="7"/>
    </row>
    <row r="333" spans="4:7" ht="12.75">
      <c r="D333" s="11"/>
      <c r="E333" s="8"/>
      <c r="F333" s="5"/>
      <c r="G333" s="140"/>
    </row>
    <row r="334" spans="3:7" ht="12.75">
      <c r="C334" s="4"/>
      <c r="D334" s="17"/>
      <c r="E334" s="5"/>
      <c r="F334" s="79"/>
      <c r="G334" s="140"/>
    </row>
    <row r="335" spans="4:7" ht="12.75">
      <c r="D335" s="11"/>
      <c r="E335" s="5"/>
      <c r="F335" s="5"/>
      <c r="G335" s="140"/>
    </row>
    <row r="336" spans="4:7" ht="12.75">
      <c r="D336" s="11"/>
      <c r="E336" s="5"/>
      <c r="F336" s="5"/>
      <c r="G336" s="140"/>
    </row>
    <row r="337" spans="4:8" ht="12.75">
      <c r="D337" s="11"/>
      <c r="E337" s="5"/>
      <c r="F337" s="5"/>
      <c r="G337" s="140"/>
      <c r="H337" s="10"/>
    </row>
    <row r="338" spans="4:7" ht="12.75">
      <c r="D338" s="11"/>
      <c r="E338" s="5"/>
      <c r="F338" s="5"/>
      <c r="G338" s="140"/>
    </row>
    <row r="339" spans="4:7" ht="12.75">
      <c r="D339" s="11"/>
      <c r="E339" s="5"/>
      <c r="F339" s="5"/>
      <c r="G339" s="140"/>
    </row>
    <row r="340" spans="4:7" ht="12.75">
      <c r="D340" s="11"/>
      <c r="E340" s="5"/>
      <c r="F340" s="5"/>
      <c r="G340" s="140"/>
    </row>
  </sheetData>
  <sheetProtection/>
  <mergeCells count="9">
    <mergeCell ref="J1:J2"/>
    <mergeCell ref="H1:H2"/>
    <mergeCell ref="E1:E2"/>
    <mergeCell ref="F1:F2"/>
    <mergeCell ref="G1:G2"/>
    <mergeCell ref="C329:D329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styczeń-maj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2013-06-13T06:01:09Z</cp:lastPrinted>
  <dcterms:created xsi:type="dcterms:W3CDTF">1997-02-26T13:46:56Z</dcterms:created>
  <dcterms:modified xsi:type="dcterms:W3CDTF">2013-06-14T07:14:51Z</dcterms:modified>
  <cp:category/>
  <cp:version/>
  <cp:contentType/>
  <cp:contentStatus/>
</cp:coreProperties>
</file>