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5480" windowHeight="499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<sst xmlns="http://schemas.openxmlformats.org/spreadsheetml/2006/main" count="659" uniqueCount="234">
  <si>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</si>
  <si>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</si>
  <si>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</si>
  <si>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</si>
  <si>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</si>
  <si>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</si>
  <si>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</si>
  <si>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</si>
  <si>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</si>
  <si>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</si>
  <si>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</si>
  <si>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</si>
  <si>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</si>
  <si>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</si>
  <si>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</si>
  <si>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</si>
  <si>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</si>
  <si>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</si>
  <si>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</si>
  <si>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</si>
  <si>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</si>
  <si>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</si>
  <si>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</si>
  <si>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</si>
  <si>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</si>
  <si>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</si>
  <si>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</si>
  <si>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</si>
  <si>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</si>
  <si>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</si>
  <si>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</si>
  <si>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</si>
  <si>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Podatek od nieruchomości</t>
  </si>
  <si>
    <t>0320</t>
  </si>
  <si>
    <t>Podatek rolny</t>
  </si>
  <si>
    <t>0340</t>
  </si>
  <si>
    <t>Podatek od środków transportowych</t>
  </si>
  <si>
    <t>0500</t>
  </si>
  <si>
    <t>0360</t>
  </si>
  <si>
    <t>Podatek od spadków i darowizn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</si>
  <si>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</si>
  <si>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</si>
  <si>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</si>
  <si>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</si>
  <si>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</si>
  <si>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</si>
  <si>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</si>
  <si>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</si>
  <si>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</si>
  <si>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</si>
  <si>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Podatek dochodowy od osób fizycznych</t>
  </si>
  <si>
    <t>0020</t>
  </si>
  <si>
    <t>Podatek dochodowy od osób prawnych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</si>
  <si>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</si>
  <si>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</si>
  <si>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</si>
  <si>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</si>
  <si>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</si>
  <si>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</si>
  <si>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</si>
  <si>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</si>
  <si>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</si>
  <si>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</si>
  <si>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Izby Wytrzeźwień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</si>
  <si>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</si>
  <si>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</si>
  <si>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</si>
  <si>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</si>
  <si>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</si>
  <si>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</si>
  <si>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</si>
  <si>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</si>
  <si>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</si>
  <si>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</si>
  <si>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</si>
  <si>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</si>
  <si>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</si>
  <si>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</si>
  <si>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</si>
  <si>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</si>
  <si>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</si>
  <si>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</si>
  <si>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</si>
  <si>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</si>
  <si>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</si>
  <si>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</si>
  <si>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</si>
  <si>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</si>
  <si>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</si>
  <si>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</si>
  <si>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</si>
  <si>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</si>
  <si>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</si>
  <si>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Podatek od czynności cywilnoprawnych</t>
  </si>
  <si>
    <t>0927</t>
  </si>
  <si>
    <t>Opłata od posiadania psów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</si>
  <si>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</si>
  <si>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</si>
  <si>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</si>
  <si>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</si>
  <si>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</si>
  <si>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 xml:space="preserve">URZĘDY NACZELNYCH ORGANÓW WŁADZY PAŃSTWOWEJ,KONTROLI I OCHRONY PRAWA ORAZ SĄDOWNICTWA </t>
  </si>
  <si>
    <t>KULTURA I OCHRONA  DZIEDZICTWA NARODOWEGO</t>
  </si>
  <si>
    <t>Wykonanie 2008</t>
  </si>
  <si>
    <t>Rozdz.</t>
  </si>
  <si>
    <t>Klasyfikacja budżetowa</t>
  </si>
  <si>
    <t>POZOSTAŁE ZADANIA W ZAKRESIE POLITYKI SPOŁECZNEJ</t>
  </si>
  <si>
    <t>Wpływy z opłat za zarząd, użytkowanie  i użytkowanie wieczyste nieruchomości</t>
  </si>
  <si>
    <t xml:space="preserve">Odsetki od nieterminowych wpłat z tytułu podatków i opłat </t>
  </si>
  <si>
    <t>Grzywny, mandaty i inne kary pieniężne od osób fizycznych</t>
  </si>
  <si>
    <t>Wpływy z opłaty skarbowej</t>
  </si>
  <si>
    <t>Udziały gmin w podatkach stanowiących dochód budżetu państwa</t>
  </si>
  <si>
    <t xml:space="preserve">Subwencje ogólne z budżetu państwa </t>
  </si>
  <si>
    <t>Wpływy ze zwrotów dotacji wykorzystanych niezgodnie z przeznaczeniem lub pobranych w nadmiernej wysokości</t>
  </si>
  <si>
    <t>Odsetki od dotacji wykorzystanych niezgodnie z przeznaczeniem lub pobranych w nadmiernej wysokości</t>
  </si>
  <si>
    <t>BEZPIECZEŃSTWO PUBLICZNE I OCHRONA PRZECIWPOŻAROWA</t>
  </si>
  <si>
    <t>Urzędy naczelnych organów władzy państwowej, kontroli i ochrony prawa</t>
  </si>
  <si>
    <t>Wpływy z podatku rolnego, podatku leśnego, podatku od czynności cywilnoprawnych, podatków i opłat lokalnych od osób prawnych i innych jednostek organizacyjnych</t>
  </si>
  <si>
    <t>Wpływy z podatku rolnego, podatku leśnego, podatku od spadków i darowizn, podatku od czynności cywilnoprawnych oraz  podatków i opłat lokalnych od osób fizycznych</t>
  </si>
  <si>
    <t>Wpływy z innych opłat stanowiących dochody jednostek samorządu terytorialnego na podstawie ustaw</t>
  </si>
  <si>
    <t>Część oświatowa subwencji ogólnej dla jednostek samorzadu terytorialnego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</si>
  <si>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</si>
  <si>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</si>
  <si>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</si>
  <si>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</si>
  <si>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</si>
  <si>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Wpływy z tytułu pomocy finansowej udzielonej między jst na dofinansowanie własnych zadań inwestycyjnych i zakupów inwestycyjnych</t>
  </si>
  <si>
    <t>Podatek od działalności gospodarczej osób fizycznych, opłacany w formie karty podatkowej</t>
  </si>
  <si>
    <t>Budżet                 roczny</t>
  </si>
  <si>
    <t>6298</t>
  </si>
  <si>
    <t>Drogi wewnętrzne</t>
  </si>
  <si>
    <t xml:space="preserve">Wpływy ze zwrotów dotacji wykorzystanych niezgodnie z przeznaczeniem  </t>
  </si>
  <si>
    <t>Wpływy i wydatki związane z gromadzeniem środków z opłat i kar za korzystanie ze środowiska</t>
  </si>
  <si>
    <t>Zasiłki stałe</t>
  </si>
  <si>
    <t>6620</t>
  </si>
  <si>
    <t>Dotacje celowe otrzymane z budżetu państwa na realizację inwestycji i zakupów inwestycyjnych własnych gmin (związków gmin)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</si>
  <si>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</si>
  <si>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</si>
  <si>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</si>
  <si>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</si>
  <si>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</si>
  <si>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Środki na dofinansowanie własnych zadań bieżących gmin (związków gmin), powiatów (związków powiatów), samorzadów województw, pozyskane z innych żródeł</t>
  </si>
  <si>
    <t>Wpływy ze zwrotów dotacji oraz płatności, w tym wykorzystanych niezgodnie z przeznaczeniem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</si>
  <si>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</si>
  <si>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</si>
  <si>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</si>
  <si>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</si>
  <si>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</si>
  <si>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Zaległości z tytułu podatków i opłat zniesionych</t>
  </si>
  <si>
    <t>x</t>
  </si>
  <si>
    <t>ROLNICTWO I ŁOWIECTWO</t>
  </si>
  <si>
    <t>2007</t>
  </si>
  <si>
    <t>2009</t>
  </si>
  <si>
    <t>2440</t>
  </si>
  <si>
    <t>010</t>
  </si>
  <si>
    <t>Wybory Prezydenta Rzeczypospolitej</t>
  </si>
  <si>
    <t>Pomoc dla cudzoziemców</t>
  </si>
  <si>
    <t>2310</t>
  </si>
  <si>
    <t>6680</t>
  </si>
  <si>
    <t>Dotacje celowe</t>
  </si>
  <si>
    <t>Promocja jst</t>
  </si>
  <si>
    <t>Wpływy z zysku 1-os spółek SP</t>
  </si>
  <si>
    <t>2990</t>
  </si>
  <si>
    <t>0870</t>
  </si>
  <si>
    <t>Wpływy ze sprzedaży składników majątkowych</t>
  </si>
  <si>
    <t>6610</t>
  </si>
  <si>
    <t>Różne jednostki obsługi gospodarki mieszkaniowej</t>
  </si>
  <si>
    <t>Wpływy ze zwrotów dotacji wykorzystanych niezgodnie z przeznaczeniem</t>
  </si>
  <si>
    <t>6310</t>
  </si>
  <si>
    <t>Dochody budżetu-Ochrona Zdrowia-Przeciwdziałania alkoholizmowi</t>
  </si>
  <si>
    <t xml:space="preserve">Dochody budżetu-Ośrodki wsparcia-Dotacje celowe otrzymywane z budżetu państwa na inwestycje i zakupy inwestycyjne z zakresu administracji rzadowej oraz innych zadań zleconych gminom ustawamiustawami </t>
  </si>
  <si>
    <t xml:space="preserve">Odsetki od nieterminowych wpłat 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</si>
  <si>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</si>
  <si>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</si>
  <si>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</si>
  <si>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</si>
  <si>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</si>
  <si>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Dochody budżetowe-pomocy społecznej usuwanie skutków klęsk żywiołowych</t>
  </si>
  <si>
    <t>Dochody budżetu-kultura fizyczna-Obiekty sportowe-Grzywny i inne kary piniężne od osób prawnych i innych jednostek organizacyjnych</t>
  </si>
  <si>
    <t xml:space="preserve">Dotacje </t>
  </si>
  <si>
    <t>Grzywny i inne kary pieniężne</t>
  </si>
  <si>
    <t>Gospodarka odpadami</t>
  </si>
  <si>
    <t>Oświetlenie ulic, placów i dróg</t>
  </si>
  <si>
    <t>0,00</t>
  </si>
  <si>
    <t>0960</t>
  </si>
  <si>
    <t>Otrzymane spadki, zapisy i darowizny w postaci pieniężnej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</si>
  <si>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</si>
  <si>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</si>
  <si>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</si>
  <si>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Wpływy z dochodów różnych </t>
  </si>
  <si>
    <t xml:space="preserve">Gospodarka ściekowa i ochrona wód </t>
  </si>
  <si>
    <t>Dotacje otrzymane z państwowych funduszy celowych na realizację zadań bieżących jednostek sektora finansów publicznych</t>
  </si>
  <si>
    <t>Dotacje celowe otrzymane z budżetu państwa na realizację własnych zadań bieżących gminy</t>
  </si>
  <si>
    <t>Dotacje celowe przekazane z budżetu państwa na realizację inwestycji i zakupów inwestycyjnych własnych gmin</t>
  </si>
  <si>
    <t>Dotacje celowe przekazane gminie na zadania bieżące realizowane na podstawie porozumień (umów) między jednostkami samorządu terytorialnego</t>
  </si>
  <si>
    <t>Środki na dofinansowanie własnych inwestycji gmin (związków gmin), powiatów (związków powiatów), samorządów województw, pozyskane z innych źródeł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</si>
  <si>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</si>
  <si>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</si>
  <si>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</si>
  <si>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</si>
  <si>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</si>
  <si>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</si>
  <si>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Wpływy ze zwrotów dodacji wykorzystanych niezgodnie z przeznaczeniem lub pobranych w nadmiernej wysokości</t>
  </si>
  <si>
    <t xml:space="preserve">Dochody budżetowe-pomocy społcznej usuwanie skutków klęsk żywiołowych </t>
  </si>
  <si>
    <t>Dochody budzetu-Różne rozliczenia- Uzupełnienie subwencji ogólnej dla jednostek samorzadu terytorialnego-Środki na uzupełnienie dochodów gmin</t>
  </si>
  <si>
    <t>2020</t>
  </si>
  <si>
    <t>Dochody budzetu-Oświata i wychowanie-Pozostała działalność-Dotacje celowe otzrymywane z budzetu państwa na zadania bieżące realizowane przez gminę na podstawie porozumień z organami administracji rządowej</t>
  </si>
  <si>
    <t>2750</t>
  </si>
  <si>
    <t>wykonanie 2012 r.</t>
  </si>
  <si>
    <t>wskaźnik dynamiki 2013/2012</t>
  </si>
  <si>
    <t>Wpłata środków finansowych z niewykorzystanych w terminie wydatków</t>
  </si>
  <si>
    <t>DOCHODY OD OSÓB PRAWNYCH, OD OSÓB FIZYCZNYCH I OD INNYCH JEDNOSTEK NIEPOSIADAJACYCH OSOBOWOŚCI PRAWNEJ ORAZ WYDATKI ZWIĄZANE Z ICH POBOREM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</si>
  <si>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</si>
  <si>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</si>
  <si>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</si>
  <si>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</si>
  <si>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Dochody z najmu i dzierżawy składników majatkowych Skarbu Państwa, jst lub innych jednostek zaliczanych do sektora finansów publicznych oraz innych umów o podobnym charakterze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</si>
  <si>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</si>
  <si>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</si>
  <si>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Dotacje celowe otrzymane z budżetu państwa na realizację inwestycji i zakupów inwestycyjnych własnych gmin (zwiazków gmin)</t>
  </si>
  <si>
    <t>Wpływy z innych lokalnych opłat pobieranych przez jednostki samorządu terytorialnego na podstawie odrębnych ustaw</t>
  </si>
  <si>
    <t>Dotacje celowe przekazane z budżetu państwa na zadania bieżące realizowane przez gminę na podstawie porozumień z organami administracji rządowej</t>
  </si>
  <si>
    <t>Wpływy z opłaty uzdrowiskowej, pobieranej w gminach posiadających status gminy uzdrowiskowej</t>
  </si>
  <si>
    <t>Wpływy z opłat za zezwolenia na sprzedaż napojów alkoholowych</t>
  </si>
  <si>
    <t>Wpłaty z zysku przedsiebiorstw państwowych, jednoosobowych spółek Skarbu Państwa i spółek jst</t>
  </si>
  <si>
    <t>Wpłata środków finansowych z niewykorzystanych w terminie wydatków, które nie wygasają z upływem roku budżetowego</t>
  </si>
  <si>
    <t>Wpływy do budżetu pozostałości srodków finansowych gromadzonych na wydzielonym rachunku jednostki budżetowej</t>
  </si>
  <si>
    <t>Dotacje celowe przekazane dla powiatu na zadania bieżące realizowane na podstawie porozumień (umów) między jednostkami samorządu terytorialnego</t>
  </si>
  <si>
    <t>Dotacje celowe otrzymane z budżetu państwa na realizację własnych zadań bieżących gminy (zwiazków gmin)</t>
  </si>
  <si>
    <t>Dotacje celowe otrzymane z budżetu państwa na realizację własnych zadań bieżących gminy (związków gmin)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</si>
  <si>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</si>
  <si>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</si>
  <si>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</si>
  <si>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Wykonanie               za 7 m-cy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</si>
</sst>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</numFmts>
  <fonts count="34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20" borderId="11" xfId="0" applyFont="1" applyFill="1" applyBorder="1" applyAlignment="1">
      <alignment horizontal="center" vertical="center"/>
    </xf>
    <xf numFmtId="0" fontId="9" fillId="20" borderId="12" xfId="0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2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0" borderId="19" xfId="0" applyFont="1" applyFill="1" applyBorder="1" applyAlignment="1">
      <alignment horizontal="center" vertical="center"/>
    </xf>
    <xf numFmtId="49" fontId="9" fillId="20" borderId="13" xfId="0" applyNumberFormat="1" applyFont="1" applyFill="1" applyBorder="1" applyAlignment="1">
      <alignment horizontal="center" vertical="center"/>
    </xf>
    <xf numFmtId="4" fontId="9" fillId="20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20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24" borderId="0" xfId="0" applyFont="1" applyFill="1" applyBorder="1" applyAlignment="1">
      <alignment horizontal="center"/>
    </xf>
    <xf numFmtId="0" fontId="9" fillId="24" borderId="15" xfId="0" applyFont="1" applyFill="1" applyBorder="1" applyAlignment="1">
      <alignment horizontal="center" vertical="center"/>
    </xf>
    <xf numFmtId="49" fontId="9" fillId="24" borderId="13" xfId="0" applyNumberFormat="1" applyFont="1" applyFill="1" applyBorder="1" applyAlignment="1">
      <alignment horizontal="center" vertical="center"/>
    </xf>
    <xf numFmtId="4" fontId="9" fillId="24" borderId="10" xfId="0" applyNumberFormat="1" applyFont="1" applyFill="1" applyBorder="1" applyAlignment="1">
      <alignment vertical="center"/>
    </xf>
    <xf numFmtId="0" fontId="9" fillId="24" borderId="0" xfId="0" applyFont="1" applyFill="1" applyBorder="1" applyAlignment="1">
      <alignment horizontal="center" vertical="center"/>
    </xf>
    <xf numFmtId="49" fontId="3" fillId="24" borderId="10" xfId="0" applyNumberFormat="1" applyFont="1" applyFill="1" applyBorder="1" applyAlignment="1">
      <alignment horizontal="center" vertical="center"/>
    </xf>
    <xf numFmtId="4" fontId="3" fillId="24" borderId="10" xfId="0" applyNumberFormat="1" applyFont="1" applyFill="1" applyBorder="1" applyAlignment="1">
      <alignment vertical="center"/>
    </xf>
    <xf numFmtId="0" fontId="3" fillId="24" borderId="0" xfId="0" applyFont="1" applyFill="1" applyBorder="1" applyAlignment="1">
      <alignment horizontal="center"/>
    </xf>
    <xf numFmtId="0" fontId="3" fillId="24" borderId="20" xfId="0" applyFont="1" applyFill="1" applyBorder="1" applyAlignment="1">
      <alignment horizontal="center" vertical="center"/>
    </xf>
    <xf numFmtId="49" fontId="3" fillId="24" borderId="16" xfId="0" applyNumberFormat="1" applyFont="1" applyFill="1" applyBorder="1" applyAlignment="1" quotePrefix="1">
      <alignment horizontal="center" vertical="center"/>
    </xf>
    <xf numFmtId="49" fontId="3" fillId="24" borderId="18" xfId="0" applyNumberFormat="1" applyFont="1" applyFill="1" applyBorder="1" applyAlignment="1">
      <alignment horizontal="center" vertical="center"/>
    </xf>
    <xf numFmtId="0" fontId="9" fillId="24" borderId="2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24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20" borderId="10" xfId="0" applyFont="1" applyFill="1" applyBorder="1" applyAlignment="1">
      <alignment vertical="center"/>
    </xf>
    <xf numFmtId="0" fontId="9" fillId="2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24" borderId="10" xfId="0" applyNumberFormat="1" applyFont="1" applyFill="1" applyBorder="1" applyAlignment="1">
      <alignment vertical="center"/>
    </xf>
    <xf numFmtId="0" fontId="9" fillId="24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20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4" fontId="11" fillId="0" borderId="0" xfId="0" applyNumberFormat="1" applyFont="1" applyAlignment="1">
      <alignment horizontal="center" vertical="center"/>
    </xf>
    <xf numFmtId="0" fontId="3" fillId="0" borderId="16" xfId="0" applyFont="1" applyBorder="1" applyAlignment="1">
      <alignment vertical="center"/>
    </xf>
    <xf numFmtId="49" fontId="9" fillId="20" borderId="17" xfId="0" applyNumberFormat="1" applyFont="1" applyFill="1" applyBorder="1" applyAlignment="1">
      <alignment horizontal="center" vertical="center"/>
    </xf>
    <xf numFmtId="0" fontId="9" fillId="20" borderId="18" xfId="0" applyFont="1" applyFill="1" applyBorder="1" applyAlignment="1">
      <alignment vertical="center" wrapText="1"/>
    </xf>
    <xf numFmtId="4" fontId="9" fillId="20" borderId="18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center"/>
    </xf>
    <xf numFmtId="0" fontId="9" fillId="20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24" borderId="12" xfId="0" applyNumberFormat="1" applyFont="1" applyFill="1" applyBorder="1" applyAlignment="1">
      <alignment horizontal="center" vertical="center"/>
    </xf>
    <xf numFmtId="0" fontId="9" fillId="24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4" borderId="0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center" vertical="center" wrapText="1"/>
    </xf>
    <xf numFmtId="4" fontId="3" fillId="24" borderId="10" xfId="0" applyNumberFormat="1" applyFont="1" applyFill="1" applyBorder="1" applyAlignment="1">
      <alignment vertical="center" wrapText="1"/>
    </xf>
    <xf numFmtId="0" fontId="3" fillId="24" borderId="10" xfId="0" applyFont="1" applyFill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24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20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24" borderId="10" xfId="0" applyNumberFormat="1" applyFont="1" applyFill="1" applyBorder="1" applyAlignment="1">
      <alignment vertical="center"/>
    </xf>
    <xf numFmtId="173" fontId="9" fillId="2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24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20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0" borderId="18" xfId="0" applyNumberFormat="1" applyFont="1" applyBorder="1" applyAlignment="1">
      <alignment horizontal="right" vertical="center"/>
    </xf>
    <xf numFmtId="173" fontId="3" fillId="24" borderId="10" xfId="0" applyNumberFormat="1" applyFont="1" applyFill="1" applyBorder="1" applyAlignment="1">
      <alignment horizontal="right" vertical="center"/>
    </xf>
    <xf numFmtId="173" fontId="9" fillId="0" borderId="16" xfId="0" applyNumberFormat="1" applyFont="1" applyBorder="1" applyAlignment="1">
      <alignment horizontal="right" vertical="center"/>
    </xf>
    <xf numFmtId="173" fontId="3" fillId="0" borderId="16" xfId="0" applyNumberFormat="1" applyFont="1" applyBorder="1" applyAlignment="1">
      <alignment horizontal="right" vertical="center"/>
    </xf>
    <xf numFmtId="4" fontId="3" fillId="24" borderId="10" xfId="0" applyNumberFormat="1" applyFont="1" applyFill="1" applyBorder="1" applyAlignment="1">
      <alignment horizontal="right" vertical="center"/>
    </xf>
    <xf numFmtId="0" fontId="9" fillId="20" borderId="19" xfId="0" applyFont="1" applyFill="1" applyBorder="1" applyAlignment="1">
      <alignment horizontal="center"/>
    </xf>
    <xf numFmtId="0" fontId="9" fillId="20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9" fillId="0" borderId="15" xfId="0" applyNumberFormat="1" applyFont="1" applyBorder="1" applyAlignment="1" quotePrefix="1">
      <alignment horizontal="center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0" fontId="3" fillId="0" borderId="10" xfId="0" applyFont="1" applyBorder="1" applyAlignment="1" quotePrefix="1">
      <alignment horizontal="center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24" borderId="10" xfId="0" applyFont="1" applyFill="1" applyBorder="1" applyAlignment="1">
      <alignment vertical="center" wrapText="1"/>
    </xf>
    <xf numFmtId="0" fontId="9" fillId="24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24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9" fillId="20" borderId="15" xfId="0" applyFont="1" applyFill="1" applyBorder="1" applyAlignment="1">
      <alignment vertical="center"/>
    </xf>
    <xf numFmtId="0" fontId="9" fillId="20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5"/>
  <sheetViews>
    <sheetView tabSelected="1" zoomScale="110" zoomScaleNormal="110" workbookViewId="0" topLeftCell="A1">
      <pane ySplit="3" topLeftCell="BM313" activePane="bottomLeft" state="frozen"/>
      <selection pane="topLeft" activeCell="A1" sqref="A1"/>
      <selection pane="bottomLeft" activeCell="E336" sqref="E336"/>
    </sheetView>
  </sheetViews>
  <sheetFormatPr defaultColWidth="9.00390625" defaultRowHeight="12.75"/>
  <cols>
    <col min="1" max="1" width="4.00390625" style="0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8.75390625" style="141" customWidth="1"/>
    <col min="8" max="8" width="0.12890625" style="3" customWidth="1"/>
    <col min="9" max="9" width="9.375" style="0" customWidth="1"/>
    <col min="10" max="10" width="11.875" style="0" hidden="1" customWidth="1"/>
  </cols>
  <sheetData>
    <row r="1" spans="1:10" ht="19.5" customHeight="1">
      <c r="A1" s="184" t="s">
        <v>105</v>
      </c>
      <c r="B1" s="185"/>
      <c r="C1" s="186"/>
      <c r="D1" s="187" t="s">
        <v>0</v>
      </c>
      <c r="E1" s="187" t="s">
        <v>128</v>
      </c>
      <c r="F1" s="187" t="s">
        <v>233</v>
      </c>
      <c r="G1" s="189" t="s">
        <v>197</v>
      </c>
      <c r="H1" s="187" t="s">
        <v>103</v>
      </c>
      <c r="I1" s="187" t="s">
        <v>209</v>
      </c>
      <c r="J1" s="187" t="s">
        <v>208</v>
      </c>
    </row>
    <row r="2" spans="1:10" ht="14.25" customHeight="1">
      <c r="A2" s="78" t="s">
        <v>1</v>
      </c>
      <c r="B2" s="76" t="s">
        <v>104</v>
      </c>
      <c r="C2" s="77" t="s">
        <v>2</v>
      </c>
      <c r="D2" s="188"/>
      <c r="E2" s="188"/>
      <c r="F2" s="188"/>
      <c r="G2" s="190"/>
      <c r="H2" s="188"/>
      <c r="I2" s="188"/>
      <c r="J2" s="188"/>
    </row>
    <row r="3" spans="1:10" ht="12.75">
      <c r="A3" s="6">
        <v>1</v>
      </c>
      <c r="B3" s="80">
        <v>2</v>
      </c>
      <c r="C3" s="81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9</v>
      </c>
      <c r="I3" s="6">
        <v>8</v>
      </c>
      <c r="J3" s="6">
        <v>12</v>
      </c>
    </row>
    <row r="4" spans="1:10" ht="12.75">
      <c r="A4" s="117" t="s">
        <v>154</v>
      </c>
      <c r="B4" s="18"/>
      <c r="C4" s="19"/>
      <c r="D4" s="68" t="s">
        <v>150</v>
      </c>
      <c r="E4" s="20">
        <f>E5</f>
        <v>29037</v>
      </c>
      <c r="F4" s="20">
        <f>F5</f>
        <v>29036.21</v>
      </c>
      <c r="G4" s="142">
        <f>F4*100/E4</f>
        <v>99.99727933326446</v>
      </c>
      <c r="H4" s="142"/>
      <c r="I4" s="142">
        <f>(F4/J4)*100</f>
        <v>165.80703001647436</v>
      </c>
      <c r="J4" s="20">
        <f>SUM(J5)</f>
        <v>17512.05</v>
      </c>
    </row>
    <row r="5" spans="1:10" ht="12.75">
      <c r="A5" s="130"/>
      <c r="B5" s="165" t="s">
        <v>198</v>
      </c>
      <c r="C5" s="113"/>
      <c r="D5" s="116" t="s">
        <v>5</v>
      </c>
      <c r="E5" s="23">
        <f>SUM(E6)</f>
        <v>29037</v>
      </c>
      <c r="F5" s="23">
        <f>SUM(F6)</f>
        <v>29036.21</v>
      </c>
      <c r="G5" s="143">
        <f>F5*100/E5</f>
        <v>99.99727933326446</v>
      </c>
      <c r="H5" s="143"/>
      <c r="I5" s="143">
        <f>(F5/J5)*100</f>
        <v>165.80703001647436</v>
      </c>
      <c r="J5" s="23">
        <f>SUM(J6)</f>
        <v>17512.05</v>
      </c>
    </row>
    <row r="6" spans="1:10" ht="45">
      <c r="A6" s="131"/>
      <c r="B6" s="112"/>
      <c r="C6" s="81">
        <v>2010</v>
      </c>
      <c r="D6" s="14" t="s">
        <v>186</v>
      </c>
      <c r="E6" s="27">
        <v>29037</v>
      </c>
      <c r="F6" s="27">
        <v>29036.21</v>
      </c>
      <c r="G6" s="144">
        <f>F6*100/E6</f>
        <v>99.99727933326446</v>
      </c>
      <c r="H6" s="144"/>
      <c r="I6" s="144">
        <f>(F6/J6)*100</f>
        <v>165.80703001647436</v>
      </c>
      <c r="J6" s="45">
        <v>17512.05</v>
      </c>
    </row>
    <row r="7" spans="1:10" ht="12.75">
      <c r="A7" s="28">
        <v>600</v>
      </c>
      <c r="B7" s="18"/>
      <c r="C7" s="19"/>
      <c r="D7" s="68" t="s">
        <v>6</v>
      </c>
      <c r="E7" s="20">
        <f>E8+E12+E24+E28</f>
        <v>3057790</v>
      </c>
      <c r="F7" s="20">
        <f>F8+F12+F24+F28</f>
        <v>1272398.3199999998</v>
      </c>
      <c r="G7" s="142">
        <f>F7*100/E7</f>
        <v>41.611697336965584</v>
      </c>
      <c r="H7" s="142" t="e">
        <f>H8+H12+H28</f>
        <v>#REF!</v>
      </c>
      <c r="I7" s="142">
        <f>(F7/J7)*100</f>
        <v>29.394285704041845</v>
      </c>
      <c r="J7" s="20">
        <f>SUM(J8,J12,J24,J28)</f>
        <v>4328726.790000001</v>
      </c>
    </row>
    <row r="8" spans="1:10" ht="12.75">
      <c r="A8" s="21"/>
      <c r="B8" s="29">
        <v>60004</v>
      </c>
      <c r="C8" s="22"/>
      <c r="D8" s="16" t="s">
        <v>7</v>
      </c>
      <c r="E8" s="23">
        <f>SUM(E10:E11)</f>
        <v>373</v>
      </c>
      <c r="F8" s="23">
        <f>SUM(F10:F11)</f>
        <v>350</v>
      </c>
      <c r="G8" s="143">
        <f>F8*100/E8</f>
        <v>93.83378016085791</v>
      </c>
      <c r="H8" s="143" t="e">
        <f>SUM(#REF!)</f>
        <v>#REF!</v>
      </c>
      <c r="I8" s="143">
        <f>(F8/J8)*100</f>
        <v>53.287049724429835</v>
      </c>
      <c r="J8" s="23">
        <f>SUM(J9:J11)</f>
        <v>656.8199999999999</v>
      </c>
    </row>
    <row r="9" spans="1:10" ht="12.75" hidden="1">
      <c r="A9" s="21"/>
      <c r="B9" s="38"/>
      <c r="C9" s="32" t="s">
        <v>8</v>
      </c>
      <c r="D9" s="12" t="s">
        <v>9</v>
      </c>
      <c r="E9" s="27"/>
      <c r="F9" s="27"/>
      <c r="G9" s="156" t="s">
        <v>149</v>
      </c>
      <c r="H9" s="144"/>
      <c r="I9" s="156" t="s">
        <v>149</v>
      </c>
      <c r="J9" s="27">
        <v>0</v>
      </c>
    </row>
    <row r="10" spans="1:10" ht="12.75">
      <c r="A10" s="24"/>
      <c r="B10" s="25"/>
      <c r="C10" s="32" t="s">
        <v>26</v>
      </c>
      <c r="D10" s="12" t="s">
        <v>27</v>
      </c>
      <c r="E10" s="27">
        <v>157</v>
      </c>
      <c r="F10" s="27">
        <v>224</v>
      </c>
      <c r="G10" s="144">
        <f aca="true" t="shared" si="0" ref="G10:G15">F10*100/E10</f>
        <v>142.6751592356688</v>
      </c>
      <c r="H10" s="144"/>
      <c r="I10" s="144">
        <f>(F10/J10)*100</f>
        <v>100</v>
      </c>
      <c r="J10" s="45">
        <v>224</v>
      </c>
    </row>
    <row r="11" spans="1:10" ht="12.75">
      <c r="A11" s="24"/>
      <c r="B11" s="25"/>
      <c r="C11" s="32" t="s">
        <v>11</v>
      </c>
      <c r="D11" s="12" t="s">
        <v>12</v>
      </c>
      <c r="E11" s="27">
        <v>216</v>
      </c>
      <c r="F11" s="27">
        <v>126</v>
      </c>
      <c r="G11" s="144">
        <f t="shared" si="0"/>
        <v>58.333333333333336</v>
      </c>
      <c r="H11" s="144"/>
      <c r="I11" s="144">
        <f>(F11/J11)*100</f>
        <v>29.11140889977358</v>
      </c>
      <c r="J11" s="45">
        <v>432.82</v>
      </c>
    </row>
    <row r="12" spans="1:10" s="87" customFormat="1" ht="12.75">
      <c r="A12" s="21"/>
      <c r="B12" s="29">
        <v>60016</v>
      </c>
      <c r="C12" s="22"/>
      <c r="D12" s="16" t="s">
        <v>13</v>
      </c>
      <c r="E12" s="23">
        <f>SUM(E13:E23)</f>
        <v>2102407</v>
      </c>
      <c r="F12" s="23">
        <f>SUM(F13:F23)</f>
        <v>1268606.2699999998</v>
      </c>
      <c r="G12" s="143">
        <f t="shared" si="0"/>
        <v>60.34066049057104</v>
      </c>
      <c r="H12" s="143">
        <v>0</v>
      </c>
      <c r="I12" s="143">
        <f>(F12/J12)*100</f>
        <v>29.331567334773617</v>
      </c>
      <c r="J12" s="23">
        <f>SUM(J13:J23)</f>
        <v>4325054.49</v>
      </c>
    </row>
    <row r="13" spans="1:10" s="87" customFormat="1" ht="22.5" hidden="1">
      <c r="A13" s="21"/>
      <c r="B13" s="38"/>
      <c r="C13" s="32" t="s">
        <v>78</v>
      </c>
      <c r="D13" s="14" t="s">
        <v>92</v>
      </c>
      <c r="E13" s="27"/>
      <c r="F13" s="27"/>
      <c r="G13" s="156" t="s">
        <v>149</v>
      </c>
      <c r="H13" s="144"/>
      <c r="I13" s="144">
        <f>(F13/J13)*100</f>
        <v>0</v>
      </c>
      <c r="J13" s="45">
        <v>6201.24</v>
      </c>
    </row>
    <row r="14" spans="1:10" ht="12.75">
      <c r="A14" s="24"/>
      <c r="B14" s="25"/>
      <c r="C14" s="32" t="s">
        <v>17</v>
      </c>
      <c r="D14" s="12" t="s">
        <v>18</v>
      </c>
      <c r="E14" s="27">
        <v>50000</v>
      </c>
      <c r="F14" s="27">
        <v>35083.04</v>
      </c>
      <c r="G14" s="144">
        <f t="shared" si="0"/>
        <v>70.16608</v>
      </c>
      <c r="H14" s="144">
        <v>0</v>
      </c>
      <c r="I14" s="144">
        <f>(F14/J14)*100</f>
        <v>92.20348818567774</v>
      </c>
      <c r="J14" s="27">
        <v>38049.58</v>
      </c>
    </row>
    <row r="15" spans="1:10" ht="12.75" hidden="1">
      <c r="A15" s="24"/>
      <c r="B15" s="25"/>
      <c r="C15" s="32" t="s">
        <v>153</v>
      </c>
      <c r="D15" s="115" t="s">
        <v>179</v>
      </c>
      <c r="E15" s="83"/>
      <c r="F15" s="83"/>
      <c r="G15" s="144" t="e">
        <f t="shared" si="0"/>
        <v>#DIV/0!</v>
      </c>
      <c r="H15" s="144"/>
      <c r="I15" s="156" t="s">
        <v>149</v>
      </c>
      <c r="J15" s="156" t="s">
        <v>149</v>
      </c>
    </row>
    <row r="16" spans="1:10" ht="12.75" hidden="1">
      <c r="A16" s="24"/>
      <c r="B16" s="25"/>
      <c r="C16" s="32" t="s">
        <v>153</v>
      </c>
      <c r="D16" s="115" t="s">
        <v>125</v>
      </c>
      <c r="E16" s="83"/>
      <c r="F16" s="83"/>
      <c r="G16" s="144" t="e">
        <f>F16*100/E16</f>
        <v>#DIV/0!</v>
      </c>
      <c r="H16" s="144"/>
      <c r="I16" s="144" t="e">
        <f>(F16/J16)*100</f>
        <v>#DIV/0!</v>
      </c>
      <c r="J16" s="156"/>
    </row>
    <row r="17" spans="1:10" ht="12.75" hidden="1">
      <c r="A17" s="24"/>
      <c r="B17" s="25"/>
      <c r="C17" s="32" t="s">
        <v>20</v>
      </c>
      <c r="D17" s="115" t="s">
        <v>171</v>
      </c>
      <c r="E17" s="83"/>
      <c r="F17" s="83"/>
      <c r="G17" s="144" t="e">
        <f>F17*100/E17</f>
        <v>#DIV/0!</v>
      </c>
      <c r="H17" s="144"/>
      <c r="I17" s="144" t="e">
        <f>(F17/J17)*100</f>
        <v>#DIV/0!</v>
      </c>
      <c r="J17" s="27"/>
    </row>
    <row r="18" spans="1:10" ht="12.75">
      <c r="A18" s="24"/>
      <c r="B18" s="25"/>
      <c r="C18" s="32" t="s">
        <v>26</v>
      </c>
      <c r="D18" s="14" t="s">
        <v>27</v>
      </c>
      <c r="E18" s="83">
        <v>100</v>
      </c>
      <c r="F18" s="83">
        <v>365.84</v>
      </c>
      <c r="G18" s="144">
        <f aca="true" t="shared" si="1" ref="G18:G28">F18*100/E18</f>
        <v>365.84</v>
      </c>
      <c r="H18" s="144"/>
      <c r="I18" s="156" t="s">
        <v>149</v>
      </c>
      <c r="J18" s="45">
        <v>0</v>
      </c>
    </row>
    <row r="19" spans="1:10" ht="33" customHeight="1">
      <c r="A19" s="24"/>
      <c r="B19" s="103"/>
      <c r="C19" s="32" t="s">
        <v>129</v>
      </c>
      <c r="D19" s="88" t="s">
        <v>195</v>
      </c>
      <c r="E19" s="83">
        <v>2052307</v>
      </c>
      <c r="F19" s="83">
        <v>1233157.39</v>
      </c>
      <c r="G19" s="144">
        <f t="shared" si="1"/>
        <v>60.08639984173907</v>
      </c>
      <c r="H19" s="144">
        <v>0</v>
      </c>
      <c r="I19" s="144">
        <f>(F19/J19)*100</f>
        <v>28.806679424286703</v>
      </c>
      <c r="J19" s="27">
        <v>4280803.67</v>
      </c>
    </row>
    <row r="20" spans="1:10" ht="33" customHeight="1" hidden="1">
      <c r="A20" s="24"/>
      <c r="B20" s="25"/>
      <c r="C20" s="30" t="s">
        <v>91</v>
      </c>
      <c r="D20" s="14" t="s">
        <v>126</v>
      </c>
      <c r="E20" s="83"/>
      <c r="F20" s="83"/>
      <c r="G20" s="144" t="e">
        <f t="shared" si="1"/>
        <v>#DIV/0!</v>
      </c>
      <c r="H20" s="144"/>
      <c r="I20" s="156" t="s">
        <v>149</v>
      </c>
      <c r="J20" s="45"/>
    </row>
    <row r="21" spans="1:10" ht="33" customHeight="1" hidden="1">
      <c r="A21" s="24"/>
      <c r="B21" s="25"/>
      <c r="C21" s="32" t="s">
        <v>87</v>
      </c>
      <c r="D21" s="14" t="s">
        <v>135</v>
      </c>
      <c r="E21" s="83"/>
      <c r="F21" s="83"/>
      <c r="G21" s="144" t="e">
        <f t="shared" si="1"/>
        <v>#DIV/0!</v>
      </c>
      <c r="H21" s="144"/>
      <c r="I21" s="156" t="s">
        <v>149</v>
      </c>
      <c r="J21" s="27"/>
    </row>
    <row r="22" spans="1:10" ht="33" customHeight="1" hidden="1">
      <c r="A22" s="24"/>
      <c r="B22" s="25"/>
      <c r="C22" s="32" t="s">
        <v>165</v>
      </c>
      <c r="D22" s="14" t="s">
        <v>159</v>
      </c>
      <c r="E22" s="83"/>
      <c r="F22" s="83"/>
      <c r="G22" s="144" t="e">
        <f t="shared" si="1"/>
        <v>#DIV/0!</v>
      </c>
      <c r="H22" s="144"/>
      <c r="I22" s="156" t="s">
        <v>149</v>
      </c>
      <c r="J22" s="45"/>
    </row>
    <row r="23" spans="1:10" ht="33" customHeight="1" hidden="1">
      <c r="A23" s="24"/>
      <c r="B23" s="102"/>
      <c r="C23" s="32" t="s">
        <v>134</v>
      </c>
      <c r="D23" s="14" t="s">
        <v>136</v>
      </c>
      <c r="E23" s="83"/>
      <c r="F23" s="83"/>
      <c r="G23" s="144" t="e">
        <f t="shared" si="1"/>
        <v>#DIV/0!</v>
      </c>
      <c r="H23" s="144"/>
      <c r="I23" s="144" t="e">
        <f>(F23/J23)*100</f>
        <v>#DIV/0!</v>
      </c>
      <c r="J23" s="27"/>
    </row>
    <row r="24" spans="1:10" s="87" customFormat="1" ht="12.75">
      <c r="A24" s="84"/>
      <c r="B24" s="29">
        <v>60017</v>
      </c>
      <c r="C24" s="22"/>
      <c r="D24" s="85" t="s">
        <v>130</v>
      </c>
      <c r="E24" s="86">
        <f>SUM(E25:E27)</f>
        <v>5010</v>
      </c>
      <c r="F24" s="86">
        <f>SUM(F25:F27)</f>
        <v>3442.0499999999997</v>
      </c>
      <c r="G24" s="145">
        <f t="shared" si="1"/>
        <v>68.70359281437126</v>
      </c>
      <c r="H24" s="145"/>
      <c r="I24" s="143">
        <f>(F24/J24)*100</f>
        <v>114.14600660591347</v>
      </c>
      <c r="J24" s="86">
        <f>SUM(J25:J27)</f>
        <v>3015.48</v>
      </c>
    </row>
    <row r="25" spans="1:10" ht="45">
      <c r="A25" s="24"/>
      <c r="B25" s="132"/>
      <c r="C25" s="32" t="s">
        <v>10</v>
      </c>
      <c r="D25" s="88" t="s">
        <v>216</v>
      </c>
      <c r="E25" s="83">
        <v>5000</v>
      </c>
      <c r="F25" s="83">
        <v>3440.24</v>
      </c>
      <c r="G25" s="146">
        <f t="shared" si="1"/>
        <v>68.8048</v>
      </c>
      <c r="H25" s="146"/>
      <c r="I25" s="144">
        <f>(F25/J25)*100</f>
        <v>114.08598299441547</v>
      </c>
      <c r="J25" s="83">
        <v>3015.48</v>
      </c>
    </row>
    <row r="26" spans="1:10" ht="12.75">
      <c r="A26" s="24"/>
      <c r="B26" s="103"/>
      <c r="C26" s="32" t="s">
        <v>26</v>
      </c>
      <c r="D26" s="14" t="s">
        <v>27</v>
      </c>
      <c r="E26" s="83">
        <v>10</v>
      </c>
      <c r="F26" s="83">
        <v>1.81</v>
      </c>
      <c r="G26" s="144">
        <f t="shared" si="1"/>
        <v>18.1</v>
      </c>
      <c r="H26" s="146"/>
      <c r="I26" s="156" t="s">
        <v>149</v>
      </c>
      <c r="J26" s="168">
        <v>0</v>
      </c>
    </row>
    <row r="27" spans="1:10" ht="22.5" hidden="1">
      <c r="A27" s="24"/>
      <c r="B27" s="33"/>
      <c r="C27" s="32" t="s">
        <v>11</v>
      </c>
      <c r="D27" s="88" t="s">
        <v>176</v>
      </c>
      <c r="E27" s="83"/>
      <c r="F27" s="83"/>
      <c r="G27" s="146" t="e">
        <f t="shared" si="1"/>
        <v>#DIV/0!</v>
      </c>
      <c r="H27" s="146"/>
      <c r="I27" s="157" t="s">
        <v>149</v>
      </c>
      <c r="J27" s="45"/>
    </row>
    <row r="28" spans="1:10" ht="12.75">
      <c r="A28" s="21"/>
      <c r="B28" s="29">
        <v>60095</v>
      </c>
      <c r="C28" s="65"/>
      <c r="D28" s="16" t="s">
        <v>5</v>
      </c>
      <c r="E28" s="23">
        <f>SUM(E29:E31)</f>
        <v>950000</v>
      </c>
      <c r="F28" s="23">
        <f>SUM(F29:F31)</f>
        <v>0</v>
      </c>
      <c r="G28" s="143">
        <f t="shared" si="1"/>
        <v>0</v>
      </c>
      <c r="H28" s="143" t="e">
        <f>SUM(#REF!)</f>
        <v>#REF!</v>
      </c>
      <c r="I28" s="149" t="s">
        <v>149</v>
      </c>
      <c r="J28" s="23">
        <f>SUM(J29:J30)</f>
        <v>0</v>
      </c>
    </row>
    <row r="29" spans="1:10" ht="45" hidden="1">
      <c r="A29" s="24"/>
      <c r="B29" s="31"/>
      <c r="C29" s="32" t="s">
        <v>10</v>
      </c>
      <c r="D29" s="88" t="s">
        <v>216</v>
      </c>
      <c r="E29" s="27"/>
      <c r="F29" s="45"/>
      <c r="G29" s="144" t="e">
        <f aca="true" t="shared" si="2" ref="G29:G43">F29*100/E29</f>
        <v>#DIV/0!</v>
      </c>
      <c r="H29" s="144">
        <v>0</v>
      </c>
      <c r="I29" s="144" t="e">
        <f>(F29/J29)*100</f>
        <v>#DIV/0!</v>
      </c>
      <c r="J29" s="27"/>
    </row>
    <row r="30" spans="1:10" ht="12.75" hidden="1">
      <c r="A30" s="24"/>
      <c r="B30" s="31"/>
      <c r="C30" s="36" t="s">
        <v>11</v>
      </c>
      <c r="D30" s="14" t="s">
        <v>12</v>
      </c>
      <c r="E30" s="27"/>
      <c r="F30" s="27"/>
      <c r="G30" s="144" t="e">
        <f t="shared" si="2"/>
        <v>#DIV/0!</v>
      </c>
      <c r="H30" s="144"/>
      <c r="I30" s="156" t="s">
        <v>149</v>
      </c>
      <c r="J30" s="45"/>
    </row>
    <row r="31" spans="1:10" ht="33.75">
      <c r="A31" s="24"/>
      <c r="B31" s="31"/>
      <c r="C31" s="32" t="s">
        <v>129</v>
      </c>
      <c r="D31" s="88" t="s">
        <v>195</v>
      </c>
      <c r="E31" s="27">
        <v>950000</v>
      </c>
      <c r="F31" s="27">
        <v>0</v>
      </c>
      <c r="G31" s="144">
        <f t="shared" si="2"/>
        <v>0</v>
      </c>
      <c r="H31" s="144"/>
      <c r="I31" s="156" t="s">
        <v>149</v>
      </c>
      <c r="J31" s="45"/>
    </row>
    <row r="32" spans="1:10" ht="12.75">
      <c r="A32" s="28">
        <v>700</v>
      </c>
      <c r="B32" s="39"/>
      <c r="C32" s="40"/>
      <c r="D32" s="68" t="s">
        <v>14</v>
      </c>
      <c r="E32" s="20">
        <f>E33+E36+E47</f>
        <v>25129373</v>
      </c>
      <c r="F32" s="20">
        <f>F33+F36+F47</f>
        <v>13251507.330000004</v>
      </c>
      <c r="G32" s="142">
        <f t="shared" si="2"/>
        <v>52.7331395415238</v>
      </c>
      <c r="H32" s="142" t="e">
        <f>H36+H47+#REF!</f>
        <v>#REF!</v>
      </c>
      <c r="I32" s="142">
        <f aca="true" t="shared" si="3" ref="I32:I37">(F32/J32)*100</f>
        <v>90.67302401618794</v>
      </c>
      <c r="J32" s="20">
        <f>J33+J36+J47</f>
        <v>14614608.339999998</v>
      </c>
    </row>
    <row r="33" spans="1:10" ht="22.5">
      <c r="A33" s="49"/>
      <c r="B33" s="50">
        <v>70004</v>
      </c>
      <c r="C33" s="119"/>
      <c r="D33" s="121" t="s">
        <v>166</v>
      </c>
      <c r="E33" s="23">
        <f>SUM(E34:E35)</f>
        <v>9480</v>
      </c>
      <c r="F33" s="23">
        <f>SUM(F34:F35)</f>
        <v>7780</v>
      </c>
      <c r="G33" s="143">
        <f t="shared" si="2"/>
        <v>82.0675105485232</v>
      </c>
      <c r="H33" s="143"/>
      <c r="I33" s="143">
        <f t="shared" si="3"/>
        <v>220.22441377280083</v>
      </c>
      <c r="J33" s="23">
        <f>SUM(J34:J35)</f>
        <v>3532.76</v>
      </c>
    </row>
    <row r="34" spans="1:10" ht="12.75">
      <c r="A34" s="49"/>
      <c r="B34" s="177"/>
      <c r="C34" s="66" t="s">
        <v>26</v>
      </c>
      <c r="D34" s="181" t="s">
        <v>27</v>
      </c>
      <c r="E34" s="27">
        <v>0</v>
      </c>
      <c r="F34" s="27">
        <v>16.46</v>
      </c>
      <c r="G34" s="156" t="s">
        <v>149</v>
      </c>
      <c r="H34" s="143"/>
      <c r="I34" s="156" t="s">
        <v>149</v>
      </c>
      <c r="J34" s="27">
        <v>0</v>
      </c>
    </row>
    <row r="35" spans="1:10" ht="12.75">
      <c r="A35" s="49"/>
      <c r="B35" s="53"/>
      <c r="C35" s="30" t="s">
        <v>11</v>
      </c>
      <c r="D35" s="178" t="s">
        <v>12</v>
      </c>
      <c r="E35" s="55">
        <v>9480</v>
      </c>
      <c r="F35" s="55">
        <v>7763.54</v>
      </c>
      <c r="G35" s="147">
        <f t="shared" si="2"/>
        <v>81.89388185654009</v>
      </c>
      <c r="H35" s="147"/>
      <c r="I35" s="144">
        <f t="shared" si="3"/>
        <v>219.7584891133278</v>
      </c>
      <c r="J35" s="161">
        <v>3532.76</v>
      </c>
    </row>
    <row r="36" spans="1:10" ht="12.75">
      <c r="A36" s="21"/>
      <c r="B36" s="180">
        <v>70005</v>
      </c>
      <c r="C36" s="22"/>
      <c r="D36" s="179" t="s">
        <v>15</v>
      </c>
      <c r="E36" s="23">
        <f>SUM(E37:E46)</f>
        <v>24270364</v>
      </c>
      <c r="F36" s="23">
        <f>SUM(F37:F46)</f>
        <v>12917728.770000003</v>
      </c>
      <c r="G36" s="143">
        <f t="shared" si="2"/>
        <v>53.22428938437018</v>
      </c>
      <c r="H36" s="143">
        <f>SUM(H37:H45)</f>
        <v>15797919.6</v>
      </c>
      <c r="I36" s="143">
        <f t="shared" si="3"/>
        <v>89.81873830909103</v>
      </c>
      <c r="J36" s="23">
        <f>SUM(J37:J46)</f>
        <v>14381997.579999998</v>
      </c>
    </row>
    <row r="37" spans="1:10" ht="22.5">
      <c r="A37" s="24"/>
      <c r="B37" s="31"/>
      <c r="C37" s="36" t="s">
        <v>16</v>
      </c>
      <c r="D37" s="14" t="s">
        <v>107</v>
      </c>
      <c r="E37" s="27">
        <v>1084295</v>
      </c>
      <c r="F37" s="27">
        <v>1000300.92</v>
      </c>
      <c r="G37" s="144">
        <f t="shared" si="2"/>
        <v>92.25357674802521</v>
      </c>
      <c r="H37" s="144">
        <v>989911.02</v>
      </c>
      <c r="I37" s="144">
        <f t="shared" si="3"/>
        <v>106.8059102105972</v>
      </c>
      <c r="J37" s="27">
        <v>936559.52</v>
      </c>
    </row>
    <row r="38" spans="1:10" ht="22.5">
      <c r="A38" s="24"/>
      <c r="B38" s="31"/>
      <c r="C38" s="36" t="s">
        <v>28</v>
      </c>
      <c r="D38" s="14" t="s">
        <v>109</v>
      </c>
      <c r="E38" s="27">
        <v>315000</v>
      </c>
      <c r="F38" s="27">
        <v>0</v>
      </c>
      <c r="G38" s="144">
        <f t="shared" si="2"/>
        <v>0</v>
      </c>
      <c r="H38" s="144"/>
      <c r="I38" s="156" t="s">
        <v>149</v>
      </c>
      <c r="J38" s="45" t="s">
        <v>149</v>
      </c>
    </row>
    <row r="39" spans="1:10" ht="12.75">
      <c r="A39" s="24"/>
      <c r="B39" s="31"/>
      <c r="C39" s="37" t="s">
        <v>17</v>
      </c>
      <c r="D39" s="12" t="s">
        <v>18</v>
      </c>
      <c r="E39" s="27">
        <v>340000</v>
      </c>
      <c r="F39" s="27">
        <v>46504.33</v>
      </c>
      <c r="G39" s="144">
        <f t="shared" si="2"/>
        <v>13.677744117647059</v>
      </c>
      <c r="H39" s="144">
        <v>115942.36</v>
      </c>
      <c r="I39" s="144">
        <f aca="true" t="shared" si="4" ref="I39:I47">(F39/J39)*100</f>
        <v>7.6663569856726</v>
      </c>
      <c r="J39" s="27">
        <v>606602.72</v>
      </c>
    </row>
    <row r="40" spans="1:10" ht="45">
      <c r="A40" s="101"/>
      <c r="B40" s="31"/>
      <c r="C40" s="32" t="s">
        <v>10</v>
      </c>
      <c r="D40" s="88" t="s">
        <v>216</v>
      </c>
      <c r="E40" s="27">
        <v>17564510</v>
      </c>
      <c r="F40" s="27">
        <v>9761910.82</v>
      </c>
      <c r="G40" s="144">
        <f t="shared" si="2"/>
        <v>55.57747309774084</v>
      </c>
      <c r="H40" s="144"/>
      <c r="I40" s="144">
        <f t="shared" si="4"/>
        <v>102.48292808523732</v>
      </c>
      <c r="J40" s="27">
        <v>9525401.94</v>
      </c>
    </row>
    <row r="41" spans="1:10" ht="45">
      <c r="A41" s="101"/>
      <c r="B41" s="31"/>
      <c r="C41" s="32" t="s">
        <v>10</v>
      </c>
      <c r="D41" s="88" t="s">
        <v>216</v>
      </c>
      <c r="E41" s="27">
        <v>292327</v>
      </c>
      <c r="F41" s="27">
        <v>202851.64</v>
      </c>
      <c r="G41" s="144">
        <f t="shared" si="2"/>
        <v>69.39203015800798</v>
      </c>
      <c r="H41" s="144">
        <v>11199744.45</v>
      </c>
      <c r="I41" s="144">
        <f t="shared" si="4"/>
        <v>94.73966744660657</v>
      </c>
      <c r="J41" s="27">
        <v>214114.79</v>
      </c>
    </row>
    <row r="42" spans="1:10" ht="33.75">
      <c r="A42" s="24"/>
      <c r="B42" s="31"/>
      <c r="C42" s="37" t="s">
        <v>83</v>
      </c>
      <c r="D42" s="14" t="s">
        <v>217</v>
      </c>
      <c r="E42" s="27">
        <v>350000</v>
      </c>
      <c r="F42" s="27">
        <v>244375.51</v>
      </c>
      <c r="G42" s="144">
        <f t="shared" si="2"/>
        <v>69.82157428571429</v>
      </c>
      <c r="H42" s="144">
        <v>80082.09</v>
      </c>
      <c r="I42" s="144">
        <f t="shared" si="4"/>
        <v>96.17674097641691</v>
      </c>
      <c r="J42" s="27">
        <v>254090.03</v>
      </c>
    </row>
    <row r="43" spans="1:10" ht="22.5">
      <c r="A43" s="24"/>
      <c r="B43" s="31"/>
      <c r="C43" s="37" t="s">
        <v>19</v>
      </c>
      <c r="D43" s="14" t="s">
        <v>218</v>
      </c>
      <c r="E43" s="27">
        <v>4305615</v>
      </c>
      <c r="F43" s="27">
        <v>1550281.29</v>
      </c>
      <c r="G43" s="144">
        <f t="shared" si="2"/>
        <v>36.00603607150198</v>
      </c>
      <c r="H43" s="144">
        <v>3351391.27</v>
      </c>
      <c r="I43" s="144">
        <f t="shared" si="4"/>
        <v>58.70009388644869</v>
      </c>
      <c r="J43" s="27">
        <v>2641020.12</v>
      </c>
    </row>
    <row r="44" spans="1:10" ht="12.75" hidden="1">
      <c r="A44" s="24"/>
      <c r="B44" s="31"/>
      <c r="C44" s="32" t="s">
        <v>20</v>
      </c>
      <c r="D44" s="12" t="s">
        <v>108</v>
      </c>
      <c r="E44" s="27">
        <v>0</v>
      </c>
      <c r="F44" s="27">
        <v>0</v>
      </c>
      <c r="G44" s="156" t="s">
        <v>149</v>
      </c>
      <c r="H44" s="144"/>
      <c r="I44" s="144" t="e">
        <f t="shared" si="4"/>
        <v>#DIV/0!</v>
      </c>
      <c r="J44" s="27">
        <v>0</v>
      </c>
    </row>
    <row r="45" spans="1:10" ht="12" customHeight="1">
      <c r="A45" s="24"/>
      <c r="B45" s="31"/>
      <c r="C45" s="32" t="s">
        <v>26</v>
      </c>
      <c r="D45" s="14" t="s">
        <v>27</v>
      </c>
      <c r="E45" s="27">
        <v>8617</v>
      </c>
      <c r="F45" s="27">
        <v>85886.96</v>
      </c>
      <c r="G45" s="144">
        <f aca="true" t="shared" si="5" ref="G45:G65">F45*100/E45</f>
        <v>996.715330161309</v>
      </c>
      <c r="H45" s="144">
        <v>60848.41</v>
      </c>
      <c r="I45" s="144">
        <f t="shared" si="4"/>
        <v>322.9551840108776</v>
      </c>
      <c r="J45" s="45">
        <v>26594.08</v>
      </c>
    </row>
    <row r="46" spans="1:10" ht="13.5" customHeight="1">
      <c r="A46" s="24"/>
      <c r="B46" s="31"/>
      <c r="C46" s="32" t="s">
        <v>11</v>
      </c>
      <c r="D46" s="14" t="s">
        <v>12</v>
      </c>
      <c r="E46" s="27">
        <v>10000</v>
      </c>
      <c r="F46" s="27">
        <v>25617.3</v>
      </c>
      <c r="G46" s="144">
        <f t="shared" si="5"/>
        <v>256.173</v>
      </c>
      <c r="H46" s="144"/>
      <c r="I46" s="144">
        <f t="shared" si="4"/>
        <v>14.422987598188838</v>
      </c>
      <c r="J46" s="45">
        <v>177614.38</v>
      </c>
    </row>
    <row r="47" spans="1:10" ht="12.75">
      <c r="A47" s="21"/>
      <c r="B47" s="29">
        <v>70095</v>
      </c>
      <c r="C47" s="22"/>
      <c r="D47" s="16" t="s">
        <v>5</v>
      </c>
      <c r="E47" s="23">
        <f>SUM(E48:E50)</f>
        <v>849529</v>
      </c>
      <c r="F47" s="23">
        <f>SUM(F48:F50)</f>
        <v>325998.56</v>
      </c>
      <c r="G47" s="143">
        <f t="shared" si="5"/>
        <v>38.374035494962506</v>
      </c>
      <c r="H47" s="143">
        <v>1001088</v>
      </c>
      <c r="I47" s="143">
        <f t="shared" si="4"/>
        <v>142.30897772811005</v>
      </c>
      <c r="J47" s="23">
        <f>SUM(J48:J50)</f>
        <v>229078</v>
      </c>
    </row>
    <row r="48" spans="1:10" ht="22.5">
      <c r="A48" s="21"/>
      <c r="B48" s="38"/>
      <c r="C48" s="30" t="s">
        <v>78</v>
      </c>
      <c r="D48" s="14" t="s">
        <v>92</v>
      </c>
      <c r="E48" s="27">
        <v>1674</v>
      </c>
      <c r="F48" s="27">
        <v>1674</v>
      </c>
      <c r="G48" s="144">
        <f t="shared" si="5"/>
        <v>100</v>
      </c>
      <c r="H48" s="144"/>
      <c r="I48" s="156" t="s">
        <v>149</v>
      </c>
      <c r="J48" s="45" t="s">
        <v>149</v>
      </c>
    </row>
    <row r="49" spans="1:10" ht="33.75">
      <c r="A49" s="24"/>
      <c r="B49" s="25"/>
      <c r="C49" s="32" t="s">
        <v>129</v>
      </c>
      <c r="D49" s="88" t="s">
        <v>195</v>
      </c>
      <c r="E49" s="27">
        <v>551178</v>
      </c>
      <c r="F49" s="27">
        <v>127647.56</v>
      </c>
      <c r="G49" s="144">
        <f t="shared" si="5"/>
        <v>23.159044809480786</v>
      </c>
      <c r="H49" s="144">
        <v>1000</v>
      </c>
      <c r="I49" s="156" t="s">
        <v>149</v>
      </c>
      <c r="J49" s="45">
        <v>0</v>
      </c>
    </row>
    <row r="50" spans="1:10" ht="33.75">
      <c r="A50" s="21"/>
      <c r="B50" s="38"/>
      <c r="C50" s="32">
        <v>6330</v>
      </c>
      <c r="D50" s="14" t="s">
        <v>219</v>
      </c>
      <c r="E50" s="27">
        <v>296677</v>
      </c>
      <c r="F50" s="27">
        <v>196677</v>
      </c>
      <c r="G50" s="144">
        <f t="shared" si="5"/>
        <v>66.29330888474671</v>
      </c>
      <c r="H50" s="144">
        <v>1000088</v>
      </c>
      <c r="I50" s="156">
        <f aca="true" t="shared" si="6" ref="I50:I60">(F50/J50)*100</f>
        <v>85.85590934092318</v>
      </c>
      <c r="J50" s="27">
        <v>229078</v>
      </c>
    </row>
    <row r="51" spans="1:10" ht="12.75">
      <c r="A51" s="28">
        <v>710</v>
      </c>
      <c r="B51" s="39"/>
      <c r="C51" s="40"/>
      <c r="D51" s="68" t="s">
        <v>21</v>
      </c>
      <c r="E51" s="20">
        <f>E52</f>
        <v>30000</v>
      </c>
      <c r="F51" s="20">
        <f>F53+F54</f>
        <v>18781.21</v>
      </c>
      <c r="G51" s="142">
        <f t="shared" si="5"/>
        <v>62.604033333333334</v>
      </c>
      <c r="H51" s="142">
        <f>H52</f>
        <v>6000</v>
      </c>
      <c r="I51" s="142">
        <f t="shared" si="6"/>
        <v>313.0201666666666</v>
      </c>
      <c r="J51" s="20">
        <f>J52</f>
        <v>6000</v>
      </c>
    </row>
    <row r="52" spans="1:10" ht="12.75">
      <c r="A52" s="21"/>
      <c r="B52" s="29">
        <v>71035</v>
      </c>
      <c r="C52" s="22"/>
      <c r="D52" s="16" t="s">
        <v>22</v>
      </c>
      <c r="E52" s="23">
        <f>SUM(E53:E54)</f>
        <v>30000</v>
      </c>
      <c r="F52" s="23">
        <f>SUM(F53)</f>
        <v>12781.21</v>
      </c>
      <c r="G52" s="143">
        <f t="shared" si="5"/>
        <v>42.604033333333334</v>
      </c>
      <c r="H52" s="143">
        <f>H54</f>
        <v>6000</v>
      </c>
      <c r="I52" s="143">
        <f t="shared" si="6"/>
        <v>213.02016666666663</v>
      </c>
      <c r="J52" s="23">
        <f>SUM(J54)</f>
        <v>6000</v>
      </c>
    </row>
    <row r="53" spans="1:12" ht="33.75">
      <c r="A53" s="21"/>
      <c r="B53" s="38"/>
      <c r="C53" s="32" t="s">
        <v>46</v>
      </c>
      <c r="D53" s="14" t="s">
        <v>220</v>
      </c>
      <c r="E53" s="27">
        <v>24000</v>
      </c>
      <c r="F53" s="27">
        <v>12781.21</v>
      </c>
      <c r="G53" s="144">
        <f t="shared" si="5"/>
        <v>53.25504166666666</v>
      </c>
      <c r="H53" s="143"/>
      <c r="I53" s="156" t="s">
        <v>149</v>
      </c>
      <c r="J53" s="42" t="s">
        <v>149</v>
      </c>
      <c r="K53" s="124"/>
      <c r="L53" s="124"/>
    </row>
    <row r="54" spans="1:10" ht="33.75">
      <c r="A54" s="24"/>
      <c r="B54" s="25"/>
      <c r="C54" s="26">
        <v>2020</v>
      </c>
      <c r="D54" s="14" t="s">
        <v>221</v>
      </c>
      <c r="E54" s="27">
        <v>6000</v>
      </c>
      <c r="F54" s="27">
        <v>6000</v>
      </c>
      <c r="G54" s="144">
        <f t="shared" si="5"/>
        <v>100</v>
      </c>
      <c r="H54" s="144">
        <v>6000</v>
      </c>
      <c r="I54" s="156">
        <f t="shared" si="6"/>
        <v>100</v>
      </c>
      <c r="J54" s="27">
        <v>6000</v>
      </c>
    </row>
    <row r="55" spans="1:10" ht="12.75">
      <c r="A55" s="28">
        <v>750</v>
      </c>
      <c r="B55" s="18"/>
      <c r="C55" s="34"/>
      <c r="D55" s="68" t="s">
        <v>23</v>
      </c>
      <c r="E55" s="41">
        <f>E56+E59+E66+E68+E72</f>
        <v>743728</v>
      </c>
      <c r="F55" s="41">
        <f>F56+F59+F66+F68+F72</f>
        <v>531481.83</v>
      </c>
      <c r="G55" s="148">
        <f t="shared" si="5"/>
        <v>71.46185567842005</v>
      </c>
      <c r="H55" s="148">
        <f>H56+H59+H66+H68+H72</f>
        <v>1436509.5</v>
      </c>
      <c r="I55" s="148">
        <f t="shared" si="6"/>
        <v>78.8607866489213</v>
      </c>
      <c r="J55" s="41">
        <f>J56+J59+J66+J68+J72</f>
        <v>673949.4400000001</v>
      </c>
    </row>
    <row r="56" spans="1:10" ht="12.75">
      <c r="A56" s="21"/>
      <c r="B56" s="29">
        <v>75011</v>
      </c>
      <c r="C56" s="22"/>
      <c r="D56" s="16" t="s">
        <v>24</v>
      </c>
      <c r="E56" s="42">
        <f>SUM(E57:E58)</f>
        <v>431100</v>
      </c>
      <c r="F56" s="42">
        <f>SUM(F57:F58)</f>
        <v>255394.25</v>
      </c>
      <c r="G56" s="149">
        <f t="shared" si="5"/>
        <v>59.24246114590582</v>
      </c>
      <c r="H56" s="149">
        <f>SUM(H57:H58)</f>
        <v>449409.12</v>
      </c>
      <c r="I56" s="149">
        <f t="shared" si="6"/>
        <v>96.16534863077078</v>
      </c>
      <c r="J56" s="42">
        <f>SUM(J57:J58)</f>
        <v>265578.25</v>
      </c>
    </row>
    <row r="57" spans="1:10" ht="45">
      <c r="A57" s="24"/>
      <c r="B57" s="31"/>
      <c r="C57" s="32">
        <v>2010</v>
      </c>
      <c r="D57" s="14" t="s">
        <v>186</v>
      </c>
      <c r="E57" s="27">
        <v>431000</v>
      </c>
      <c r="F57" s="27">
        <v>255278</v>
      </c>
      <c r="G57" s="144">
        <f t="shared" si="5"/>
        <v>59.2292343387471</v>
      </c>
      <c r="H57" s="144">
        <v>440600</v>
      </c>
      <c r="I57" s="144">
        <f t="shared" si="6"/>
        <v>96.18613413715147</v>
      </c>
      <c r="J57" s="27">
        <v>265400</v>
      </c>
    </row>
    <row r="58" spans="1:10" ht="33.75">
      <c r="A58" s="21"/>
      <c r="B58" s="38"/>
      <c r="C58" s="32" t="s">
        <v>84</v>
      </c>
      <c r="D58" s="14" t="s">
        <v>231</v>
      </c>
      <c r="E58" s="27">
        <v>100</v>
      </c>
      <c r="F58" s="27">
        <v>116.25</v>
      </c>
      <c r="G58" s="144">
        <f t="shared" si="5"/>
        <v>116.25</v>
      </c>
      <c r="H58" s="144">
        <v>8809.12</v>
      </c>
      <c r="I58" s="144">
        <f t="shared" si="6"/>
        <v>65.21739130434783</v>
      </c>
      <c r="J58" s="27">
        <v>178.25</v>
      </c>
    </row>
    <row r="59" spans="1:10" ht="12.75">
      <c r="A59" s="21"/>
      <c r="B59" s="29">
        <v>75023</v>
      </c>
      <c r="C59" s="22"/>
      <c r="D59" s="16" t="s">
        <v>25</v>
      </c>
      <c r="E59" s="23">
        <f>SUM(E60:E65)</f>
        <v>311291</v>
      </c>
      <c r="F59" s="23">
        <f>SUM(F60:F65)</f>
        <v>276087.57999999996</v>
      </c>
      <c r="G59" s="143">
        <f t="shared" si="5"/>
        <v>88.69115393634894</v>
      </c>
      <c r="H59" s="143">
        <f>SUM(H61:H65)</f>
        <v>987100.3799999999</v>
      </c>
      <c r="I59" s="143">
        <f t="shared" si="6"/>
        <v>69.60656052562703</v>
      </c>
      <c r="J59" s="23">
        <f>SUM(J60:J65)</f>
        <v>396640.17000000004</v>
      </c>
    </row>
    <row r="60" spans="1:10" ht="22.5" hidden="1">
      <c r="A60" s="21"/>
      <c r="B60" s="38"/>
      <c r="C60" s="32" t="s">
        <v>78</v>
      </c>
      <c r="D60" s="14" t="s">
        <v>92</v>
      </c>
      <c r="E60" s="27"/>
      <c r="F60" s="27"/>
      <c r="G60" s="144" t="e">
        <f t="shared" si="5"/>
        <v>#DIV/0!</v>
      </c>
      <c r="H60" s="144"/>
      <c r="I60" s="144">
        <f t="shared" si="6"/>
        <v>0</v>
      </c>
      <c r="J60" s="45">
        <v>11669.83</v>
      </c>
    </row>
    <row r="61" spans="1:10" ht="12.75">
      <c r="A61" s="24"/>
      <c r="B61" s="31"/>
      <c r="C61" s="36" t="s">
        <v>17</v>
      </c>
      <c r="D61" s="12" t="s">
        <v>18</v>
      </c>
      <c r="E61" s="27">
        <v>34940</v>
      </c>
      <c r="F61" s="27">
        <v>22894</v>
      </c>
      <c r="G61" s="144">
        <f t="shared" si="5"/>
        <v>65.52375500858615</v>
      </c>
      <c r="H61" s="144">
        <v>32352</v>
      </c>
      <c r="I61" s="144">
        <f>(F61/J61)*100</f>
        <v>104.07309755432313</v>
      </c>
      <c r="J61" s="27">
        <v>21998</v>
      </c>
    </row>
    <row r="62" spans="1:10" ht="33.75" hidden="1">
      <c r="A62" s="24"/>
      <c r="B62" s="31"/>
      <c r="C62" s="32" t="s">
        <v>163</v>
      </c>
      <c r="D62" s="14" t="s">
        <v>174</v>
      </c>
      <c r="E62" s="27"/>
      <c r="F62" s="27"/>
      <c r="G62" s="144" t="e">
        <f t="shared" si="5"/>
        <v>#DIV/0!</v>
      </c>
      <c r="H62" s="144"/>
      <c r="I62" s="156" t="s">
        <v>149</v>
      </c>
      <c r="J62" s="45"/>
    </row>
    <row r="63" spans="1:10" ht="12.75">
      <c r="A63" s="24"/>
      <c r="B63" s="31"/>
      <c r="C63" s="32" t="s">
        <v>26</v>
      </c>
      <c r="D63" s="12" t="s">
        <v>27</v>
      </c>
      <c r="E63" s="27">
        <v>168638</v>
      </c>
      <c r="F63" s="27">
        <v>132167.9</v>
      </c>
      <c r="G63" s="144">
        <f t="shared" si="5"/>
        <v>78.37373545701443</v>
      </c>
      <c r="H63" s="144">
        <v>833783.82</v>
      </c>
      <c r="I63" s="144">
        <f aca="true" t="shared" si="7" ref="I63:I70">(F63/J63)*100</f>
        <v>93.54900790964227</v>
      </c>
      <c r="J63" s="27">
        <v>141281.99</v>
      </c>
    </row>
    <row r="64" spans="1:10" ht="12.75" hidden="1">
      <c r="A64" s="24"/>
      <c r="B64" s="31"/>
      <c r="C64" s="30" t="s">
        <v>184</v>
      </c>
      <c r="D64" s="12" t="s">
        <v>185</v>
      </c>
      <c r="E64" s="27"/>
      <c r="F64" s="27"/>
      <c r="G64" s="144" t="e">
        <f t="shared" si="5"/>
        <v>#DIV/0!</v>
      </c>
      <c r="H64" s="156"/>
      <c r="I64" s="144">
        <f t="shared" si="7"/>
        <v>0</v>
      </c>
      <c r="J64" s="45">
        <v>27749</v>
      </c>
    </row>
    <row r="65" spans="1:10" ht="12.75">
      <c r="A65" s="24"/>
      <c r="B65" s="31"/>
      <c r="C65" s="30" t="s">
        <v>11</v>
      </c>
      <c r="D65" s="13" t="s">
        <v>12</v>
      </c>
      <c r="E65" s="27">
        <v>107713</v>
      </c>
      <c r="F65" s="27">
        <v>121025.68</v>
      </c>
      <c r="G65" s="144">
        <f t="shared" si="5"/>
        <v>112.35939951537883</v>
      </c>
      <c r="H65" s="144">
        <v>120964.56</v>
      </c>
      <c r="I65" s="144">
        <f t="shared" si="7"/>
        <v>62.40323685485328</v>
      </c>
      <c r="J65" s="27">
        <v>193941.35</v>
      </c>
    </row>
    <row r="66" spans="1:10" ht="17.25" customHeight="1" hidden="1">
      <c r="A66" s="24"/>
      <c r="B66" s="29">
        <v>75056</v>
      </c>
      <c r="C66" s="44"/>
      <c r="D66" s="16" t="s">
        <v>146</v>
      </c>
      <c r="E66" s="23">
        <f>SUM(E67)</f>
        <v>0</v>
      </c>
      <c r="F66" s="23">
        <f>SUM(F67)</f>
        <v>0</v>
      </c>
      <c r="G66" s="149" t="s">
        <v>149</v>
      </c>
      <c r="H66" s="143"/>
      <c r="I66" s="143" t="e">
        <f t="shared" si="7"/>
        <v>#DIV/0!</v>
      </c>
      <c r="J66" s="23">
        <f>SUM(J67)</f>
        <v>0</v>
      </c>
    </row>
    <row r="67" spans="1:10" ht="17.25" customHeight="1" hidden="1">
      <c r="A67" s="24"/>
      <c r="B67" s="31"/>
      <c r="C67" s="32" t="s">
        <v>145</v>
      </c>
      <c r="D67" s="12" t="s">
        <v>125</v>
      </c>
      <c r="E67" s="27">
        <v>0</v>
      </c>
      <c r="F67" s="27">
        <v>0</v>
      </c>
      <c r="G67" s="156" t="s">
        <v>149</v>
      </c>
      <c r="H67" s="144"/>
      <c r="I67" s="144" t="e">
        <f t="shared" si="7"/>
        <v>#DIV/0!</v>
      </c>
      <c r="J67" s="27"/>
    </row>
    <row r="68" spans="1:10" ht="17.25" customHeight="1" hidden="1">
      <c r="A68" s="24"/>
      <c r="B68" s="29">
        <v>75075</v>
      </c>
      <c r="C68" s="44"/>
      <c r="D68" s="16" t="s">
        <v>160</v>
      </c>
      <c r="E68" s="23">
        <f>SUM(E70:E71)</f>
        <v>0</v>
      </c>
      <c r="F68" s="23">
        <f>SUM(F70:F71)</f>
        <v>0</v>
      </c>
      <c r="G68" s="143" t="e">
        <f>F68*100/E68</f>
        <v>#DIV/0!</v>
      </c>
      <c r="H68" s="143"/>
      <c r="I68" s="144" t="e">
        <f t="shared" si="7"/>
        <v>#DIV/0!</v>
      </c>
      <c r="J68" s="23">
        <f>SUM(J70:J71)</f>
        <v>0</v>
      </c>
    </row>
    <row r="69" spans="1:10" ht="27.75" customHeight="1" hidden="1">
      <c r="A69" s="24"/>
      <c r="B69" s="38"/>
      <c r="C69" s="32" t="s">
        <v>143</v>
      </c>
      <c r="D69" s="14" t="s">
        <v>144</v>
      </c>
      <c r="E69" s="23"/>
      <c r="F69" s="23"/>
      <c r="G69" s="144" t="e">
        <f>F69*100/E69</f>
        <v>#DIV/0!</v>
      </c>
      <c r="H69" s="143"/>
      <c r="I69" s="144" t="e">
        <f t="shared" si="7"/>
        <v>#DIV/0!</v>
      </c>
      <c r="J69" s="27"/>
    </row>
    <row r="70" spans="1:10" ht="17.25" customHeight="1" hidden="1">
      <c r="A70" s="24"/>
      <c r="B70" s="38"/>
      <c r="C70" s="32" t="s">
        <v>11</v>
      </c>
      <c r="D70" s="13" t="s">
        <v>12</v>
      </c>
      <c r="E70" s="27"/>
      <c r="F70" s="27"/>
      <c r="G70" s="144" t="e">
        <f>F70*100/E70</f>
        <v>#DIV/0!</v>
      </c>
      <c r="H70" s="144"/>
      <c r="I70" s="144" t="e">
        <f t="shared" si="7"/>
        <v>#DIV/0!</v>
      </c>
      <c r="J70" s="45">
        <v>0</v>
      </c>
    </row>
    <row r="71" spans="1:10" ht="33.75" hidden="1">
      <c r="A71" s="24"/>
      <c r="B71" s="31"/>
      <c r="C71" s="32" t="s">
        <v>143</v>
      </c>
      <c r="D71" s="88" t="s">
        <v>144</v>
      </c>
      <c r="E71" s="27"/>
      <c r="F71" s="27"/>
      <c r="G71" s="156" t="s">
        <v>149</v>
      </c>
      <c r="H71" s="144"/>
      <c r="I71" s="156" t="s">
        <v>149</v>
      </c>
      <c r="J71" s="45"/>
    </row>
    <row r="72" spans="1:10" ht="12.75">
      <c r="A72" s="24"/>
      <c r="B72" s="29">
        <v>75095</v>
      </c>
      <c r="C72" s="104"/>
      <c r="D72" s="16" t="s">
        <v>5</v>
      </c>
      <c r="E72" s="23">
        <f>SUM(E73:E76)</f>
        <v>1337</v>
      </c>
      <c r="F72" s="23">
        <f>SUM(F73:F76)</f>
        <v>0</v>
      </c>
      <c r="G72" s="143">
        <f>F72*100/E72</f>
        <v>0</v>
      </c>
      <c r="H72" s="143"/>
      <c r="I72" s="143">
        <f aca="true" t="shared" si="8" ref="I72:I81">(F72/J72)*100</f>
        <v>0</v>
      </c>
      <c r="J72" s="23">
        <f>SUM(J74:J76)</f>
        <v>11731.02</v>
      </c>
    </row>
    <row r="73" spans="1:10" ht="12.75">
      <c r="A73" s="24"/>
      <c r="B73" s="38"/>
      <c r="C73" s="32" t="s">
        <v>11</v>
      </c>
      <c r="D73" s="13" t="s">
        <v>12</v>
      </c>
      <c r="E73" s="27">
        <v>1337</v>
      </c>
      <c r="F73" s="27">
        <v>0</v>
      </c>
      <c r="G73" s="144">
        <f>F73*100/E73</f>
        <v>0</v>
      </c>
      <c r="H73" s="143"/>
      <c r="I73" s="156" t="s">
        <v>149</v>
      </c>
      <c r="J73" s="45" t="s">
        <v>149</v>
      </c>
    </row>
    <row r="74" spans="1:10" ht="22.5" hidden="1">
      <c r="A74" s="24"/>
      <c r="B74" s="25"/>
      <c r="C74" s="32" t="s">
        <v>137</v>
      </c>
      <c r="D74" s="14" t="s">
        <v>138</v>
      </c>
      <c r="E74" s="27"/>
      <c r="F74" s="27"/>
      <c r="G74" s="144" t="e">
        <f>F74*100/E74</f>
        <v>#DIV/0!</v>
      </c>
      <c r="H74" s="144"/>
      <c r="I74" s="144">
        <f t="shared" si="8"/>
        <v>0</v>
      </c>
      <c r="J74" s="45">
        <v>10496.17</v>
      </c>
    </row>
    <row r="75" spans="1:10" ht="12.75" hidden="1">
      <c r="A75" s="24"/>
      <c r="B75" s="25"/>
      <c r="C75" s="32" t="s">
        <v>175</v>
      </c>
      <c r="D75" s="14" t="s">
        <v>125</v>
      </c>
      <c r="E75" s="27">
        <v>0</v>
      </c>
      <c r="F75" s="27">
        <v>0</v>
      </c>
      <c r="G75" s="156">
        <v>0</v>
      </c>
      <c r="H75" s="144"/>
      <c r="I75" s="156" t="e">
        <f t="shared" si="8"/>
        <v>#DIV/0!</v>
      </c>
      <c r="J75" s="27">
        <v>0</v>
      </c>
    </row>
    <row r="76" spans="1:10" ht="22.5" hidden="1">
      <c r="A76" s="24"/>
      <c r="B76" s="31"/>
      <c r="C76" s="32" t="s">
        <v>98</v>
      </c>
      <c r="D76" s="14" t="s">
        <v>138</v>
      </c>
      <c r="E76" s="27"/>
      <c r="F76" s="27"/>
      <c r="G76" s="144" t="e">
        <f>F76*100/E76</f>
        <v>#DIV/0!</v>
      </c>
      <c r="H76" s="144"/>
      <c r="I76" s="144">
        <f t="shared" si="8"/>
        <v>0</v>
      </c>
      <c r="J76" s="27">
        <v>1234.85</v>
      </c>
    </row>
    <row r="77" spans="1:10" ht="33.75">
      <c r="A77" s="43">
        <v>751</v>
      </c>
      <c r="B77" s="39"/>
      <c r="C77" s="40"/>
      <c r="D77" s="69" t="s">
        <v>101</v>
      </c>
      <c r="E77" s="20">
        <f>E78+E80+E82</f>
        <v>10088</v>
      </c>
      <c r="F77" s="20">
        <f>F78+F80+F82</f>
        <v>5888</v>
      </c>
      <c r="G77" s="142">
        <f>F77*100/E77</f>
        <v>58.36637589214909</v>
      </c>
      <c r="H77" s="142" t="e">
        <f>H78+#REF!+#REF!</f>
        <v>#REF!</v>
      </c>
      <c r="I77" s="142">
        <f t="shared" si="8"/>
        <v>99.86431478968792</v>
      </c>
      <c r="J77" s="20">
        <f>J78+J80+J82+J85</f>
        <v>5896</v>
      </c>
    </row>
    <row r="78" spans="1:10" ht="22.5">
      <c r="A78" s="21"/>
      <c r="B78" s="29">
        <v>75101</v>
      </c>
      <c r="C78" s="22"/>
      <c r="D78" s="15" t="s">
        <v>116</v>
      </c>
      <c r="E78" s="23">
        <f>SUM(E79)</f>
        <v>10088</v>
      </c>
      <c r="F78" s="23">
        <f>SUM(F79)</f>
        <v>5888</v>
      </c>
      <c r="G78" s="143">
        <f>F78*100/E78</f>
        <v>58.36637589214909</v>
      </c>
      <c r="H78" s="143">
        <f>H79</f>
        <v>8313</v>
      </c>
      <c r="I78" s="143">
        <f t="shared" si="8"/>
        <v>99.86431478968792</v>
      </c>
      <c r="J78" s="23">
        <f>SUM(J79)</f>
        <v>5896</v>
      </c>
    </row>
    <row r="79" spans="1:10" ht="45">
      <c r="A79" s="24"/>
      <c r="B79" s="25"/>
      <c r="C79" s="32">
        <v>2010</v>
      </c>
      <c r="D79" s="14" t="s">
        <v>186</v>
      </c>
      <c r="E79" s="27">
        <v>10088</v>
      </c>
      <c r="F79" s="27">
        <v>5888</v>
      </c>
      <c r="G79" s="144">
        <f aca="true" t="shared" si="9" ref="G79:G154">F79*100/E79</f>
        <v>58.36637589214909</v>
      </c>
      <c r="H79" s="144">
        <v>8313</v>
      </c>
      <c r="I79" s="144">
        <f t="shared" si="8"/>
        <v>99.86431478968792</v>
      </c>
      <c r="J79" s="27">
        <v>5896</v>
      </c>
    </row>
    <row r="80" spans="1:10" ht="12.75" hidden="1">
      <c r="A80" s="24"/>
      <c r="B80" s="29">
        <v>75107</v>
      </c>
      <c r="C80" s="104"/>
      <c r="D80" s="16" t="s">
        <v>155</v>
      </c>
      <c r="E80" s="23">
        <f>SUM(E81:E81)</f>
        <v>0</v>
      </c>
      <c r="F80" s="23">
        <f>SUM(F81:F81)</f>
        <v>0</v>
      </c>
      <c r="G80" s="42" t="s">
        <v>149</v>
      </c>
      <c r="H80" s="143"/>
      <c r="I80" s="143" t="e">
        <f t="shared" si="8"/>
        <v>#DIV/0!</v>
      </c>
      <c r="J80" s="23">
        <f>SUM(J81:J81)</f>
        <v>0</v>
      </c>
    </row>
    <row r="81" spans="1:10" ht="12.75" hidden="1">
      <c r="A81" s="24"/>
      <c r="B81" s="114"/>
      <c r="C81" s="30">
        <v>2010</v>
      </c>
      <c r="D81" s="12" t="s">
        <v>125</v>
      </c>
      <c r="E81" s="27">
        <v>0</v>
      </c>
      <c r="F81" s="27">
        <v>0</v>
      </c>
      <c r="G81" s="156" t="s">
        <v>149</v>
      </c>
      <c r="H81" s="144"/>
      <c r="I81" s="144" t="e">
        <f t="shared" si="8"/>
        <v>#DIV/0!</v>
      </c>
      <c r="J81" s="45">
        <v>0</v>
      </c>
    </row>
    <row r="82" spans="1:10" s="87" customFormat="1" ht="12.75" hidden="1">
      <c r="A82" s="21"/>
      <c r="B82" s="29">
        <v>75108</v>
      </c>
      <c r="C82" s="22"/>
      <c r="D82" s="16" t="s">
        <v>96</v>
      </c>
      <c r="E82" s="23">
        <f>SUM(E83:E84)</f>
        <v>0</v>
      </c>
      <c r="F82" s="23">
        <f>SUM(F83:F84)</f>
        <v>0</v>
      </c>
      <c r="G82" s="143" t="e">
        <f t="shared" si="9"/>
        <v>#DIV/0!</v>
      </c>
      <c r="H82" s="143"/>
      <c r="I82" s="149" t="s">
        <v>149</v>
      </c>
      <c r="J82" s="23">
        <f>SUM(J83:J84)</f>
        <v>0</v>
      </c>
    </row>
    <row r="83" spans="1:10" ht="12.75" hidden="1">
      <c r="A83" s="24"/>
      <c r="B83" s="31"/>
      <c r="C83" s="32" t="s">
        <v>11</v>
      </c>
      <c r="D83" s="12" t="s">
        <v>12</v>
      </c>
      <c r="E83" s="27">
        <v>0</v>
      </c>
      <c r="F83" s="27">
        <v>0</v>
      </c>
      <c r="G83" s="156" t="s">
        <v>149</v>
      </c>
      <c r="H83" s="144"/>
      <c r="I83" s="156" t="s">
        <v>149</v>
      </c>
      <c r="J83" s="171">
        <v>0</v>
      </c>
    </row>
    <row r="84" spans="1:10" ht="12.75" hidden="1">
      <c r="A84" s="24"/>
      <c r="B84" s="31"/>
      <c r="C84" s="32" t="s">
        <v>145</v>
      </c>
      <c r="D84" s="12" t="s">
        <v>125</v>
      </c>
      <c r="E84" s="27"/>
      <c r="F84" s="27"/>
      <c r="G84" s="144" t="e">
        <f t="shared" si="9"/>
        <v>#DIV/0!</v>
      </c>
      <c r="H84" s="144"/>
      <c r="I84" s="156" t="s">
        <v>149</v>
      </c>
      <c r="J84" s="45"/>
    </row>
    <row r="85" spans="1:10" ht="45" hidden="1">
      <c r="A85" s="24"/>
      <c r="B85" s="29">
        <v>75109</v>
      </c>
      <c r="C85" s="104"/>
      <c r="D85" s="15" t="s">
        <v>173</v>
      </c>
      <c r="E85" s="23">
        <f>SUM(E86)</f>
        <v>0</v>
      </c>
      <c r="F85" s="23">
        <f>SUM(F86)</f>
        <v>0</v>
      </c>
      <c r="G85" s="149" t="s">
        <v>149</v>
      </c>
      <c r="H85" s="143"/>
      <c r="I85" s="143" t="e">
        <f aca="true" t="shared" si="10" ref="I85:I93">(F85/J85)*100</f>
        <v>#DIV/0!</v>
      </c>
      <c r="J85" s="23">
        <f>SUM(J86)</f>
        <v>0</v>
      </c>
    </row>
    <row r="86" spans="1:10" ht="12.75" hidden="1">
      <c r="A86" s="24"/>
      <c r="B86" s="129"/>
      <c r="C86" s="32" t="s">
        <v>145</v>
      </c>
      <c r="D86" s="12" t="s">
        <v>125</v>
      </c>
      <c r="E86" s="27">
        <v>0</v>
      </c>
      <c r="F86" s="27">
        <v>0</v>
      </c>
      <c r="G86" s="156" t="s">
        <v>149</v>
      </c>
      <c r="H86" s="144"/>
      <c r="I86" s="144" t="e">
        <f t="shared" si="10"/>
        <v>#DIV/0!</v>
      </c>
      <c r="J86" s="27">
        <v>0</v>
      </c>
    </row>
    <row r="87" spans="1:10" ht="22.5">
      <c r="A87" s="28">
        <v>754</v>
      </c>
      <c r="B87" s="18"/>
      <c r="C87" s="34"/>
      <c r="D87" s="69" t="s">
        <v>115</v>
      </c>
      <c r="E87" s="20">
        <f>E88</f>
        <v>400000</v>
      </c>
      <c r="F87" s="20">
        <f>F88</f>
        <v>434690.78</v>
      </c>
      <c r="G87" s="142">
        <f t="shared" si="9"/>
        <v>108.672695</v>
      </c>
      <c r="H87" s="142">
        <f>SUM(H91)</f>
        <v>298873.6</v>
      </c>
      <c r="I87" s="142">
        <f t="shared" si="10"/>
        <v>165.06536073792884</v>
      </c>
      <c r="J87" s="20">
        <f>J88+J91</f>
        <v>263344.64</v>
      </c>
    </row>
    <row r="88" spans="1:10" ht="12.75">
      <c r="A88" s="49"/>
      <c r="B88" s="50">
        <v>75416</v>
      </c>
      <c r="C88" s="119"/>
      <c r="D88" s="172" t="s">
        <v>213</v>
      </c>
      <c r="E88" s="52">
        <f>SUM(E89:E91)</f>
        <v>400000</v>
      </c>
      <c r="F88" s="52">
        <f>SUM(F89:F91)</f>
        <v>434690.78</v>
      </c>
      <c r="G88" s="143">
        <f t="shared" si="9"/>
        <v>108.672695</v>
      </c>
      <c r="H88" s="151"/>
      <c r="I88" s="156" t="s">
        <v>149</v>
      </c>
      <c r="J88" s="23">
        <f>SUM(J89:J90)</f>
        <v>0</v>
      </c>
    </row>
    <row r="89" spans="1:10" ht="22.5">
      <c r="A89" s="49"/>
      <c r="B89" s="173"/>
      <c r="C89" s="54" t="s">
        <v>28</v>
      </c>
      <c r="D89" s="14" t="s">
        <v>109</v>
      </c>
      <c r="E89" s="55">
        <v>400000</v>
      </c>
      <c r="F89" s="55">
        <v>434690.78</v>
      </c>
      <c r="G89" s="144">
        <f t="shared" si="9"/>
        <v>108.672695</v>
      </c>
      <c r="H89" s="151"/>
      <c r="I89" s="156" t="s">
        <v>149</v>
      </c>
      <c r="J89" s="161" t="s">
        <v>149</v>
      </c>
    </row>
    <row r="90" spans="1:10" ht="33.75" hidden="1">
      <c r="A90" s="49"/>
      <c r="B90" s="175"/>
      <c r="C90" s="54" t="s">
        <v>129</v>
      </c>
      <c r="D90" s="88" t="s">
        <v>195</v>
      </c>
      <c r="E90" s="55"/>
      <c r="F90" s="55"/>
      <c r="G90" s="144" t="e">
        <f t="shared" si="9"/>
        <v>#DIV/0!</v>
      </c>
      <c r="H90" s="151"/>
      <c r="I90" s="144" t="e">
        <f t="shared" si="10"/>
        <v>#DIV/0!</v>
      </c>
      <c r="J90" s="161">
        <v>0</v>
      </c>
    </row>
    <row r="91" spans="1:10" ht="12.75" hidden="1">
      <c r="A91" s="21"/>
      <c r="B91" s="29">
        <v>75495</v>
      </c>
      <c r="C91" s="65"/>
      <c r="D91" s="16" t="s">
        <v>5</v>
      </c>
      <c r="E91" s="23">
        <f>SUM(E92:E93)</f>
        <v>0</v>
      </c>
      <c r="F91" s="23">
        <f>SUM(F92:F93)</f>
        <v>0</v>
      </c>
      <c r="G91" s="143" t="e">
        <f t="shared" si="9"/>
        <v>#DIV/0!</v>
      </c>
      <c r="H91" s="143">
        <f>SUM(H93)</f>
        <v>298873.6</v>
      </c>
      <c r="I91" s="143">
        <f t="shared" si="10"/>
        <v>0</v>
      </c>
      <c r="J91" s="23">
        <f>SUM(J92:J93)</f>
        <v>263344.64</v>
      </c>
    </row>
    <row r="92" spans="1:10" ht="15" customHeight="1" hidden="1">
      <c r="A92" s="24"/>
      <c r="B92" s="31"/>
      <c r="C92" s="32" t="s">
        <v>28</v>
      </c>
      <c r="D92" s="14" t="s">
        <v>109</v>
      </c>
      <c r="E92" s="27"/>
      <c r="F92" s="27"/>
      <c r="G92" s="144" t="e">
        <f t="shared" si="9"/>
        <v>#DIV/0!</v>
      </c>
      <c r="H92" s="144">
        <v>298873.6</v>
      </c>
      <c r="I92" s="144">
        <f t="shared" si="10"/>
        <v>0</v>
      </c>
      <c r="J92" s="27">
        <v>263344.64</v>
      </c>
    </row>
    <row r="93" spans="1:10" ht="33.75" hidden="1">
      <c r="A93" s="24"/>
      <c r="B93" s="31"/>
      <c r="C93" s="32" t="s">
        <v>129</v>
      </c>
      <c r="D93" s="88" t="s">
        <v>195</v>
      </c>
      <c r="E93" s="27"/>
      <c r="F93" s="27"/>
      <c r="G93" s="144" t="e">
        <f t="shared" si="9"/>
        <v>#DIV/0!</v>
      </c>
      <c r="H93" s="144">
        <v>298873.6</v>
      </c>
      <c r="I93" s="144" t="e">
        <f t="shared" si="10"/>
        <v>#DIV/0!</v>
      </c>
      <c r="J93" s="27">
        <v>0</v>
      </c>
    </row>
    <row r="94" spans="1:10" ht="52.5" customHeight="1">
      <c r="A94" s="43">
        <v>756</v>
      </c>
      <c r="B94" s="39"/>
      <c r="C94" s="40"/>
      <c r="D94" s="69" t="s">
        <v>211</v>
      </c>
      <c r="E94" s="20">
        <f>E95+E100+E109+E124+E132+E136</f>
        <v>100891966</v>
      </c>
      <c r="F94" s="20">
        <f>F95+F100+F109+F124+F132+F136</f>
        <v>52304539.67999999</v>
      </c>
      <c r="G94" s="142">
        <f t="shared" si="9"/>
        <v>51.84212554644836</v>
      </c>
      <c r="H94" s="142">
        <f>H95+H100+H109+H124+H132+H136</f>
        <v>82918615.82</v>
      </c>
      <c r="I94" s="142">
        <f aca="true" t="shared" si="11" ref="I94:I127">(F94/J94)*100</f>
        <v>99.61382804217482</v>
      </c>
      <c r="J94" s="20">
        <f>SUM(J95,J98,J100,J109,J124,J132,J136)</f>
        <v>52507308.18</v>
      </c>
    </row>
    <row r="95" spans="1:10" ht="13.5" customHeight="1">
      <c r="A95" s="21"/>
      <c r="B95" s="29">
        <v>75601</v>
      </c>
      <c r="C95" s="22"/>
      <c r="D95" s="15" t="s">
        <v>29</v>
      </c>
      <c r="E95" s="23">
        <f>SUM(E96:E97)</f>
        <v>115000</v>
      </c>
      <c r="F95" s="23">
        <f>SUM(F96:F97)</f>
        <v>75844.25</v>
      </c>
      <c r="G95" s="143">
        <f t="shared" si="9"/>
        <v>65.95152173913044</v>
      </c>
      <c r="H95" s="143">
        <f>SUM(H96:H97)</f>
        <v>228288.21</v>
      </c>
      <c r="I95" s="143">
        <f t="shared" si="11"/>
        <v>137.45682513550085</v>
      </c>
      <c r="J95" s="23">
        <f>SUM(J96:J97)</f>
        <v>55176.78</v>
      </c>
    </row>
    <row r="96" spans="1:10" ht="22.5">
      <c r="A96" s="24"/>
      <c r="B96" s="103"/>
      <c r="C96" s="36" t="s">
        <v>30</v>
      </c>
      <c r="D96" s="14" t="s">
        <v>127</v>
      </c>
      <c r="E96" s="27">
        <v>114000</v>
      </c>
      <c r="F96" s="27">
        <v>74359.59</v>
      </c>
      <c r="G96" s="144">
        <f t="shared" si="9"/>
        <v>65.22771052631579</v>
      </c>
      <c r="H96" s="144">
        <v>136395.86</v>
      </c>
      <c r="I96" s="144">
        <f t="shared" si="11"/>
        <v>138.44338581960295</v>
      </c>
      <c r="J96" s="27">
        <v>53711.19</v>
      </c>
    </row>
    <row r="97" spans="1:10" ht="12.75" customHeight="1">
      <c r="A97" s="24"/>
      <c r="B97" s="25"/>
      <c r="C97" s="32" t="s">
        <v>20</v>
      </c>
      <c r="D97" s="14" t="s">
        <v>108</v>
      </c>
      <c r="E97" s="27">
        <v>1000</v>
      </c>
      <c r="F97" s="27">
        <v>1484.66</v>
      </c>
      <c r="G97" s="144">
        <f t="shared" si="9"/>
        <v>148.466</v>
      </c>
      <c r="H97" s="144">
        <v>91892.35</v>
      </c>
      <c r="I97" s="144">
        <f t="shared" si="11"/>
        <v>101.30118245894147</v>
      </c>
      <c r="J97" s="27">
        <v>1465.59</v>
      </c>
    </row>
    <row r="98" spans="1:10" ht="12.75" customHeight="1" hidden="1">
      <c r="A98" s="24"/>
      <c r="B98" s="29">
        <v>75605</v>
      </c>
      <c r="C98" s="46"/>
      <c r="D98" s="15" t="s">
        <v>161</v>
      </c>
      <c r="E98" s="23">
        <f>E99</f>
        <v>0</v>
      </c>
      <c r="F98" s="23">
        <f>F99</f>
        <v>0</v>
      </c>
      <c r="G98" s="149" t="s">
        <v>149</v>
      </c>
      <c r="H98" s="143"/>
      <c r="I98" s="143" t="e">
        <f t="shared" si="11"/>
        <v>#DIV/0!</v>
      </c>
      <c r="J98" s="23">
        <v>0</v>
      </c>
    </row>
    <row r="99" spans="1:10" ht="13.5" customHeight="1" hidden="1">
      <c r="A99" s="21"/>
      <c r="B99" s="118"/>
      <c r="C99" s="32" t="s">
        <v>48</v>
      </c>
      <c r="D99" s="14" t="s">
        <v>161</v>
      </c>
      <c r="E99" s="27">
        <v>0</v>
      </c>
      <c r="F99" s="27">
        <v>0</v>
      </c>
      <c r="G99" s="156" t="s">
        <v>149</v>
      </c>
      <c r="H99" s="144"/>
      <c r="I99" s="144" t="e">
        <f t="shared" si="11"/>
        <v>#DIV/0!</v>
      </c>
      <c r="J99" s="27">
        <v>0</v>
      </c>
    </row>
    <row r="100" spans="1:10" ht="35.25" customHeight="1">
      <c r="A100" s="21"/>
      <c r="B100" s="29">
        <v>75615</v>
      </c>
      <c r="C100" s="22"/>
      <c r="D100" s="15" t="s">
        <v>117</v>
      </c>
      <c r="E100" s="23">
        <f>SUM(E101:E108)</f>
        <v>28871734</v>
      </c>
      <c r="F100" s="23">
        <f>SUM(F101:F108)</f>
        <v>16239613.179999998</v>
      </c>
      <c r="G100" s="143">
        <f t="shared" si="9"/>
        <v>56.247446654918605</v>
      </c>
      <c r="H100" s="143">
        <f>SUM(H101:H108)</f>
        <v>21304432.6</v>
      </c>
      <c r="I100" s="143">
        <f t="shared" si="11"/>
        <v>106.36315367157505</v>
      </c>
      <c r="J100" s="23">
        <f>SUM(J101:J108)</f>
        <v>15268081.68</v>
      </c>
    </row>
    <row r="101" spans="1:10" ht="12.75">
      <c r="A101" s="24"/>
      <c r="B101" s="31"/>
      <c r="C101" s="32" t="s">
        <v>31</v>
      </c>
      <c r="D101" s="12" t="s">
        <v>32</v>
      </c>
      <c r="E101" s="27">
        <v>26700000</v>
      </c>
      <c r="F101" s="27">
        <v>15838319.66</v>
      </c>
      <c r="G101" s="144">
        <f t="shared" si="9"/>
        <v>59.31954928838951</v>
      </c>
      <c r="H101" s="144">
        <v>20056054.94</v>
      </c>
      <c r="I101" s="144">
        <f t="shared" si="11"/>
        <v>106.97771782865726</v>
      </c>
      <c r="J101" s="27">
        <v>14805251.02</v>
      </c>
    </row>
    <row r="102" spans="1:10" ht="12.75">
      <c r="A102" s="24"/>
      <c r="B102" s="31"/>
      <c r="C102" s="32" t="s">
        <v>33</v>
      </c>
      <c r="D102" s="12" t="s">
        <v>34</v>
      </c>
      <c r="E102" s="27">
        <v>1265</v>
      </c>
      <c r="F102" s="27">
        <v>1496.86</v>
      </c>
      <c r="G102" s="144">
        <f t="shared" si="9"/>
        <v>118.32885375494071</v>
      </c>
      <c r="H102" s="144">
        <v>692.5</v>
      </c>
      <c r="I102" s="144">
        <f t="shared" si="11"/>
        <v>163.92089009593062</v>
      </c>
      <c r="J102" s="27">
        <v>913.16</v>
      </c>
    </row>
    <row r="103" spans="1:10" ht="12.75">
      <c r="A103" s="24"/>
      <c r="B103" s="31"/>
      <c r="C103" s="32" t="s">
        <v>35</v>
      </c>
      <c r="D103" s="12" t="s">
        <v>36</v>
      </c>
      <c r="E103" s="27">
        <v>644000</v>
      </c>
      <c r="F103" s="27">
        <v>248627</v>
      </c>
      <c r="G103" s="144">
        <f t="shared" si="9"/>
        <v>38.60667701863354</v>
      </c>
      <c r="H103" s="144">
        <v>627558.4</v>
      </c>
      <c r="I103" s="144">
        <f t="shared" si="11"/>
        <v>79.37141853820492</v>
      </c>
      <c r="J103" s="27">
        <v>313245</v>
      </c>
    </row>
    <row r="104" spans="1:10" ht="33.75">
      <c r="A104" s="24"/>
      <c r="B104" s="31"/>
      <c r="C104" s="32" t="s">
        <v>46</v>
      </c>
      <c r="D104" s="14" t="s">
        <v>220</v>
      </c>
      <c r="E104" s="27">
        <v>1300000</v>
      </c>
      <c r="F104" s="27">
        <v>0</v>
      </c>
      <c r="G104" s="144">
        <f t="shared" si="9"/>
        <v>0</v>
      </c>
      <c r="H104" s="144"/>
      <c r="I104" s="156" t="s">
        <v>149</v>
      </c>
      <c r="J104" s="45" t="s">
        <v>149</v>
      </c>
    </row>
    <row r="105" spans="1:10" ht="12.75">
      <c r="A105" s="24"/>
      <c r="B105" s="31"/>
      <c r="C105" s="32" t="s">
        <v>37</v>
      </c>
      <c r="D105" s="12" t="s">
        <v>93</v>
      </c>
      <c r="E105" s="27">
        <v>200839</v>
      </c>
      <c r="F105" s="27">
        <v>110074</v>
      </c>
      <c r="G105" s="144">
        <f t="shared" si="9"/>
        <v>54.80708428143936</v>
      </c>
      <c r="H105" s="144">
        <v>459936</v>
      </c>
      <c r="I105" s="144">
        <f t="shared" si="11"/>
        <v>84.4430124354637</v>
      </c>
      <c r="J105" s="27">
        <v>130353</v>
      </c>
    </row>
    <row r="106" spans="1:10" ht="12.75">
      <c r="A106" s="24"/>
      <c r="B106" s="31"/>
      <c r="C106" s="32" t="s">
        <v>17</v>
      </c>
      <c r="D106" s="12" t="s">
        <v>18</v>
      </c>
      <c r="E106" s="27">
        <v>980</v>
      </c>
      <c r="F106" s="27">
        <v>748.29</v>
      </c>
      <c r="G106" s="144">
        <f t="shared" si="9"/>
        <v>76.35612244897959</v>
      </c>
      <c r="H106" s="144">
        <v>624.8</v>
      </c>
      <c r="I106" s="144">
        <f t="shared" si="11"/>
        <v>114.73321067157312</v>
      </c>
      <c r="J106" s="27">
        <v>652.2</v>
      </c>
    </row>
    <row r="107" spans="1:10" ht="14.25" customHeight="1">
      <c r="A107" s="24"/>
      <c r="B107" s="31"/>
      <c r="C107" s="32" t="s">
        <v>20</v>
      </c>
      <c r="D107" s="14" t="s">
        <v>108</v>
      </c>
      <c r="E107" s="27">
        <v>24650</v>
      </c>
      <c r="F107" s="27">
        <v>40347.37</v>
      </c>
      <c r="G107" s="144">
        <f t="shared" si="9"/>
        <v>163.68101419878298</v>
      </c>
      <c r="H107" s="144">
        <v>124485.96</v>
      </c>
      <c r="I107" s="144">
        <f t="shared" si="11"/>
        <v>228.373152660565</v>
      </c>
      <c r="J107" s="27">
        <v>17667.3</v>
      </c>
    </row>
    <row r="108" spans="1:10" ht="22.5" hidden="1">
      <c r="A108" s="24"/>
      <c r="B108" s="31"/>
      <c r="C108" s="32">
        <v>2680</v>
      </c>
      <c r="D108" s="14" t="s">
        <v>100</v>
      </c>
      <c r="E108" s="27"/>
      <c r="F108" s="27"/>
      <c r="G108" s="144" t="e">
        <f t="shared" si="9"/>
        <v>#DIV/0!</v>
      </c>
      <c r="H108" s="144">
        <v>35080</v>
      </c>
      <c r="I108" s="144" t="e">
        <f t="shared" si="11"/>
        <v>#DIV/0!</v>
      </c>
      <c r="J108" s="27"/>
    </row>
    <row r="109" spans="1:10" ht="45">
      <c r="A109" s="21"/>
      <c r="B109" s="29">
        <v>75616</v>
      </c>
      <c r="C109" s="44"/>
      <c r="D109" s="15" t="s">
        <v>118</v>
      </c>
      <c r="E109" s="23">
        <f>SUM(E110:E123)</f>
        <v>17232050</v>
      </c>
      <c r="F109" s="23">
        <f>SUM(F110:F123)</f>
        <v>7716471.690000001</v>
      </c>
      <c r="G109" s="143">
        <f t="shared" si="9"/>
        <v>44.77976613345482</v>
      </c>
      <c r="H109" s="143">
        <f>SUM(H110:H123)</f>
        <v>11289482.9</v>
      </c>
      <c r="I109" s="143">
        <f t="shared" si="11"/>
        <v>89.51651615248082</v>
      </c>
      <c r="J109" s="23">
        <f>SUM(J110:J123)</f>
        <v>8620165.33</v>
      </c>
    </row>
    <row r="110" spans="1:10" ht="12.75">
      <c r="A110" s="24"/>
      <c r="B110" s="25"/>
      <c r="C110" s="32" t="s">
        <v>31</v>
      </c>
      <c r="D110" s="12" t="s">
        <v>32</v>
      </c>
      <c r="E110" s="27">
        <v>7400000</v>
      </c>
      <c r="F110" s="27">
        <v>4781397.07</v>
      </c>
      <c r="G110" s="144">
        <f t="shared" si="9"/>
        <v>64.61347391891891</v>
      </c>
      <c r="H110" s="144">
        <v>5583298.77</v>
      </c>
      <c r="I110" s="144">
        <f t="shared" si="11"/>
        <v>110.72899369496487</v>
      </c>
      <c r="J110" s="27">
        <v>4318107.58</v>
      </c>
    </row>
    <row r="111" spans="1:10" ht="12.75">
      <c r="A111" s="24"/>
      <c r="B111" s="25"/>
      <c r="C111" s="32" t="s">
        <v>33</v>
      </c>
      <c r="D111" s="12" t="s">
        <v>34</v>
      </c>
      <c r="E111" s="27">
        <v>95220</v>
      </c>
      <c r="F111" s="27">
        <v>61499.04</v>
      </c>
      <c r="G111" s="144">
        <f t="shared" si="9"/>
        <v>64.58626339004411</v>
      </c>
      <c r="H111" s="144">
        <v>128065.04</v>
      </c>
      <c r="I111" s="144">
        <f t="shared" si="11"/>
        <v>114.95016598876163</v>
      </c>
      <c r="J111" s="27">
        <v>53500.61</v>
      </c>
    </row>
    <row r="112" spans="1:10" ht="12.75">
      <c r="A112" s="24"/>
      <c r="B112" s="25"/>
      <c r="C112" s="32" t="s">
        <v>35</v>
      </c>
      <c r="D112" s="12" t="s">
        <v>36</v>
      </c>
      <c r="E112" s="27">
        <v>740000</v>
      </c>
      <c r="F112" s="27">
        <v>384077.22</v>
      </c>
      <c r="G112" s="144">
        <f t="shared" si="9"/>
        <v>51.90232702702703</v>
      </c>
      <c r="H112" s="144">
        <v>586665.11</v>
      </c>
      <c r="I112" s="144">
        <f t="shared" si="11"/>
        <v>105.71716616379909</v>
      </c>
      <c r="J112" s="27">
        <v>363306.39</v>
      </c>
    </row>
    <row r="113" spans="1:10" ht="12.75">
      <c r="A113" s="24"/>
      <c r="B113" s="25"/>
      <c r="C113" s="37" t="s">
        <v>38</v>
      </c>
      <c r="D113" s="12" t="s">
        <v>39</v>
      </c>
      <c r="E113" s="27">
        <v>500000</v>
      </c>
      <c r="F113" s="27">
        <v>234514.9</v>
      </c>
      <c r="G113" s="144">
        <f t="shared" si="9"/>
        <v>46.90298</v>
      </c>
      <c r="H113" s="144">
        <v>597304.88</v>
      </c>
      <c r="I113" s="144">
        <f t="shared" si="11"/>
        <v>78.53598796014309</v>
      </c>
      <c r="J113" s="27">
        <v>298608.2</v>
      </c>
    </row>
    <row r="114" spans="1:10" ht="12.75">
      <c r="A114" s="24"/>
      <c r="B114" s="25"/>
      <c r="C114" s="37" t="s">
        <v>40</v>
      </c>
      <c r="D114" s="12" t="s">
        <v>95</v>
      </c>
      <c r="E114" s="27">
        <v>166000</v>
      </c>
      <c r="F114" s="27">
        <v>110860.74</v>
      </c>
      <c r="G114" s="144">
        <f t="shared" si="9"/>
        <v>66.78357831325302</v>
      </c>
      <c r="H114" s="144">
        <v>189004.14</v>
      </c>
      <c r="I114" s="144">
        <f t="shared" si="11"/>
        <v>99.15260240304379</v>
      </c>
      <c r="J114" s="27">
        <v>111808.2</v>
      </c>
    </row>
    <row r="115" spans="1:10" ht="22.5">
      <c r="A115" s="24"/>
      <c r="B115" s="25"/>
      <c r="C115" s="32" t="s">
        <v>41</v>
      </c>
      <c r="D115" s="14" t="s">
        <v>222</v>
      </c>
      <c r="E115" s="27">
        <v>1600000</v>
      </c>
      <c r="F115" s="27">
        <v>823985</v>
      </c>
      <c r="G115" s="144">
        <f t="shared" si="9"/>
        <v>51.4990625</v>
      </c>
      <c r="H115" s="144">
        <v>803263.87</v>
      </c>
      <c r="I115" s="144">
        <f t="shared" si="11"/>
        <v>117.72497487940473</v>
      </c>
      <c r="J115" s="27">
        <v>699923.7</v>
      </c>
    </row>
    <row r="116" spans="1:10" ht="12.75">
      <c r="A116" s="24"/>
      <c r="B116" s="25"/>
      <c r="C116" s="37" t="s">
        <v>42</v>
      </c>
      <c r="D116" s="12" t="s">
        <v>43</v>
      </c>
      <c r="E116" s="27">
        <v>180000</v>
      </c>
      <c r="F116" s="27">
        <v>89383.5</v>
      </c>
      <c r="G116" s="144">
        <f t="shared" si="9"/>
        <v>49.6575</v>
      </c>
      <c r="H116" s="144">
        <v>258812.5</v>
      </c>
      <c r="I116" s="144">
        <f t="shared" si="11"/>
        <v>97.20119794861087</v>
      </c>
      <c r="J116" s="27">
        <v>91957.2</v>
      </c>
    </row>
    <row r="117" spans="1:10" ht="33.75">
      <c r="A117" s="24"/>
      <c r="B117" s="25"/>
      <c r="C117" s="37" t="s">
        <v>46</v>
      </c>
      <c r="D117" s="14" t="s">
        <v>220</v>
      </c>
      <c r="E117" s="27">
        <v>2900000</v>
      </c>
      <c r="F117" s="27">
        <v>0</v>
      </c>
      <c r="G117" s="144">
        <f t="shared" si="9"/>
        <v>0</v>
      </c>
      <c r="H117" s="144"/>
      <c r="I117" s="156" t="s">
        <v>149</v>
      </c>
      <c r="J117" s="45" t="s">
        <v>149</v>
      </c>
    </row>
    <row r="118" spans="1:10" ht="12.75">
      <c r="A118" s="24"/>
      <c r="B118" s="25"/>
      <c r="C118" s="32" t="s">
        <v>37</v>
      </c>
      <c r="D118" s="12" t="s">
        <v>93</v>
      </c>
      <c r="E118" s="27">
        <v>3500000</v>
      </c>
      <c r="F118" s="27">
        <v>1147459.28</v>
      </c>
      <c r="G118" s="144">
        <f t="shared" si="9"/>
        <v>32.784550857142854</v>
      </c>
      <c r="H118" s="144">
        <v>2808159.24</v>
      </c>
      <c r="I118" s="144">
        <f t="shared" si="11"/>
        <v>44.271778082636494</v>
      </c>
      <c r="J118" s="27">
        <v>2591852.71</v>
      </c>
    </row>
    <row r="119" spans="1:10" ht="12.75">
      <c r="A119" s="24"/>
      <c r="B119" s="25"/>
      <c r="C119" s="32" t="s">
        <v>147</v>
      </c>
      <c r="D119" s="12" t="s">
        <v>148</v>
      </c>
      <c r="E119" s="27">
        <v>2000</v>
      </c>
      <c r="F119" s="27">
        <v>497.25</v>
      </c>
      <c r="G119" s="144">
        <f t="shared" si="9"/>
        <v>24.8625</v>
      </c>
      <c r="H119" s="144"/>
      <c r="I119" s="144">
        <f t="shared" si="11"/>
        <v>41.55176736024066</v>
      </c>
      <c r="J119" s="27">
        <v>1196.7</v>
      </c>
    </row>
    <row r="120" spans="1:10" ht="12.75" hidden="1">
      <c r="A120" s="24"/>
      <c r="B120" s="25"/>
      <c r="C120" s="32" t="s">
        <v>28</v>
      </c>
      <c r="D120" s="14" t="s">
        <v>172</v>
      </c>
      <c r="E120" s="27">
        <v>0</v>
      </c>
      <c r="F120" s="27">
        <v>0</v>
      </c>
      <c r="G120" s="156" t="s">
        <v>149</v>
      </c>
      <c r="H120" s="144"/>
      <c r="I120" s="156" t="e">
        <f t="shared" si="11"/>
        <v>#DIV/0!</v>
      </c>
      <c r="J120" s="27">
        <v>0</v>
      </c>
    </row>
    <row r="121" spans="1:10" ht="12.75">
      <c r="A121" s="24"/>
      <c r="B121" s="25"/>
      <c r="C121" s="32" t="s">
        <v>17</v>
      </c>
      <c r="D121" s="12" t="s">
        <v>18</v>
      </c>
      <c r="E121" s="27">
        <v>40450</v>
      </c>
      <c r="F121" s="27">
        <v>22682.19</v>
      </c>
      <c r="G121" s="144">
        <f t="shared" si="9"/>
        <v>56.074635352286776</v>
      </c>
      <c r="H121" s="144"/>
      <c r="I121" s="144">
        <f t="shared" si="11"/>
        <v>93.51783593904611</v>
      </c>
      <c r="J121" s="27">
        <v>24254.4</v>
      </c>
    </row>
    <row r="122" spans="1:10" ht="12.75" customHeight="1">
      <c r="A122" s="24"/>
      <c r="B122" s="25"/>
      <c r="C122" s="32" t="s">
        <v>20</v>
      </c>
      <c r="D122" s="14" t="s">
        <v>108</v>
      </c>
      <c r="E122" s="27">
        <v>108380</v>
      </c>
      <c r="F122" s="27">
        <v>60115.5</v>
      </c>
      <c r="G122" s="144">
        <f t="shared" si="9"/>
        <v>55.467337147075106</v>
      </c>
      <c r="H122" s="144">
        <v>91892.35</v>
      </c>
      <c r="I122" s="144">
        <f t="shared" si="11"/>
        <v>91.57018987461318</v>
      </c>
      <c r="J122" s="27">
        <v>65649.64</v>
      </c>
    </row>
    <row r="123" spans="1:10" ht="22.5" hidden="1">
      <c r="A123" s="24"/>
      <c r="B123" s="25"/>
      <c r="C123" s="32">
        <v>2680</v>
      </c>
      <c r="D123" s="14" t="s">
        <v>100</v>
      </c>
      <c r="E123" s="27"/>
      <c r="F123" s="27"/>
      <c r="G123" s="144" t="e">
        <f t="shared" si="9"/>
        <v>#DIV/0!</v>
      </c>
      <c r="H123" s="144">
        <v>243017</v>
      </c>
      <c r="I123" s="144" t="e">
        <f t="shared" si="11"/>
        <v>#DIV/0!</v>
      </c>
      <c r="J123" s="27"/>
    </row>
    <row r="124" spans="1:10" ht="24.75" customHeight="1">
      <c r="A124" s="21"/>
      <c r="B124" s="29">
        <v>75618</v>
      </c>
      <c r="C124" s="22"/>
      <c r="D124" s="15" t="s">
        <v>119</v>
      </c>
      <c r="E124" s="23">
        <f>SUM(E125:E131)</f>
        <v>3452000</v>
      </c>
      <c r="F124" s="23">
        <f>SUM(F125:F131)</f>
        <v>2479553.19</v>
      </c>
      <c r="G124" s="143">
        <f t="shared" si="9"/>
        <v>71.82946668597914</v>
      </c>
      <c r="H124" s="143">
        <f>SUM(H125:H131)</f>
        <v>3517985.71</v>
      </c>
      <c r="I124" s="143">
        <f t="shared" si="11"/>
        <v>94.99154882591127</v>
      </c>
      <c r="J124" s="23">
        <f>SUM(J125:J131)</f>
        <v>2610288.1999999997</v>
      </c>
    </row>
    <row r="125" spans="1:10" ht="12.75">
      <c r="A125" s="24"/>
      <c r="B125" s="31"/>
      <c r="C125" s="36" t="s">
        <v>44</v>
      </c>
      <c r="D125" s="12" t="s">
        <v>110</v>
      </c>
      <c r="E125" s="27">
        <v>960000</v>
      </c>
      <c r="F125" s="27">
        <v>572519.85</v>
      </c>
      <c r="G125" s="144">
        <f t="shared" si="9"/>
        <v>59.637484375</v>
      </c>
      <c r="H125" s="144">
        <v>1519063.49</v>
      </c>
      <c r="I125" s="144">
        <f t="shared" si="11"/>
        <v>99.94793460520773</v>
      </c>
      <c r="J125" s="27">
        <v>572818.09</v>
      </c>
    </row>
    <row r="126" spans="1:10" ht="24" customHeight="1">
      <c r="A126" s="24"/>
      <c r="B126" s="31"/>
      <c r="C126" s="37" t="s">
        <v>45</v>
      </c>
      <c r="D126" s="14" t="s">
        <v>223</v>
      </c>
      <c r="E126" s="27">
        <v>1450000</v>
      </c>
      <c r="F126" s="27">
        <v>1220243.41</v>
      </c>
      <c r="G126" s="144">
        <f t="shared" si="9"/>
        <v>84.15471793103447</v>
      </c>
      <c r="H126" s="144">
        <v>1265153.46</v>
      </c>
      <c r="I126" s="144">
        <f t="shared" si="11"/>
        <v>87.5034395616843</v>
      </c>
      <c r="J126" s="27">
        <v>1394509.08</v>
      </c>
    </row>
    <row r="127" spans="1:10" ht="24" customHeight="1">
      <c r="A127" s="24"/>
      <c r="B127" s="31"/>
      <c r="C127" s="37" t="s">
        <v>46</v>
      </c>
      <c r="D127" s="14" t="s">
        <v>220</v>
      </c>
      <c r="E127" s="27">
        <v>210000</v>
      </c>
      <c r="F127" s="27">
        <v>210478.52</v>
      </c>
      <c r="G127" s="144">
        <f t="shared" si="9"/>
        <v>100.22786666666667</v>
      </c>
      <c r="H127" s="144"/>
      <c r="I127" s="144">
        <f t="shared" si="11"/>
        <v>137.7812029847305</v>
      </c>
      <c r="J127" s="27">
        <v>152762.87</v>
      </c>
    </row>
    <row r="128" spans="1:10" ht="25.5" customHeight="1" hidden="1">
      <c r="A128" s="24"/>
      <c r="B128" s="31"/>
      <c r="C128" s="32" t="s">
        <v>78</v>
      </c>
      <c r="D128" s="14" t="s">
        <v>92</v>
      </c>
      <c r="E128" s="45"/>
      <c r="F128" s="45"/>
      <c r="G128" s="156" t="s">
        <v>149</v>
      </c>
      <c r="H128" s="144">
        <v>0</v>
      </c>
      <c r="I128" s="156" t="s">
        <v>149</v>
      </c>
      <c r="J128" s="27">
        <v>0</v>
      </c>
    </row>
    <row r="129" spans="1:10" ht="12.75" customHeight="1">
      <c r="A129" s="24"/>
      <c r="B129" s="31"/>
      <c r="C129" s="32" t="s">
        <v>8</v>
      </c>
      <c r="D129" s="12" t="s">
        <v>9</v>
      </c>
      <c r="E129" s="45">
        <v>6000</v>
      </c>
      <c r="F129" s="45">
        <v>4477</v>
      </c>
      <c r="G129" s="144">
        <f t="shared" si="9"/>
        <v>74.61666666666666</v>
      </c>
      <c r="H129" s="144"/>
      <c r="I129" s="144">
        <f>(F129/J129)*100</f>
        <v>99.4888888888889</v>
      </c>
      <c r="J129" s="45">
        <v>4500</v>
      </c>
    </row>
    <row r="130" spans="1:10" ht="12.75">
      <c r="A130" s="24"/>
      <c r="B130" s="31"/>
      <c r="C130" s="32" t="s">
        <v>17</v>
      </c>
      <c r="D130" s="12" t="s">
        <v>18</v>
      </c>
      <c r="E130" s="27">
        <v>825000</v>
      </c>
      <c r="F130" s="27">
        <v>471088.06</v>
      </c>
      <c r="G130" s="144">
        <f t="shared" si="9"/>
        <v>57.10158303030303</v>
      </c>
      <c r="H130" s="144">
        <v>732611.15</v>
      </c>
      <c r="I130" s="144">
        <f>(F130/J130)*100</f>
        <v>97.18929521595385</v>
      </c>
      <c r="J130" s="27">
        <v>484711.88</v>
      </c>
    </row>
    <row r="131" spans="1:10" ht="13.5" customHeight="1">
      <c r="A131" s="24"/>
      <c r="B131" s="31"/>
      <c r="C131" s="30" t="s">
        <v>20</v>
      </c>
      <c r="D131" s="14" t="s">
        <v>108</v>
      </c>
      <c r="E131" s="27">
        <v>1000</v>
      </c>
      <c r="F131" s="27">
        <v>746.35</v>
      </c>
      <c r="G131" s="144">
        <f t="shared" si="9"/>
        <v>74.635</v>
      </c>
      <c r="H131" s="144">
        <v>1157.61</v>
      </c>
      <c r="I131" s="144">
        <f>(F131/J131)*100</f>
        <v>75.67323680901976</v>
      </c>
      <c r="J131" s="27">
        <v>986.28</v>
      </c>
    </row>
    <row r="132" spans="1:10" ht="12.75">
      <c r="A132" s="21"/>
      <c r="B132" s="29">
        <v>75619</v>
      </c>
      <c r="C132" s="22"/>
      <c r="D132" s="16" t="s">
        <v>47</v>
      </c>
      <c r="E132" s="23">
        <f>SUM(E133:E134)</f>
        <v>412000</v>
      </c>
      <c r="F132" s="23">
        <f>SUM(F133:F134)</f>
        <v>307915.83</v>
      </c>
      <c r="G132" s="143">
        <f t="shared" si="9"/>
        <v>74.73685194174757</v>
      </c>
      <c r="H132" s="143">
        <f>SUM(H134)</f>
        <v>450000</v>
      </c>
      <c r="I132" s="143">
        <f>(F132/J132)*100</f>
        <v>41.55409311740891</v>
      </c>
      <c r="J132" s="23">
        <f>SUM(J133:J134)</f>
        <v>741000</v>
      </c>
    </row>
    <row r="133" spans="1:10" ht="22.5">
      <c r="A133" s="21"/>
      <c r="B133" s="38"/>
      <c r="C133" s="32" t="s">
        <v>78</v>
      </c>
      <c r="D133" s="14" t="s">
        <v>92</v>
      </c>
      <c r="E133" s="27">
        <v>12000</v>
      </c>
      <c r="F133" s="27">
        <v>7915.83</v>
      </c>
      <c r="G133" s="144">
        <f t="shared" si="9"/>
        <v>65.96525</v>
      </c>
      <c r="H133" s="144"/>
      <c r="I133" s="144">
        <f>(F133/J133)*100</f>
        <v>791.583</v>
      </c>
      <c r="J133" s="45">
        <v>1000</v>
      </c>
    </row>
    <row r="134" spans="1:10" ht="27" customHeight="1">
      <c r="A134" s="24"/>
      <c r="B134" s="31"/>
      <c r="C134" s="37" t="s">
        <v>48</v>
      </c>
      <c r="D134" s="14" t="s">
        <v>224</v>
      </c>
      <c r="E134" s="27">
        <v>400000</v>
      </c>
      <c r="F134" s="27">
        <v>300000</v>
      </c>
      <c r="G134" s="144">
        <f t="shared" si="9"/>
        <v>75</v>
      </c>
      <c r="H134" s="144">
        <v>450000</v>
      </c>
      <c r="I134" s="144">
        <f aca="true" t="shared" si="12" ref="I134:I141">(F134/J134)*100</f>
        <v>40.54054054054054</v>
      </c>
      <c r="J134" s="27">
        <v>740000</v>
      </c>
    </row>
    <row r="135" spans="1:10" ht="12.75" hidden="1">
      <c r="A135" s="24"/>
      <c r="B135" s="31"/>
      <c r="C135" s="32" t="s">
        <v>11</v>
      </c>
      <c r="D135" s="13" t="s">
        <v>12</v>
      </c>
      <c r="E135" s="27"/>
      <c r="F135" s="27"/>
      <c r="G135" s="144" t="e">
        <f t="shared" si="9"/>
        <v>#DIV/0!</v>
      </c>
      <c r="H135" s="144"/>
      <c r="I135" s="144" t="e">
        <f t="shared" si="12"/>
        <v>#DIV/0!</v>
      </c>
      <c r="J135" s="27">
        <v>0</v>
      </c>
    </row>
    <row r="136" spans="1:10" ht="22.5">
      <c r="A136" s="21"/>
      <c r="B136" s="29">
        <v>75621</v>
      </c>
      <c r="C136" s="22"/>
      <c r="D136" s="15" t="s">
        <v>111</v>
      </c>
      <c r="E136" s="23">
        <f>SUM(E137:E138)</f>
        <v>50809182</v>
      </c>
      <c r="F136" s="23">
        <f>SUM(F137:F138)</f>
        <v>25485141.54</v>
      </c>
      <c r="G136" s="143">
        <f t="shared" si="9"/>
        <v>50.15853540015661</v>
      </c>
      <c r="H136" s="143">
        <f>SUM(H137:H138)</f>
        <v>46128426.4</v>
      </c>
      <c r="I136" s="143">
        <f t="shared" si="12"/>
        <v>101.08098883568404</v>
      </c>
      <c r="J136" s="23">
        <f>SUM(J137:J138)</f>
        <v>25212596.19</v>
      </c>
    </row>
    <row r="137" spans="1:10" ht="12.75">
      <c r="A137" s="24"/>
      <c r="B137" s="31"/>
      <c r="C137" s="36" t="s">
        <v>49</v>
      </c>
      <c r="D137" s="12" t="s">
        <v>50</v>
      </c>
      <c r="E137" s="27">
        <v>49009182</v>
      </c>
      <c r="F137" s="27">
        <v>24174113</v>
      </c>
      <c r="G137" s="144">
        <f t="shared" si="9"/>
        <v>49.32568146107805</v>
      </c>
      <c r="H137" s="144">
        <v>43532535</v>
      </c>
      <c r="I137" s="144">
        <f t="shared" si="12"/>
        <v>100.19646688699231</v>
      </c>
      <c r="J137" s="27">
        <v>24126712</v>
      </c>
    </row>
    <row r="138" spans="1:10" ht="12.75">
      <c r="A138" s="24"/>
      <c r="B138" s="31"/>
      <c r="C138" s="30" t="s">
        <v>51</v>
      </c>
      <c r="D138" s="12" t="s">
        <v>52</v>
      </c>
      <c r="E138" s="27">
        <v>1800000</v>
      </c>
      <c r="F138" s="27">
        <v>1311028.54</v>
      </c>
      <c r="G138" s="144">
        <f t="shared" si="9"/>
        <v>72.8349188888889</v>
      </c>
      <c r="H138" s="144">
        <v>2595891.4</v>
      </c>
      <c r="I138" s="144">
        <f t="shared" si="12"/>
        <v>120.73373496670949</v>
      </c>
      <c r="J138" s="27">
        <v>1085884.19</v>
      </c>
    </row>
    <row r="139" spans="1:10" ht="12.75">
      <c r="A139" s="28">
        <v>758</v>
      </c>
      <c r="B139" s="18"/>
      <c r="C139" s="34"/>
      <c r="D139" s="68" t="s">
        <v>53</v>
      </c>
      <c r="E139" s="20">
        <f>E140+E142+E144+E146+E154</f>
        <v>42408385</v>
      </c>
      <c r="F139" s="20">
        <f>F140+F142+F144+F146+F154</f>
        <v>28621849.19</v>
      </c>
      <c r="G139" s="142">
        <f t="shared" si="9"/>
        <v>67.49101431238185</v>
      </c>
      <c r="H139" s="142" t="e">
        <f>SUM(H140+#REF!+H144+H146+H154)</f>
        <v>#REF!</v>
      </c>
      <c r="I139" s="142">
        <f t="shared" si="12"/>
        <v>83.62987199172449</v>
      </c>
      <c r="J139" s="20">
        <f>J140+J144+J146+J154</f>
        <v>34224432.620000005</v>
      </c>
    </row>
    <row r="140" spans="1:10" ht="22.5">
      <c r="A140" s="21"/>
      <c r="B140" s="29">
        <v>75801</v>
      </c>
      <c r="C140" s="22"/>
      <c r="D140" s="15" t="s">
        <v>120</v>
      </c>
      <c r="E140" s="23">
        <f>SUM(E141)</f>
        <v>37186806</v>
      </c>
      <c r="F140" s="23">
        <f>SUM(F141)</f>
        <v>25744716</v>
      </c>
      <c r="G140" s="143">
        <f t="shared" si="9"/>
        <v>69.23078040098416</v>
      </c>
      <c r="H140" s="143">
        <f>H141</f>
        <v>29785357</v>
      </c>
      <c r="I140" s="143">
        <f t="shared" si="12"/>
        <v>100.11924607917702</v>
      </c>
      <c r="J140" s="23">
        <f>SUM(J141)</f>
        <v>25714053</v>
      </c>
    </row>
    <row r="141" spans="1:10" ht="12.75">
      <c r="A141" s="24"/>
      <c r="B141" s="31"/>
      <c r="C141" s="32">
        <v>2920</v>
      </c>
      <c r="D141" s="12" t="s">
        <v>112</v>
      </c>
      <c r="E141" s="27">
        <v>37186806</v>
      </c>
      <c r="F141" s="27">
        <v>25744716</v>
      </c>
      <c r="G141" s="144">
        <f t="shared" si="9"/>
        <v>69.23078040098416</v>
      </c>
      <c r="H141" s="144">
        <v>29785357</v>
      </c>
      <c r="I141" s="144">
        <f t="shared" si="12"/>
        <v>100.11924607917702</v>
      </c>
      <c r="J141" s="27">
        <v>25714053</v>
      </c>
    </row>
    <row r="142" spans="1:10" ht="45" customHeight="1" hidden="1">
      <c r="A142" s="24"/>
      <c r="B142" s="29">
        <v>75802</v>
      </c>
      <c r="C142" s="46"/>
      <c r="D142" s="15" t="s">
        <v>204</v>
      </c>
      <c r="E142" s="23">
        <f>SUM(E143)</f>
        <v>0</v>
      </c>
      <c r="F142" s="23">
        <f>SUM(F143)</f>
        <v>0</v>
      </c>
      <c r="G142" s="144"/>
      <c r="H142" s="144"/>
      <c r="I142" s="144"/>
      <c r="J142" s="27"/>
    </row>
    <row r="143" spans="1:10" ht="12.75" customHeight="1" hidden="1">
      <c r="A143" s="24"/>
      <c r="B143" s="29"/>
      <c r="C143" s="32" t="s">
        <v>207</v>
      </c>
      <c r="D143" s="15"/>
      <c r="E143" s="27"/>
      <c r="F143" s="27"/>
      <c r="G143" s="144"/>
      <c r="H143" s="144"/>
      <c r="I143" s="144"/>
      <c r="J143" s="27"/>
    </row>
    <row r="144" spans="1:10" ht="12.75" hidden="1">
      <c r="A144" s="21"/>
      <c r="B144" s="29">
        <v>75807</v>
      </c>
      <c r="C144" s="22"/>
      <c r="D144" s="16" t="s">
        <v>89</v>
      </c>
      <c r="E144" s="108">
        <f>SUM(E145)</f>
        <v>0</v>
      </c>
      <c r="F144" s="23">
        <f>SUM(F145)</f>
        <v>0</v>
      </c>
      <c r="G144" s="143" t="e">
        <f t="shared" si="9"/>
        <v>#DIV/0!</v>
      </c>
      <c r="H144" s="143">
        <f>H145</f>
        <v>112138</v>
      </c>
      <c r="I144" s="143">
        <f aca="true" t="shared" si="13" ref="I144:I149">(F144/J144)*100</f>
        <v>0</v>
      </c>
      <c r="J144" s="23">
        <f>SUM(J145)</f>
        <v>402598</v>
      </c>
    </row>
    <row r="145" spans="1:10" ht="12.75" hidden="1">
      <c r="A145" s="24"/>
      <c r="B145" s="31"/>
      <c r="C145" s="32" t="s">
        <v>85</v>
      </c>
      <c r="D145" s="12" t="s">
        <v>112</v>
      </c>
      <c r="E145" s="27"/>
      <c r="F145" s="27"/>
      <c r="G145" s="144" t="e">
        <f t="shared" si="9"/>
        <v>#DIV/0!</v>
      </c>
      <c r="H145" s="144">
        <v>112138</v>
      </c>
      <c r="I145" s="144">
        <f t="shared" si="13"/>
        <v>0</v>
      </c>
      <c r="J145" s="27">
        <v>402598</v>
      </c>
    </row>
    <row r="146" spans="1:10" ht="12.75">
      <c r="A146" s="21"/>
      <c r="B146" s="29">
        <v>75814</v>
      </c>
      <c r="C146" s="22"/>
      <c r="D146" s="16" t="s">
        <v>54</v>
      </c>
      <c r="E146" s="23">
        <f>SUM(E147:E153)</f>
        <v>2313154</v>
      </c>
      <c r="F146" s="23">
        <f>SUM(F147:F153)</f>
        <v>1180550.19</v>
      </c>
      <c r="G146" s="143">
        <f t="shared" si="9"/>
        <v>51.0363853854953</v>
      </c>
      <c r="H146" s="143">
        <f>SUM(H151:H151)</f>
        <v>582383</v>
      </c>
      <c r="I146" s="143">
        <f t="shared" si="13"/>
        <v>18.286652481330044</v>
      </c>
      <c r="J146" s="23">
        <f>SUM(J147:J153)</f>
        <v>6455802.62</v>
      </c>
    </row>
    <row r="147" spans="1:10" ht="12.75" hidden="1">
      <c r="A147" s="21"/>
      <c r="B147" s="38"/>
      <c r="C147" s="32" t="s">
        <v>11</v>
      </c>
      <c r="D147" s="12" t="s">
        <v>188</v>
      </c>
      <c r="E147" s="23"/>
      <c r="F147" s="23"/>
      <c r="G147" s="144" t="e">
        <f t="shared" si="9"/>
        <v>#DIV/0!</v>
      </c>
      <c r="H147" s="143"/>
      <c r="I147" s="156" t="e">
        <f t="shared" si="13"/>
        <v>#DIV/0!</v>
      </c>
      <c r="J147" s="27">
        <v>0</v>
      </c>
    </row>
    <row r="148" spans="1:10" ht="12.75" hidden="1">
      <c r="A148" s="21"/>
      <c r="B148" s="38"/>
      <c r="C148" s="32" t="s">
        <v>11</v>
      </c>
      <c r="D148" s="12" t="s">
        <v>12</v>
      </c>
      <c r="E148" s="23"/>
      <c r="F148" s="23"/>
      <c r="G148" s="144" t="e">
        <f t="shared" si="9"/>
        <v>#DIV/0!</v>
      </c>
      <c r="H148" s="143"/>
      <c r="I148" s="156" t="e">
        <f t="shared" si="13"/>
        <v>#DIV/0!</v>
      </c>
      <c r="J148" s="27">
        <v>0</v>
      </c>
    </row>
    <row r="149" spans="1:10" ht="12.75" hidden="1">
      <c r="A149" s="21"/>
      <c r="B149" s="38"/>
      <c r="C149" s="32" t="s">
        <v>58</v>
      </c>
      <c r="D149" s="12" t="s">
        <v>125</v>
      </c>
      <c r="E149" s="23"/>
      <c r="F149" s="23"/>
      <c r="G149" s="144" t="e">
        <f t="shared" si="9"/>
        <v>#DIV/0!</v>
      </c>
      <c r="H149" s="143"/>
      <c r="I149" s="156" t="e">
        <f t="shared" si="13"/>
        <v>#DIV/0!</v>
      </c>
      <c r="J149" s="27">
        <v>0</v>
      </c>
    </row>
    <row r="150" spans="1:10" ht="12.75">
      <c r="A150" s="21"/>
      <c r="B150" s="38"/>
      <c r="C150" s="32" t="s">
        <v>139</v>
      </c>
      <c r="D150" s="12" t="s">
        <v>140</v>
      </c>
      <c r="E150" s="27">
        <v>1132698</v>
      </c>
      <c r="F150" s="27">
        <v>0</v>
      </c>
      <c r="G150" s="144">
        <f t="shared" si="9"/>
        <v>0</v>
      </c>
      <c r="H150" s="143"/>
      <c r="I150" s="156" t="s">
        <v>149</v>
      </c>
      <c r="J150" s="27">
        <v>0</v>
      </c>
    </row>
    <row r="151" spans="1:10" ht="12.75" hidden="1">
      <c r="A151" s="24"/>
      <c r="B151" s="31"/>
      <c r="C151" s="32" t="s">
        <v>85</v>
      </c>
      <c r="D151" s="12" t="s">
        <v>112</v>
      </c>
      <c r="E151" s="27"/>
      <c r="F151" s="27">
        <v>0</v>
      </c>
      <c r="G151" s="144" t="e">
        <f t="shared" si="9"/>
        <v>#DIV/0!</v>
      </c>
      <c r="H151" s="144">
        <v>582383</v>
      </c>
      <c r="I151" s="156" t="s">
        <v>149</v>
      </c>
      <c r="J151" s="27"/>
    </row>
    <row r="152" spans="1:10" ht="22.5" hidden="1">
      <c r="A152" s="24"/>
      <c r="B152" s="31"/>
      <c r="C152" s="32" t="s">
        <v>162</v>
      </c>
      <c r="D152" s="14" t="s">
        <v>210</v>
      </c>
      <c r="E152" s="27"/>
      <c r="F152" s="27"/>
      <c r="G152" s="144" t="e">
        <f t="shared" si="9"/>
        <v>#DIV/0!</v>
      </c>
      <c r="H152" s="144"/>
      <c r="I152" s="144">
        <f>(F152/J152)*100</f>
        <v>0</v>
      </c>
      <c r="J152" s="27">
        <v>14850</v>
      </c>
    </row>
    <row r="153" spans="1:10" ht="33.75">
      <c r="A153" s="24"/>
      <c r="B153" s="31"/>
      <c r="C153" s="32" t="s">
        <v>158</v>
      </c>
      <c r="D153" s="14" t="s">
        <v>225</v>
      </c>
      <c r="E153" s="27">
        <v>1180456</v>
      </c>
      <c r="F153" s="27">
        <v>1180550.19</v>
      </c>
      <c r="G153" s="144">
        <f t="shared" si="9"/>
        <v>100.00797911993331</v>
      </c>
      <c r="H153" s="144"/>
      <c r="I153" s="144">
        <f>(F153/J153)*100</f>
        <v>18.328813448095197</v>
      </c>
      <c r="J153" s="45">
        <v>6440952.62</v>
      </c>
    </row>
    <row r="154" spans="1:10" ht="12.75">
      <c r="A154" s="21"/>
      <c r="B154" s="29">
        <v>75831</v>
      </c>
      <c r="C154" s="22"/>
      <c r="D154" s="16" t="s">
        <v>55</v>
      </c>
      <c r="E154" s="108">
        <f>SUM(E155)</f>
        <v>2908425</v>
      </c>
      <c r="F154" s="23">
        <f>SUM(F155)</f>
        <v>1696583</v>
      </c>
      <c r="G154" s="143">
        <f t="shared" si="9"/>
        <v>58.333393503356625</v>
      </c>
      <c r="H154" s="143">
        <f>H155</f>
        <v>3172327</v>
      </c>
      <c r="I154" s="143">
        <f aca="true" t="shared" si="14" ref="I154:I162">(F154/J154)*100</f>
        <v>102.70003432247019</v>
      </c>
      <c r="J154" s="23">
        <f>SUM(J155)</f>
        <v>1651979</v>
      </c>
    </row>
    <row r="155" spans="1:10" ht="12.75">
      <c r="A155" s="24"/>
      <c r="B155" s="31"/>
      <c r="C155" s="32">
        <v>2920</v>
      </c>
      <c r="D155" s="12" t="s">
        <v>112</v>
      </c>
      <c r="E155" s="55">
        <v>2908425</v>
      </c>
      <c r="F155" s="27">
        <v>1696583</v>
      </c>
      <c r="G155" s="144">
        <f aca="true" t="shared" si="15" ref="G155:G237">F155*100/E155</f>
        <v>58.333393503356625</v>
      </c>
      <c r="H155" s="144">
        <v>3172327</v>
      </c>
      <c r="I155" s="144">
        <f t="shared" si="14"/>
        <v>102.70003432247019</v>
      </c>
      <c r="J155" s="27">
        <v>1651979</v>
      </c>
    </row>
    <row r="156" spans="1:10" ht="12.75">
      <c r="A156" s="28">
        <v>801</v>
      </c>
      <c r="B156" s="162"/>
      <c r="C156" s="163"/>
      <c r="D156" s="68" t="s">
        <v>56</v>
      </c>
      <c r="E156" s="20">
        <f>E157+E168+E176+E180+E183</f>
        <v>915002</v>
      </c>
      <c r="F156" s="20">
        <f>SUM(F157,F168,F176,F180,F183)</f>
        <v>564879.57</v>
      </c>
      <c r="G156" s="142">
        <f t="shared" si="15"/>
        <v>61.73533719051979</v>
      </c>
      <c r="H156" s="142" t="e">
        <f>H157+H168+H176+#REF!+#REF!</f>
        <v>#REF!</v>
      </c>
      <c r="I156" s="142">
        <f t="shared" si="14"/>
        <v>123.87188574235219</v>
      </c>
      <c r="J156" s="20">
        <f>SUM(J157,J168,J176,J180,J183,)</f>
        <v>456019.19</v>
      </c>
    </row>
    <row r="157" spans="1:10" ht="12.75">
      <c r="A157" s="21"/>
      <c r="B157" s="29">
        <v>80101</v>
      </c>
      <c r="C157" s="22"/>
      <c r="D157" s="16" t="s">
        <v>57</v>
      </c>
      <c r="E157" s="23">
        <f>SUM(E158:E167)</f>
        <v>261412</v>
      </c>
      <c r="F157" s="23">
        <f>SUM(F158:F167)</f>
        <v>143576.07</v>
      </c>
      <c r="G157" s="143">
        <f t="shared" si="15"/>
        <v>54.92328967300659</v>
      </c>
      <c r="H157" s="143">
        <f>SUM(H160:H162)</f>
        <v>44573.149999999994</v>
      </c>
      <c r="I157" s="143">
        <f t="shared" si="14"/>
        <v>151.5686166045125</v>
      </c>
      <c r="J157" s="23">
        <f>SUM(J158:J167)</f>
        <v>94726.78</v>
      </c>
    </row>
    <row r="158" spans="1:10" ht="22.5" hidden="1">
      <c r="A158" s="21"/>
      <c r="B158" s="38"/>
      <c r="C158" s="32" t="s">
        <v>78</v>
      </c>
      <c r="D158" s="14" t="s">
        <v>92</v>
      </c>
      <c r="E158" s="27"/>
      <c r="F158" s="27"/>
      <c r="G158" s="144" t="e">
        <f>F158*100/E158</f>
        <v>#DIV/0!</v>
      </c>
      <c r="H158" s="144"/>
      <c r="I158" s="144" t="e">
        <f t="shared" si="14"/>
        <v>#DIV/0!</v>
      </c>
      <c r="J158" s="45"/>
    </row>
    <row r="159" spans="1:10" ht="12.75" hidden="1">
      <c r="A159" s="21"/>
      <c r="B159" s="38"/>
      <c r="C159" s="32" t="s">
        <v>163</v>
      </c>
      <c r="D159" s="12" t="s">
        <v>164</v>
      </c>
      <c r="E159" s="27"/>
      <c r="F159" s="27"/>
      <c r="G159" s="144" t="e">
        <f t="shared" si="15"/>
        <v>#DIV/0!</v>
      </c>
      <c r="H159" s="144"/>
      <c r="I159" s="144" t="e">
        <f t="shared" si="14"/>
        <v>#DIV/0!</v>
      </c>
      <c r="J159" s="27"/>
    </row>
    <row r="160" spans="1:10" ht="12.75" hidden="1">
      <c r="A160" s="24"/>
      <c r="B160" s="31"/>
      <c r="C160" s="32" t="s">
        <v>26</v>
      </c>
      <c r="D160" s="12" t="s">
        <v>27</v>
      </c>
      <c r="E160" s="27"/>
      <c r="F160" s="27"/>
      <c r="G160" s="144" t="e">
        <f t="shared" si="15"/>
        <v>#DIV/0!</v>
      </c>
      <c r="H160" s="144">
        <v>41456.77</v>
      </c>
      <c r="I160" s="144">
        <f t="shared" si="14"/>
        <v>0</v>
      </c>
      <c r="J160" s="27">
        <v>178.58</v>
      </c>
    </row>
    <row r="161" spans="1:10" ht="12.75">
      <c r="A161" s="24"/>
      <c r="B161" s="31"/>
      <c r="C161" s="30" t="s">
        <v>94</v>
      </c>
      <c r="D161" s="12" t="s">
        <v>27</v>
      </c>
      <c r="E161" s="35">
        <v>900</v>
      </c>
      <c r="F161" s="27">
        <v>407.61</v>
      </c>
      <c r="G161" s="144">
        <f t="shared" si="15"/>
        <v>45.29</v>
      </c>
      <c r="H161" s="144"/>
      <c r="I161" s="156" t="s">
        <v>149</v>
      </c>
      <c r="J161" s="45" t="s">
        <v>149</v>
      </c>
    </row>
    <row r="162" spans="1:11" ht="12.75">
      <c r="A162" s="24"/>
      <c r="B162" s="31"/>
      <c r="C162" s="32" t="s">
        <v>11</v>
      </c>
      <c r="D162" s="13" t="s">
        <v>12</v>
      </c>
      <c r="E162" s="27">
        <v>5600</v>
      </c>
      <c r="F162" s="27">
        <v>3711.22</v>
      </c>
      <c r="G162" s="144">
        <f t="shared" si="15"/>
        <v>66.27178571428571</v>
      </c>
      <c r="H162" s="144">
        <v>3116.38</v>
      </c>
      <c r="I162" s="144">
        <f t="shared" si="14"/>
        <v>75.76701645502429</v>
      </c>
      <c r="J162" s="27">
        <v>4898.2</v>
      </c>
      <c r="K162" s="174"/>
    </row>
    <row r="163" spans="1:10" ht="28.5" customHeight="1" hidden="1">
      <c r="A163" s="24"/>
      <c r="B163" s="31"/>
      <c r="C163" s="32" t="s">
        <v>58</v>
      </c>
      <c r="D163" s="14" t="s">
        <v>192</v>
      </c>
      <c r="E163" s="27"/>
      <c r="F163" s="27"/>
      <c r="G163" s="156" t="s">
        <v>149</v>
      </c>
      <c r="H163" s="156"/>
      <c r="I163" s="156" t="s">
        <v>149</v>
      </c>
      <c r="J163" s="45">
        <v>0</v>
      </c>
    </row>
    <row r="164" spans="1:10" ht="33.75">
      <c r="A164" s="24"/>
      <c r="B164" s="31"/>
      <c r="C164" s="32" t="s">
        <v>196</v>
      </c>
      <c r="D164" s="14" t="s">
        <v>226</v>
      </c>
      <c r="E164" s="27">
        <v>24012</v>
      </c>
      <c r="F164" s="27">
        <v>24007.24</v>
      </c>
      <c r="G164" s="144">
        <f t="shared" si="15"/>
        <v>99.98017657837748</v>
      </c>
      <c r="H164" s="156"/>
      <c r="I164" s="156" t="s">
        <v>149</v>
      </c>
      <c r="J164" s="45" t="s">
        <v>149</v>
      </c>
    </row>
    <row r="165" spans="1:10" ht="33.75" hidden="1">
      <c r="A165" s="24"/>
      <c r="B165" s="31"/>
      <c r="C165" s="32" t="s">
        <v>90</v>
      </c>
      <c r="D165" s="14" t="s">
        <v>141</v>
      </c>
      <c r="E165" s="27"/>
      <c r="F165" s="27"/>
      <c r="G165" s="144" t="e">
        <f t="shared" si="15"/>
        <v>#DIV/0!</v>
      </c>
      <c r="H165" s="144"/>
      <c r="I165" s="144" t="e">
        <f aca="true" t="shared" si="16" ref="I165:I174">(F165/J165)*100</f>
        <v>#DIV/0!</v>
      </c>
      <c r="J165" s="27"/>
    </row>
    <row r="166" spans="1:10" ht="33.75" hidden="1">
      <c r="A166" s="24"/>
      <c r="B166" s="103"/>
      <c r="C166" s="46" t="s">
        <v>129</v>
      </c>
      <c r="D166" s="88" t="s">
        <v>195</v>
      </c>
      <c r="E166" s="27"/>
      <c r="F166" s="27"/>
      <c r="G166" s="144" t="e">
        <f t="shared" si="15"/>
        <v>#DIV/0!</v>
      </c>
      <c r="H166" s="144"/>
      <c r="I166" s="144" t="e">
        <f t="shared" si="16"/>
        <v>#DIV/0!</v>
      </c>
      <c r="J166" s="45">
        <v>0</v>
      </c>
    </row>
    <row r="167" spans="1:10" ht="33.75">
      <c r="A167" s="24"/>
      <c r="B167" s="31"/>
      <c r="C167" s="32" t="s">
        <v>87</v>
      </c>
      <c r="D167" s="14" t="s">
        <v>219</v>
      </c>
      <c r="E167" s="27">
        <v>230900</v>
      </c>
      <c r="F167" s="27">
        <v>115450</v>
      </c>
      <c r="G167" s="144">
        <f t="shared" si="15"/>
        <v>50</v>
      </c>
      <c r="H167" s="144"/>
      <c r="I167" s="144">
        <f t="shared" si="16"/>
        <v>128.77858337981036</v>
      </c>
      <c r="J167" s="45">
        <v>89650</v>
      </c>
    </row>
    <row r="168" spans="1:10" ht="12.75">
      <c r="A168" s="21"/>
      <c r="B168" s="29">
        <v>80104</v>
      </c>
      <c r="C168" s="22"/>
      <c r="D168" s="16" t="s">
        <v>59</v>
      </c>
      <c r="E168" s="23">
        <f>SUM(E169:E175)</f>
        <v>646688</v>
      </c>
      <c r="F168" s="23">
        <f>SUM(F169:F175)</f>
        <v>409998.58</v>
      </c>
      <c r="G168" s="143">
        <f t="shared" si="15"/>
        <v>63.39975072987283</v>
      </c>
      <c r="H168" s="143">
        <f>SUM(H169:H172)</f>
        <v>399519.5</v>
      </c>
      <c r="I168" s="143">
        <f t="shared" si="16"/>
        <v>115.5417948245664</v>
      </c>
      <c r="J168" s="23">
        <f>SUM(J169:J175)</f>
        <v>354848.72</v>
      </c>
    </row>
    <row r="169" spans="1:10" ht="45">
      <c r="A169" s="24"/>
      <c r="B169" s="25"/>
      <c r="C169" s="47" t="s">
        <v>10</v>
      </c>
      <c r="D169" s="88" t="s">
        <v>216</v>
      </c>
      <c r="E169" s="27">
        <v>61200</v>
      </c>
      <c r="F169" s="27">
        <v>56700</v>
      </c>
      <c r="G169" s="144">
        <f t="shared" si="15"/>
        <v>92.6470588235294</v>
      </c>
      <c r="H169" s="144">
        <v>16983.64</v>
      </c>
      <c r="I169" s="144">
        <f t="shared" si="16"/>
        <v>158.8235294117647</v>
      </c>
      <c r="J169" s="27">
        <v>35700</v>
      </c>
    </row>
    <row r="170" spans="1:10" ht="12.75" hidden="1">
      <c r="A170" s="24"/>
      <c r="B170" s="25"/>
      <c r="C170" s="37" t="s">
        <v>26</v>
      </c>
      <c r="D170" s="12" t="s">
        <v>27</v>
      </c>
      <c r="E170" s="27"/>
      <c r="F170" s="27"/>
      <c r="G170" s="144" t="e">
        <f t="shared" si="15"/>
        <v>#DIV/0!</v>
      </c>
      <c r="H170" s="144">
        <v>8724.46</v>
      </c>
      <c r="I170" s="144">
        <f t="shared" si="16"/>
        <v>0</v>
      </c>
      <c r="J170" s="27">
        <v>25.19</v>
      </c>
    </row>
    <row r="171" spans="1:10" ht="12.75">
      <c r="A171" s="24"/>
      <c r="B171" s="25"/>
      <c r="C171" s="32" t="s">
        <v>11</v>
      </c>
      <c r="D171" s="12" t="s">
        <v>12</v>
      </c>
      <c r="E171" s="27">
        <v>2200</v>
      </c>
      <c r="F171" s="27">
        <v>1308.94</v>
      </c>
      <c r="G171" s="144">
        <f t="shared" si="15"/>
        <v>59.49727272727273</v>
      </c>
      <c r="H171" s="144">
        <v>266902.53</v>
      </c>
      <c r="I171" s="144">
        <f t="shared" si="16"/>
        <v>173.63631539849305</v>
      </c>
      <c r="J171" s="27">
        <v>753.84</v>
      </c>
    </row>
    <row r="172" spans="1:10" ht="33.75">
      <c r="A172" s="24"/>
      <c r="B172" s="31"/>
      <c r="C172" s="30">
        <v>2310</v>
      </c>
      <c r="D172" s="14" t="s">
        <v>194</v>
      </c>
      <c r="E172" s="27">
        <v>550000</v>
      </c>
      <c r="F172" s="27">
        <v>318703.94</v>
      </c>
      <c r="G172" s="144">
        <f t="shared" si="15"/>
        <v>57.94617090909091</v>
      </c>
      <c r="H172" s="144">
        <v>106908.87</v>
      </c>
      <c r="I172" s="144">
        <f t="shared" si="16"/>
        <v>116.62290160046945</v>
      </c>
      <c r="J172" s="27">
        <v>273277.32</v>
      </c>
    </row>
    <row r="173" spans="1:10" ht="22.5" hidden="1">
      <c r="A173" s="24"/>
      <c r="B173" s="31"/>
      <c r="C173" s="30" t="s">
        <v>75</v>
      </c>
      <c r="D173" s="14" t="s">
        <v>202</v>
      </c>
      <c r="E173" s="27"/>
      <c r="F173" s="27"/>
      <c r="G173" s="144" t="e">
        <f t="shared" si="15"/>
        <v>#DIV/0!</v>
      </c>
      <c r="H173" s="144"/>
      <c r="I173" s="144" t="e">
        <f t="shared" si="16"/>
        <v>#DIV/0!</v>
      </c>
      <c r="J173" s="27"/>
    </row>
    <row r="174" spans="1:10" ht="33.75">
      <c r="A174" s="24"/>
      <c r="B174" s="31"/>
      <c r="C174" s="32" t="s">
        <v>196</v>
      </c>
      <c r="D174" s="14" t="s">
        <v>226</v>
      </c>
      <c r="E174" s="27">
        <v>33288</v>
      </c>
      <c r="F174" s="27">
        <v>33285.7</v>
      </c>
      <c r="G174" s="144">
        <f t="shared" si="15"/>
        <v>99.99309060322037</v>
      </c>
      <c r="H174" s="144"/>
      <c r="I174" s="144">
        <f t="shared" si="16"/>
        <v>73.81670114034813</v>
      </c>
      <c r="J174" s="45">
        <v>45092.37</v>
      </c>
    </row>
    <row r="175" spans="1:10" ht="22.5" hidden="1">
      <c r="A175" s="24"/>
      <c r="B175" s="31"/>
      <c r="C175" s="32" t="s">
        <v>75</v>
      </c>
      <c r="D175" s="14" t="s">
        <v>113</v>
      </c>
      <c r="E175" s="27"/>
      <c r="F175" s="27"/>
      <c r="G175" s="144" t="e">
        <f t="shared" si="15"/>
        <v>#DIV/0!</v>
      </c>
      <c r="H175" s="144"/>
      <c r="I175" s="156" t="s">
        <v>149</v>
      </c>
      <c r="J175" s="27" t="s">
        <v>149</v>
      </c>
    </row>
    <row r="176" spans="1:12" ht="12.75">
      <c r="A176" s="21"/>
      <c r="B176" s="29">
        <v>80110</v>
      </c>
      <c r="C176" s="22"/>
      <c r="D176" s="16" t="s">
        <v>60</v>
      </c>
      <c r="E176" s="23">
        <f>SUM(E177:E179)</f>
        <v>5252</v>
      </c>
      <c r="F176" s="23">
        <f>SUM(F177:F179)</f>
        <v>11006.220000000001</v>
      </c>
      <c r="G176" s="143">
        <f t="shared" si="15"/>
        <v>209.56245239908606</v>
      </c>
      <c r="H176" s="143">
        <f>SUM(H177:H178)</f>
        <v>25472.75</v>
      </c>
      <c r="I176" s="143">
        <f aca="true" t="shared" si="17" ref="I176:I184">(F176/J176)*100</f>
        <v>789.9616726239179</v>
      </c>
      <c r="J176" s="23">
        <f>SUM(J177:J178)</f>
        <v>1393.2600000000002</v>
      </c>
      <c r="K176" s="174"/>
      <c r="L176" s="174"/>
    </row>
    <row r="177" spans="1:10" ht="12.75" hidden="1">
      <c r="A177" s="24"/>
      <c r="B177" s="31"/>
      <c r="C177" s="36" t="s">
        <v>26</v>
      </c>
      <c r="D177" s="12" t="s">
        <v>27</v>
      </c>
      <c r="E177" s="27"/>
      <c r="F177" s="27"/>
      <c r="G177" s="144" t="e">
        <f t="shared" si="15"/>
        <v>#DIV/0!</v>
      </c>
      <c r="H177" s="144">
        <v>21581.88</v>
      </c>
      <c r="I177" s="144">
        <f t="shared" si="17"/>
        <v>0</v>
      </c>
      <c r="J177" s="27">
        <v>204.11</v>
      </c>
    </row>
    <row r="178" spans="1:10" ht="12.75">
      <c r="A178" s="24"/>
      <c r="B178" s="31"/>
      <c r="C178" s="30" t="s">
        <v>11</v>
      </c>
      <c r="D178" s="12" t="s">
        <v>12</v>
      </c>
      <c r="E178" s="27">
        <v>2900</v>
      </c>
      <c r="F178" s="27">
        <v>8656.02</v>
      </c>
      <c r="G178" s="144">
        <f t="shared" si="15"/>
        <v>298.4834482758621</v>
      </c>
      <c r="H178" s="144">
        <v>3890.87</v>
      </c>
      <c r="I178" s="144">
        <f t="shared" si="17"/>
        <v>727.9165790690829</v>
      </c>
      <c r="J178" s="27">
        <v>1189.15</v>
      </c>
    </row>
    <row r="179" spans="1:10" ht="33.75">
      <c r="A179" s="24"/>
      <c r="B179" s="31"/>
      <c r="C179" s="32" t="s">
        <v>196</v>
      </c>
      <c r="D179" s="14" t="s">
        <v>226</v>
      </c>
      <c r="E179" s="27">
        <v>2352</v>
      </c>
      <c r="F179" s="27">
        <v>2350.2</v>
      </c>
      <c r="G179" s="144">
        <f t="shared" si="15"/>
        <v>99.92346938775509</v>
      </c>
      <c r="H179" s="144"/>
      <c r="I179" s="156" t="s">
        <v>149</v>
      </c>
      <c r="J179" s="45" t="s">
        <v>149</v>
      </c>
    </row>
    <row r="180" spans="1:10" ht="12.75">
      <c r="A180" s="24"/>
      <c r="B180" s="29">
        <v>80114</v>
      </c>
      <c r="C180" s="104"/>
      <c r="D180" s="16" t="s">
        <v>214</v>
      </c>
      <c r="E180" s="23">
        <f>SUM(E181:E182)</f>
        <v>150</v>
      </c>
      <c r="F180" s="23">
        <f>SUM(F181:F182)</f>
        <v>76</v>
      </c>
      <c r="G180" s="143">
        <f t="shared" si="15"/>
        <v>50.666666666666664</v>
      </c>
      <c r="H180" s="156"/>
      <c r="I180" s="143">
        <f t="shared" si="17"/>
        <v>1.6614091810345768</v>
      </c>
      <c r="J180" s="23">
        <f>SUM(J181:J182)</f>
        <v>4574.43</v>
      </c>
    </row>
    <row r="181" spans="1:10" ht="12.75" hidden="1">
      <c r="A181" s="24"/>
      <c r="B181" s="38"/>
      <c r="C181" s="32" t="s">
        <v>26</v>
      </c>
      <c r="D181" s="12" t="s">
        <v>27</v>
      </c>
      <c r="E181" s="27"/>
      <c r="F181" s="27"/>
      <c r="G181" s="144" t="e">
        <f t="shared" si="15"/>
        <v>#DIV/0!</v>
      </c>
      <c r="H181" s="156"/>
      <c r="I181" s="144" t="e">
        <f t="shared" si="17"/>
        <v>#DIV/0!</v>
      </c>
      <c r="J181" s="45">
        <v>0</v>
      </c>
    </row>
    <row r="182" spans="1:10" ht="12.75">
      <c r="A182" s="24"/>
      <c r="B182" s="31"/>
      <c r="C182" s="32" t="s">
        <v>11</v>
      </c>
      <c r="D182" s="12" t="s">
        <v>12</v>
      </c>
      <c r="E182" s="27">
        <v>150</v>
      </c>
      <c r="F182" s="27">
        <v>76</v>
      </c>
      <c r="G182" s="144">
        <f t="shared" si="15"/>
        <v>50.666666666666664</v>
      </c>
      <c r="H182" s="156"/>
      <c r="I182" s="144">
        <f t="shared" si="17"/>
        <v>1.6614091810345768</v>
      </c>
      <c r="J182" s="45">
        <v>4574.43</v>
      </c>
    </row>
    <row r="183" spans="1:10" ht="12.75">
      <c r="A183" s="24"/>
      <c r="B183" s="29">
        <v>80195</v>
      </c>
      <c r="C183" s="22"/>
      <c r="D183" s="16" t="s">
        <v>5</v>
      </c>
      <c r="E183" s="23">
        <f>SUM(E184:E186)</f>
        <v>1500</v>
      </c>
      <c r="F183" s="23">
        <f>SUM(F184:F186)</f>
        <v>222.7</v>
      </c>
      <c r="G183" s="143">
        <f t="shared" si="15"/>
        <v>14.846666666666666</v>
      </c>
      <c r="H183" s="149"/>
      <c r="I183" s="143">
        <f t="shared" si="17"/>
        <v>46.785714285714285</v>
      </c>
      <c r="J183" s="42">
        <f>SUM(J184:J186)</f>
        <v>476</v>
      </c>
    </row>
    <row r="184" spans="1:10" ht="22.5">
      <c r="A184" s="24"/>
      <c r="B184" s="31"/>
      <c r="C184" s="32" t="s">
        <v>28</v>
      </c>
      <c r="D184" s="14" t="s">
        <v>109</v>
      </c>
      <c r="E184" s="27">
        <v>1500</v>
      </c>
      <c r="F184" s="27">
        <v>222.7</v>
      </c>
      <c r="G184" s="144">
        <f t="shared" si="15"/>
        <v>14.846666666666666</v>
      </c>
      <c r="H184" s="156"/>
      <c r="I184" s="144">
        <f t="shared" si="17"/>
        <v>46.785714285714285</v>
      </c>
      <c r="J184" s="45">
        <v>476</v>
      </c>
    </row>
    <row r="185" spans="1:10" ht="45" hidden="1">
      <c r="A185" s="24"/>
      <c r="B185" s="31"/>
      <c r="C185" s="32" t="s">
        <v>205</v>
      </c>
      <c r="D185" s="14" t="s">
        <v>206</v>
      </c>
      <c r="E185" s="27"/>
      <c r="F185" s="27"/>
      <c r="G185" s="144" t="e">
        <f t="shared" si="15"/>
        <v>#DIV/0!</v>
      </c>
      <c r="H185" s="156"/>
      <c r="I185" s="144"/>
      <c r="J185" s="45"/>
    </row>
    <row r="186" spans="1:10" ht="12.75" hidden="1">
      <c r="A186" s="24"/>
      <c r="B186" s="31"/>
      <c r="C186" s="32" t="s">
        <v>58</v>
      </c>
      <c r="D186" s="14" t="s">
        <v>125</v>
      </c>
      <c r="E186" s="27"/>
      <c r="F186" s="27"/>
      <c r="G186" s="144" t="e">
        <f t="shared" si="15"/>
        <v>#DIV/0!</v>
      </c>
      <c r="H186" s="144"/>
      <c r="I186" s="144" t="e">
        <f aca="true" t="shared" si="18" ref="I186:I195">(F186/J186)*100</f>
        <v>#DIV/0!</v>
      </c>
      <c r="J186" s="27"/>
    </row>
    <row r="187" spans="1:10" ht="12.75">
      <c r="A187" s="28">
        <v>851</v>
      </c>
      <c r="B187" s="18"/>
      <c r="C187" s="34"/>
      <c r="D187" s="68" t="s">
        <v>61</v>
      </c>
      <c r="E187" s="20">
        <f>E188+E191+E193+E195+E200</f>
        <v>103100</v>
      </c>
      <c r="F187" s="20">
        <f>SUM(F188,F193,F195,F200)</f>
        <v>85005.28</v>
      </c>
      <c r="G187" s="142">
        <f t="shared" si="15"/>
        <v>82.44935014548982</v>
      </c>
      <c r="H187" s="142" t="e">
        <f>H188+H195+#REF!+H200</f>
        <v>#REF!</v>
      </c>
      <c r="I187" s="142">
        <f t="shared" si="18"/>
        <v>83.33636920306556</v>
      </c>
      <c r="J187" s="20">
        <f>SUM(J188,J191,J193,J195,J200,)</f>
        <v>102002.62000000001</v>
      </c>
    </row>
    <row r="188" spans="1:10" ht="12.75">
      <c r="A188" s="48"/>
      <c r="B188" s="29">
        <v>85141</v>
      </c>
      <c r="C188" s="22"/>
      <c r="D188" s="70" t="s">
        <v>62</v>
      </c>
      <c r="E188" s="23">
        <f>SUM(E189:E190)</f>
        <v>37100</v>
      </c>
      <c r="F188" s="23">
        <f>SUM(F189:F190)</f>
        <v>37100</v>
      </c>
      <c r="G188" s="149">
        <f>F188*100/E188</f>
        <v>100</v>
      </c>
      <c r="H188" s="143">
        <f>H190+H189</f>
        <v>49700</v>
      </c>
      <c r="I188" s="143">
        <f t="shared" si="18"/>
        <v>71.34992715960941</v>
      </c>
      <c r="J188" s="23">
        <f>J190+J189</f>
        <v>51997.25</v>
      </c>
    </row>
    <row r="189" spans="1:10" ht="12.75">
      <c r="A189" s="24"/>
      <c r="B189" s="31"/>
      <c r="C189" s="36" t="s">
        <v>11</v>
      </c>
      <c r="D189" s="13" t="s">
        <v>12</v>
      </c>
      <c r="E189" s="27">
        <v>17100</v>
      </c>
      <c r="F189" s="27">
        <v>17100</v>
      </c>
      <c r="G189" s="144">
        <f t="shared" si="15"/>
        <v>100</v>
      </c>
      <c r="H189" s="144">
        <v>39700</v>
      </c>
      <c r="I189" s="144">
        <f t="shared" si="18"/>
        <v>53.43750000000001</v>
      </c>
      <c r="J189" s="27">
        <v>32000</v>
      </c>
    </row>
    <row r="190" spans="1:10" ht="33.75">
      <c r="A190" s="48"/>
      <c r="B190" s="38"/>
      <c r="C190" s="32">
        <v>2320</v>
      </c>
      <c r="D190" s="14" t="s">
        <v>227</v>
      </c>
      <c r="E190" s="27">
        <v>20000</v>
      </c>
      <c r="F190" s="27">
        <v>20000</v>
      </c>
      <c r="G190" s="144">
        <f t="shared" si="15"/>
        <v>100</v>
      </c>
      <c r="H190" s="144">
        <v>10000</v>
      </c>
      <c r="I190" s="144">
        <f t="shared" si="18"/>
        <v>100.01375189088499</v>
      </c>
      <c r="J190" s="27">
        <v>19997.25</v>
      </c>
    </row>
    <row r="191" spans="1:10" s="124" customFormat="1" ht="22.5" hidden="1">
      <c r="A191" s="122"/>
      <c r="B191" s="136">
        <v>85154</v>
      </c>
      <c r="C191" s="123"/>
      <c r="D191" s="15" t="s">
        <v>169</v>
      </c>
      <c r="E191" s="108">
        <f>SUM(E192:E192)</f>
        <v>0</v>
      </c>
      <c r="F191" s="108">
        <f>SUM(F192:F192)</f>
        <v>0</v>
      </c>
      <c r="G191" s="150" t="e">
        <f t="shared" si="15"/>
        <v>#DIV/0!</v>
      </c>
      <c r="H191" s="150"/>
      <c r="I191" s="149">
        <f t="shared" si="18"/>
        <v>0</v>
      </c>
      <c r="J191" s="23">
        <f>J193+J192</f>
        <v>300</v>
      </c>
    </row>
    <row r="192" spans="1:10" ht="12.75" hidden="1">
      <c r="A192" s="48"/>
      <c r="B192" s="118"/>
      <c r="C192" s="32" t="s">
        <v>11</v>
      </c>
      <c r="D192" s="13" t="s">
        <v>12</v>
      </c>
      <c r="E192" s="27"/>
      <c r="F192" s="27"/>
      <c r="G192" s="144" t="e">
        <f t="shared" si="15"/>
        <v>#DIV/0!</v>
      </c>
      <c r="H192" s="144"/>
      <c r="I192" s="156">
        <f t="shared" si="18"/>
        <v>0</v>
      </c>
      <c r="J192" s="27">
        <v>300</v>
      </c>
    </row>
    <row r="193" spans="1:10" ht="12.75" hidden="1">
      <c r="A193" s="48"/>
      <c r="B193" s="29">
        <v>85154</v>
      </c>
      <c r="C193" s="46"/>
      <c r="D193" s="72" t="s">
        <v>201</v>
      </c>
      <c r="E193" s="23">
        <f>SUM(E194)</f>
        <v>0</v>
      </c>
      <c r="F193" s="23">
        <f>F194</f>
        <v>0</v>
      </c>
      <c r="G193" s="156" t="e">
        <f>F193*100/E193</f>
        <v>#DIV/0!</v>
      </c>
      <c r="H193" s="144"/>
      <c r="I193" s="156" t="e">
        <f t="shared" si="18"/>
        <v>#DIV/0!</v>
      </c>
      <c r="J193" s="45">
        <f>SUM(J194:J194)</f>
        <v>0</v>
      </c>
    </row>
    <row r="194" spans="1:10" ht="12.75" hidden="1">
      <c r="A194" s="48"/>
      <c r="B194" s="167"/>
      <c r="C194" s="32" t="s">
        <v>11</v>
      </c>
      <c r="D194" s="13" t="s">
        <v>12</v>
      </c>
      <c r="E194" s="27"/>
      <c r="F194" s="27"/>
      <c r="G194" s="156" t="e">
        <f>F194*100/E194</f>
        <v>#DIV/0!</v>
      </c>
      <c r="H194" s="144"/>
      <c r="I194" s="156" t="e">
        <f t="shared" si="18"/>
        <v>#DIV/0!</v>
      </c>
      <c r="J194" s="45"/>
    </row>
    <row r="195" spans="1:10" ht="12.75">
      <c r="A195" s="21"/>
      <c r="B195" s="29">
        <v>85158</v>
      </c>
      <c r="C195" s="22"/>
      <c r="D195" s="16" t="s">
        <v>63</v>
      </c>
      <c r="E195" s="23">
        <f>SUM(E196:E199)</f>
        <v>60000</v>
      </c>
      <c r="F195" s="23">
        <f>SUM(F196:F199)</f>
        <v>44181.280000000006</v>
      </c>
      <c r="G195" s="143">
        <f t="shared" si="15"/>
        <v>73.63546666666669</v>
      </c>
      <c r="H195" s="143">
        <f>SUM(H197:H199)</f>
        <v>346335.3</v>
      </c>
      <c r="I195" s="143">
        <f t="shared" si="18"/>
        <v>94.7511770637594</v>
      </c>
      <c r="J195" s="23">
        <f>SUM(J196:J199)</f>
        <v>46628.740000000005</v>
      </c>
    </row>
    <row r="196" spans="1:10" ht="12.75">
      <c r="A196" s="21"/>
      <c r="B196" s="38"/>
      <c r="C196" s="32" t="s">
        <v>17</v>
      </c>
      <c r="D196" s="14" t="s">
        <v>18</v>
      </c>
      <c r="E196" s="27">
        <v>0</v>
      </c>
      <c r="F196" s="27">
        <v>21.8</v>
      </c>
      <c r="G196" s="152" t="s">
        <v>149</v>
      </c>
      <c r="H196" s="143"/>
      <c r="I196" s="144">
        <f aca="true" t="shared" si="19" ref="I196:I203">(F196/J196)*100</f>
        <v>23.582864560796192</v>
      </c>
      <c r="J196" s="45">
        <v>92.44</v>
      </c>
    </row>
    <row r="197" spans="1:10" ht="12.75">
      <c r="A197" s="24"/>
      <c r="B197" s="31"/>
      <c r="C197" s="36" t="s">
        <v>64</v>
      </c>
      <c r="D197" s="12" t="s">
        <v>65</v>
      </c>
      <c r="E197" s="27">
        <v>60000</v>
      </c>
      <c r="F197" s="27">
        <v>44159.48</v>
      </c>
      <c r="G197" s="144">
        <f t="shared" si="15"/>
        <v>73.59913333333333</v>
      </c>
      <c r="H197" s="144">
        <v>336918.95</v>
      </c>
      <c r="I197" s="144">
        <f t="shared" si="19"/>
        <v>94.9306724915575</v>
      </c>
      <c r="J197" s="27">
        <v>46517.61</v>
      </c>
    </row>
    <row r="198" spans="1:10" ht="12.75" hidden="1">
      <c r="A198" s="24"/>
      <c r="B198" s="31"/>
      <c r="C198" s="37" t="s">
        <v>26</v>
      </c>
      <c r="D198" s="12" t="s">
        <v>27</v>
      </c>
      <c r="E198" s="27"/>
      <c r="F198" s="27"/>
      <c r="G198" s="144" t="e">
        <f t="shared" si="15"/>
        <v>#DIV/0!</v>
      </c>
      <c r="H198" s="144">
        <v>7976.35</v>
      </c>
      <c r="I198" s="144">
        <f t="shared" si="19"/>
        <v>0</v>
      </c>
      <c r="J198" s="27">
        <v>18.69</v>
      </c>
    </row>
    <row r="199" spans="1:10" ht="12.75" hidden="1">
      <c r="A199" s="24"/>
      <c r="B199" s="31"/>
      <c r="C199" s="30" t="s">
        <v>11</v>
      </c>
      <c r="D199" s="12" t="s">
        <v>12</v>
      </c>
      <c r="E199" s="27"/>
      <c r="F199" s="27"/>
      <c r="G199" s="144" t="e">
        <f t="shared" si="15"/>
        <v>#DIV/0!</v>
      </c>
      <c r="H199" s="144">
        <v>1440</v>
      </c>
      <c r="I199" s="144" t="e">
        <f t="shared" si="19"/>
        <v>#DIV/0!</v>
      </c>
      <c r="J199" s="27"/>
    </row>
    <row r="200" spans="1:10" ht="12.75">
      <c r="A200" s="21"/>
      <c r="B200" s="29">
        <v>85195</v>
      </c>
      <c r="C200" s="22"/>
      <c r="D200" s="71" t="s">
        <v>5</v>
      </c>
      <c r="E200" s="23">
        <f>SUM(E201:E203)</f>
        <v>6000</v>
      </c>
      <c r="F200" s="23">
        <f>SUM(F201:F203)</f>
        <v>3724</v>
      </c>
      <c r="G200" s="143">
        <f t="shared" si="15"/>
        <v>62.06666666666667</v>
      </c>
      <c r="H200" s="143" t="e">
        <f>H203+#REF!</f>
        <v>#REF!</v>
      </c>
      <c r="I200" s="143">
        <f t="shared" si="19"/>
        <v>121.04152920565683</v>
      </c>
      <c r="J200" s="23">
        <f>SUM(J201:J203)</f>
        <v>3076.63</v>
      </c>
    </row>
    <row r="201" spans="1:10" ht="12.75" hidden="1">
      <c r="A201" s="21"/>
      <c r="B201" s="38"/>
      <c r="C201" s="32" t="s">
        <v>26</v>
      </c>
      <c r="D201" s="12" t="s">
        <v>27</v>
      </c>
      <c r="E201" s="27"/>
      <c r="F201" s="27"/>
      <c r="G201" s="144" t="e">
        <f t="shared" si="15"/>
        <v>#DIV/0!</v>
      </c>
      <c r="H201" s="149"/>
      <c r="I201" s="144">
        <f t="shared" si="19"/>
        <v>0</v>
      </c>
      <c r="J201" s="45">
        <v>7</v>
      </c>
    </row>
    <row r="202" spans="1:10" ht="12.75" hidden="1">
      <c r="A202" s="21"/>
      <c r="B202" s="38"/>
      <c r="C202" s="32" t="s">
        <v>11</v>
      </c>
      <c r="D202" s="12" t="s">
        <v>12</v>
      </c>
      <c r="E202" s="27"/>
      <c r="F202" s="27"/>
      <c r="G202" s="144" t="e">
        <f t="shared" si="15"/>
        <v>#DIV/0!</v>
      </c>
      <c r="H202" s="156"/>
      <c r="I202" s="144">
        <f t="shared" si="19"/>
        <v>0</v>
      </c>
      <c r="J202" s="45">
        <v>227.63</v>
      </c>
    </row>
    <row r="203" spans="1:10" ht="45">
      <c r="A203" s="24"/>
      <c r="B203" s="31"/>
      <c r="C203" s="32">
        <v>2010</v>
      </c>
      <c r="D203" s="14" t="s">
        <v>186</v>
      </c>
      <c r="E203" s="27">
        <v>6000</v>
      </c>
      <c r="F203" s="27">
        <v>3724</v>
      </c>
      <c r="G203" s="144">
        <f t="shared" si="15"/>
        <v>62.06666666666667</v>
      </c>
      <c r="H203" s="144">
        <v>1817</v>
      </c>
      <c r="I203" s="144">
        <f t="shared" si="19"/>
        <v>131.0344827586207</v>
      </c>
      <c r="J203" s="27">
        <v>2842</v>
      </c>
    </row>
    <row r="204" spans="1:10" ht="12.75">
      <c r="A204" s="28">
        <v>852</v>
      </c>
      <c r="B204" s="18"/>
      <c r="C204" s="34"/>
      <c r="D204" s="68" t="s">
        <v>66</v>
      </c>
      <c r="E204" s="20">
        <f>SUM(E205,E207,E213,E215,E223,E228,E235,E238,E244,E251,E253,E258,E264)</f>
        <v>30030826</v>
      </c>
      <c r="F204" s="20">
        <f>SUM(F205,F207,F213,F215,F223,F228,F235,F238,F244,F249,F251,F253,F258,F260,F264)</f>
        <v>19537265.830000002</v>
      </c>
      <c r="G204" s="142">
        <f t="shared" si="15"/>
        <v>65.05737081624062</v>
      </c>
      <c r="H204" s="20" t="e">
        <f>SUM(H205,H207,H215,H223,H228,H235,H238,H244,H253,H258,H260,H264)</f>
        <v>#REF!</v>
      </c>
      <c r="I204" s="20">
        <f aca="true" t="shared" si="20" ref="I204:I211">(F204/J204)*100</f>
        <v>111.85788298311769</v>
      </c>
      <c r="J204" s="20">
        <f>SUM(J205,J207,J215,J223,J228,J235,J238,J244,J249,J253,J258,J260,J262,J264)</f>
        <v>17466150.18</v>
      </c>
    </row>
    <row r="205" spans="1:10" ht="12.75">
      <c r="A205" s="49"/>
      <c r="B205" s="50">
        <v>85202</v>
      </c>
      <c r="C205" s="51"/>
      <c r="D205" s="72" t="s">
        <v>67</v>
      </c>
      <c r="E205" s="52">
        <f>SUM(E206:E206)</f>
        <v>65000</v>
      </c>
      <c r="F205" s="52">
        <f>SUM(F206)</f>
        <v>20711.95</v>
      </c>
      <c r="G205" s="151">
        <f t="shared" si="15"/>
        <v>31.864538461538462</v>
      </c>
      <c r="H205" s="151">
        <f>H206</f>
        <v>3600</v>
      </c>
      <c r="I205" s="151">
        <f t="shared" si="20"/>
        <v>54.08249114290011</v>
      </c>
      <c r="J205" s="52">
        <f>SUM(J206)</f>
        <v>38296.96</v>
      </c>
    </row>
    <row r="206" spans="1:10" ht="12.75">
      <c r="A206" s="49"/>
      <c r="B206" s="53"/>
      <c r="C206" s="54" t="s">
        <v>64</v>
      </c>
      <c r="D206" s="12" t="s">
        <v>65</v>
      </c>
      <c r="E206" s="55">
        <v>65000</v>
      </c>
      <c r="F206" s="55">
        <v>20711.95</v>
      </c>
      <c r="G206" s="147">
        <f t="shared" si="15"/>
        <v>31.864538461538462</v>
      </c>
      <c r="H206" s="147">
        <v>3600</v>
      </c>
      <c r="I206" s="147">
        <f t="shared" si="20"/>
        <v>54.08249114290011</v>
      </c>
      <c r="J206" s="55">
        <v>38296.96</v>
      </c>
    </row>
    <row r="207" spans="1:10" ht="12.75">
      <c r="A207" s="49"/>
      <c r="B207" s="50">
        <v>85203</v>
      </c>
      <c r="C207" s="51"/>
      <c r="D207" s="72" t="s">
        <v>68</v>
      </c>
      <c r="E207" s="23">
        <f>SUM(E208:E212)</f>
        <v>741810</v>
      </c>
      <c r="F207" s="23">
        <f>SUM(F208:F212)</f>
        <v>416155.27</v>
      </c>
      <c r="G207" s="143">
        <f t="shared" si="15"/>
        <v>56.09998112724283</v>
      </c>
      <c r="H207" s="143" t="e">
        <f>#REF!+H210</f>
        <v>#REF!</v>
      </c>
      <c r="I207" s="143">
        <f t="shared" si="20"/>
        <v>110.07061569413858</v>
      </c>
      <c r="J207" s="23">
        <f>SUM(J208:J212)</f>
        <v>378080.26</v>
      </c>
    </row>
    <row r="208" spans="1:10" ht="12.75">
      <c r="A208" s="49"/>
      <c r="B208" s="53"/>
      <c r="C208" s="54" t="s">
        <v>64</v>
      </c>
      <c r="D208" s="12" t="s">
        <v>65</v>
      </c>
      <c r="E208" s="27">
        <v>129640</v>
      </c>
      <c r="F208" s="27">
        <v>64023.57</v>
      </c>
      <c r="G208" s="144">
        <f t="shared" si="15"/>
        <v>49.38566029003394</v>
      </c>
      <c r="H208" s="144"/>
      <c r="I208" s="144">
        <f t="shared" si="20"/>
        <v>92.68927674400524</v>
      </c>
      <c r="J208" s="45">
        <v>69073.33</v>
      </c>
    </row>
    <row r="209" spans="1:10" ht="12.75" hidden="1">
      <c r="A209" s="56"/>
      <c r="B209" s="57"/>
      <c r="C209" s="54" t="s">
        <v>26</v>
      </c>
      <c r="D209" s="12" t="s">
        <v>27</v>
      </c>
      <c r="E209" s="55"/>
      <c r="F209" s="55"/>
      <c r="G209" s="144" t="e">
        <f t="shared" si="15"/>
        <v>#DIV/0!</v>
      </c>
      <c r="H209" s="144"/>
      <c r="I209" s="144" t="e">
        <f t="shared" si="20"/>
        <v>#DIV/0!</v>
      </c>
      <c r="J209" s="27">
        <v>0</v>
      </c>
    </row>
    <row r="210" spans="1:10" ht="12.75">
      <c r="A210" s="56"/>
      <c r="B210" s="57"/>
      <c r="C210" s="58" t="s">
        <v>11</v>
      </c>
      <c r="D210" s="13" t="s">
        <v>12</v>
      </c>
      <c r="E210" s="55">
        <v>170</v>
      </c>
      <c r="F210" s="55">
        <v>131.7</v>
      </c>
      <c r="G210" s="144">
        <f t="shared" si="15"/>
        <v>77.4705882352941</v>
      </c>
      <c r="H210" s="144">
        <v>283</v>
      </c>
      <c r="I210" s="144">
        <f t="shared" si="20"/>
        <v>5.347289610342154</v>
      </c>
      <c r="J210" s="45">
        <v>2462.93</v>
      </c>
    </row>
    <row r="211" spans="1:10" s="124" customFormat="1" ht="45">
      <c r="A211" s="125"/>
      <c r="B211" s="126"/>
      <c r="C211" s="107">
        <v>2010</v>
      </c>
      <c r="D211" s="14" t="s">
        <v>186</v>
      </c>
      <c r="E211" s="127">
        <v>612000</v>
      </c>
      <c r="F211" s="127">
        <v>352000</v>
      </c>
      <c r="G211" s="144">
        <f t="shared" si="15"/>
        <v>57.51633986928105</v>
      </c>
      <c r="H211" s="144"/>
      <c r="I211" s="144">
        <f t="shared" si="20"/>
        <v>114.82854011169685</v>
      </c>
      <c r="J211" s="45">
        <v>306544</v>
      </c>
    </row>
    <row r="212" spans="1:10" ht="45" hidden="1">
      <c r="A212" s="56"/>
      <c r="B212" s="61"/>
      <c r="C212" s="32" t="s">
        <v>168</v>
      </c>
      <c r="D212" s="14" t="s">
        <v>170</v>
      </c>
      <c r="E212" s="55"/>
      <c r="F212" s="55"/>
      <c r="G212" s="144" t="e">
        <f t="shared" si="15"/>
        <v>#DIV/0!</v>
      </c>
      <c r="H212" s="144"/>
      <c r="I212" s="156" t="s">
        <v>149</v>
      </c>
      <c r="J212" s="45"/>
    </row>
    <row r="213" spans="1:10" ht="12.75">
      <c r="A213" s="56"/>
      <c r="B213" s="50">
        <v>85206</v>
      </c>
      <c r="C213" s="46"/>
      <c r="D213" s="15" t="s">
        <v>232</v>
      </c>
      <c r="E213" s="52">
        <f>SUM(E214:E214)</f>
        <v>32404.5</v>
      </c>
      <c r="F213" s="52">
        <f>SUM(F214:F214)</f>
        <v>7504.5</v>
      </c>
      <c r="G213" s="143">
        <f t="shared" si="15"/>
        <v>23.158820534185068</v>
      </c>
      <c r="H213" s="144"/>
      <c r="I213" s="149" t="s">
        <v>149</v>
      </c>
      <c r="J213" s="45" t="s">
        <v>149</v>
      </c>
    </row>
    <row r="214" spans="1:10" ht="33.75">
      <c r="A214" s="56"/>
      <c r="B214" s="120"/>
      <c r="C214" s="32" t="s">
        <v>58</v>
      </c>
      <c r="D214" s="14" t="s">
        <v>228</v>
      </c>
      <c r="E214" s="55">
        <v>32404.5</v>
      </c>
      <c r="F214" s="55">
        <v>7504.5</v>
      </c>
      <c r="G214" s="144">
        <f t="shared" si="15"/>
        <v>23.158820534185068</v>
      </c>
      <c r="H214" s="144"/>
      <c r="I214" s="156" t="s">
        <v>149</v>
      </c>
      <c r="J214" s="45" t="s">
        <v>149</v>
      </c>
    </row>
    <row r="215" spans="1:10" ht="35.25" customHeight="1">
      <c r="A215" s="21"/>
      <c r="B215" s="29">
        <v>85212</v>
      </c>
      <c r="C215" s="22"/>
      <c r="D215" s="73" t="s">
        <v>121</v>
      </c>
      <c r="E215" s="42">
        <f>SUM(E217:E222)</f>
        <v>21365229</v>
      </c>
      <c r="F215" s="42">
        <f>SUM(F217:F222)</f>
        <v>13458069.32</v>
      </c>
      <c r="G215" s="149">
        <f t="shared" si="15"/>
        <v>62.990522217196926</v>
      </c>
      <c r="H215" s="149">
        <f>SUM(H218:H222)</f>
        <v>18292745.57</v>
      </c>
      <c r="I215" s="149">
        <f aca="true" t="shared" si="21" ref="I215:I224">(F215/J215)*100</f>
        <v>107.38443924346912</v>
      </c>
      <c r="J215" s="42">
        <f>SUM(J216:J222)</f>
        <v>12532606.6</v>
      </c>
    </row>
    <row r="216" spans="1:10" ht="12.75" hidden="1">
      <c r="A216" s="21"/>
      <c r="B216" s="38"/>
      <c r="C216" s="54" t="s">
        <v>78</v>
      </c>
      <c r="D216" s="12" t="s">
        <v>180</v>
      </c>
      <c r="E216" s="110" t="s">
        <v>183</v>
      </c>
      <c r="F216" s="110" t="s">
        <v>183</v>
      </c>
      <c r="G216" s="152" t="s">
        <v>149</v>
      </c>
      <c r="H216" s="110"/>
      <c r="I216" s="152" t="e">
        <f t="shared" si="21"/>
        <v>#VALUE!</v>
      </c>
      <c r="J216" s="45" t="s">
        <v>149</v>
      </c>
    </row>
    <row r="217" spans="1:10" s="109" customFormat="1" ht="12.75" customHeight="1">
      <c r="A217" s="105"/>
      <c r="B217" s="106"/>
      <c r="C217" s="107" t="s">
        <v>17</v>
      </c>
      <c r="D217" s="14" t="s">
        <v>18</v>
      </c>
      <c r="E217" s="110">
        <v>476</v>
      </c>
      <c r="F217" s="110">
        <v>548.3</v>
      </c>
      <c r="G217" s="152">
        <f t="shared" si="15"/>
        <v>115.18907563025209</v>
      </c>
      <c r="H217" s="152"/>
      <c r="I217" s="152">
        <f t="shared" si="21"/>
        <v>155.76704545454544</v>
      </c>
      <c r="J217" s="110">
        <v>352</v>
      </c>
    </row>
    <row r="218" spans="1:10" ht="24" customHeight="1">
      <c r="A218" s="21"/>
      <c r="B218" s="38"/>
      <c r="C218" s="54" t="s">
        <v>86</v>
      </c>
      <c r="D218" s="14" t="s">
        <v>114</v>
      </c>
      <c r="E218" s="27">
        <v>0</v>
      </c>
      <c r="F218" s="27">
        <v>0</v>
      </c>
      <c r="G218" s="152" t="s">
        <v>149</v>
      </c>
      <c r="H218" s="152">
        <v>2069.21</v>
      </c>
      <c r="I218" s="152">
        <f t="shared" si="21"/>
        <v>0</v>
      </c>
      <c r="J218" s="110">
        <v>6040.45</v>
      </c>
    </row>
    <row r="219" spans="1:10" ht="24" customHeight="1">
      <c r="A219" s="21"/>
      <c r="B219" s="38"/>
      <c r="C219" s="54" t="s">
        <v>26</v>
      </c>
      <c r="D219" s="12" t="s">
        <v>27</v>
      </c>
      <c r="E219" s="27">
        <v>9700</v>
      </c>
      <c r="F219" s="27">
        <v>4602.29</v>
      </c>
      <c r="G219" s="144">
        <f t="shared" si="15"/>
        <v>47.446288659793815</v>
      </c>
      <c r="H219" s="152"/>
      <c r="I219" s="156" t="s">
        <v>149</v>
      </c>
      <c r="J219" s="110" t="s">
        <v>149</v>
      </c>
    </row>
    <row r="220" spans="1:10" ht="45">
      <c r="A220" s="24"/>
      <c r="B220" s="25"/>
      <c r="C220" s="32">
        <v>2010</v>
      </c>
      <c r="D220" s="14" t="s">
        <v>186</v>
      </c>
      <c r="E220" s="27">
        <v>21068300</v>
      </c>
      <c r="F220" s="27">
        <v>13278157</v>
      </c>
      <c r="G220" s="152">
        <f t="shared" si="15"/>
        <v>63.02433988504056</v>
      </c>
      <c r="H220" s="152">
        <v>18183643.39</v>
      </c>
      <c r="I220" s="152">
        <f t="shared" si="21"/>
        <v>107.58283954895467</v>
      </c>
      <c r="J220" s="110">
        <v>12342263</v>
      </c>
    </row>
    <row r="221" spans="1:10" ht="33.75">
      <c r="A221" s="24"/>
      <c r="B221" s="25"/>
      <c r="C221" s="32">
        <v>2360</v>
      </c>
      <c r="D221" s="14" t="s">
        <v>231</v>
      </c>
      <c r="E221" s="27">
        <v>250753</v>
      </c>
      <c r="F221" s="27">
        <v>151520.34</v>
      </c>
      <c r="G221" s="152">
        <f t="shared" si="15"/>
        <v>60.4261324889433</v>
      </c>
      <c r="H221" s="152">
        <v>85963.98</v>
      </c>
      <c r="I221" s="152">
        <f t="shared" si="21"/>
        <v>97.38087049896465</v>
      </c>
      <c r="J221" s="110">
        <v>155595.59</v>
      </c>
    </row>
    <row r="222" spans="1:10" ht="24" customHeight="1">
      <c r="A222" s="24"/>
      <c r="B222" s="25"/>
      <c r="C222" s="32" t="s">
        <v>75</v>
      </c>
      <c r="D222" s="14" t="s">
        <v>113</v>
      </c>
      <c r="E222" s="27">
        <v>36000</v>
      </c>
      <c r="F222" s="27">
        <v>23241.39</v>
      </c>
      <c r="G222" s="152">
        <f t="shared" si="15"/>
        <v>64.55941666666666</v>
      </c>
      <c r="H222" s="152">
        <v>21068.99</v>
      </c>
      <c r="I222" s="152">
        <f t="shared" si="21"/>
        <v>81.96413683947698</v>
      </c>
      <c r="J222" s="110">
        <v>28355.56</v>
      </c>
    </row>
    <row r="223" spans="1:10" ht="57.75" customHeight="1">
      <c r="A223" s="21"/>
      <c r="B223" s="29">
        <v>85213</v>
      </c>
      <c r="C223" s="22"/>
      <c r="D223" s="15" t="s">
        <v>215</v>
      </c>
      <c r="E223" s="23">
        <f>SUM(E224:E227)</f>
        <v>277550</v>
      </c>
      <c r="F223" s="23">
        <f>SUM(F224:F227)</f>
        <v>152057.09</v>
      </c>
      <c r="G223" s="143">
        <f t="shared" si="15"/>
        <v>54.785476490722395</v>
      </c>
      <c r="H223" s="143" t="e">
        <f>#REF!+#REF!+H227</f>
        <v>#REF!</v>
      </c>
      <c r="I223" s="143">
        <f t="shared" si="21"/>
        <v>105.05094266821098</v>
      </c>
      <c r="J223" s="23">
        <f>SUM(J224:J227)</f>
        <v>144746.05</v>
      </c>
    </row>
    <row r="224" spans="1:10" ht="12.75">
      <c r="A224" s="21"/>
      <c r="B224" s="38"/>
      <c r="C224" s="32" t="s">
        <v>11</v>
      </c>
      <c r="D224" s="12" t="s">
        <v>12</v>
      </c>
      <c r="E224" s="27">
        <v>550</v>
      </c>
      <c r="F224" s="27">
        <v>435.09</v>
      </c>
      <c r="G224" s="144">
        <f t="shared" si="15"/>
        <v>79.10727272727273</v>
      </c>
      <c r="H224" s="143"/>
      <c r="I224" s="152">
        <f t="shared" si="21"/>
        <v>1367.7774284816096</v>
      </c>
      <c r="J224" s="45">
        <v>31.81</v>
      </c>
    </row>
    <row r="225" spans="1:10" ht="45">
      <c r="A225" s="24"/>
      <c r="B225" s="31"/>
      <c r="C225" s="32">
        <v>2010</v>
      </c>
      <c r="D225" s="14" t="s">
        <v>186</v>
      </c>
      <c r="E225" s="27">
        <v>94000</v>
      </c>
      <c r="F225" s="27">
        <v>60648</v>
      </c>
      <c r="G225" s="144">
        <f t="shared" si="15"/>
        <v>64.51914893617021</v>
      </c>
      <c r="H225" s="144"/>
      <c r="I225" s="144">
        <f aca="true" t="shared" si="22" ref="I225:I239">(F225/J225)*100</f>
        <v>112.03931203931204</v>
      </c>
      <c r="J225" s="27">
        <v>54131</v>
      </c>
    </row>
    <row r="226" spans="1:10" ht="33.75">
      <c r="A226" s="24"/>
      <c r="B226" s="31"/>
      <c r="C226" s="32" t="s">
        <v>58</v>
      </c>
      <c r="D226" s="14" t="s">
        <v>228</v>
      </c>
      <c r="E226" s="27">
        <v>183000</v>
      </c>
      <c r="F226" s="27">
        <v>90974</v>
      </c>
      <c r="G226" s="144">
        <f t="shared" si="15"/>
        <v>49.71256830601093</v>
      </c>
      <c r="H226" s="144">
        <v>0</v>
      </c>
      <c r="I226" s="144">
        <f t="shared" si="22"/>
        <v>100.57265410807466</v>
      </c>
      <c r="J226" s="27">
        <v>90456</v>
      </c>
    </row>
    <row r="227" spans="1:10" ht="22.5" hidden="1">
      <c r="A227" s="24"/>
      <c r="B227" s="31"/>
      <c r="C227" s="32" t="s">
        <v>75</v>
      </c>
      <c r="D227" s="14" t="s">
        <v>131</v>
      </c>
      <c r="E227" s="27">
        <v>0</v>
      </c>
      <c r="F227" s="27">
        <v>0</v>
      </c>
      <c r="G227" s="144" t="e">
        <f t="shared" si="15"/>
        <v>#DIV/0!</v>
      </c>
      <c r="H227" s="144">
        <v>0</v>
      </c>
      <c r="I227" s="144">
        <f t="shared" si="22"/>
        <v>0</v>
      </c>
      <c r="J227" s="27">
        <v>127.24</v>
      </c>
    </row>
    <row r="228" spans="1:10" ht="22.5">
      <c r="A228" s="21"/>
      <c r="B228" s="29">
        <v>85214</v>
      </c>
      <c r="C228" s="22"/>
      <c r="D228" s="15" t="s">
        <v>122</v>
      </c>
      <c r="E228" s="23">
        <f>SUM(E229:E234)</f>
        <v>2812191.5</v>
      </c>
      <c r="F228" s="23">
        <f>SUM(F229:F234)</f>
        <v>2134492.47</v>
      </c>
      <c r="G228" s="143">
        <f t="shared" si="15"/>
        <v>75.9013911392592</v>
      </c>
      <c r="H228" s="143">
        <f>SUM(H229:H234)</f>
        <v>1759123.1</v>
      </c>
      <c r="I228" s="143">
        <f t="shared" si="22"/>
        <v>180.16585243146642</v>
      </c>
      <c r="J228" s="23">
        <f>SUM(J229:J234)</f>
        <v>1184737.53</v>
      </c>
    </row>
    <row r="229" spans="1:10" ht="24.75" customHeight="1" hidden="1">
      <c r="A229" s="24"/>
      <c r="B229" s="25"/>
      <c r="C229" s="59" t="s">
        <v>86</v>
      </c>
      <c r="D229" s="14" t="s">
        <v>114</v>
      </c>
      <c r="E229" s="27">
        <v>0</v>
      </c>
      <c r="F229" s="27">
        <v>0</v>
      </c>
      <c r="G229" s="144" t="e">
        <f t="shared" si="15"/>
        <v>#DIV/0!</v>
      </c>
      <c r="H229" s="144">
        <v>515.27</v>
      </c>
      <c r="I229" s="144">
        <f t="shared" si="22"/>
        <v>0</v>
      </c>
      <c r="J229" s="27">
        <v>134.28</v>
      </c>
    </row>
    <row r="230" spans="1:10" ht="12.75">
      <c r="A230" s="24"/>
      <c r="B230" s="25"/>
      <c r="C230" s="59" t="s">
        <v>26</v>
      </c>
      <c r="D230" s="14" t="s">
        <v>27</v>
      </c>
      <c r="E230" s="27">
        <v>1350</v>
      </c>
      <c r="F230" s="27">
        <v>181.51</v>
      </c>
      <c r="G230" s="144">
        <f t="shared" si="15"/>
        <v>13.445185185185185</v>
      </c>
      <c r="H230" s="144"/>
      <c r="I230" s="156" t="s">
        <v>149</v>
      </c>
      <c r="J230" s="45">
        <v>0</v>
      </c>
    </row>
    <row r="231" spans="1:10" ht="12.75">
      <c r="A231" s="24"/>
      <c r="B231" s="31"/>
      <c r="C231" s="32" t="s">
        <v>11</v>
      </c>
      <c r="D231" s="13" t="s">
        <v>12</v>
      </c>
      <c r="E231" s="27">
        <v>6100.5</v>
      </c>
      <c r="F231" s="27">
        <v>3291.96</v>
      </c>
      <c r="G231" s="144">
        <f t="shared" si="15"/>
        <v>53.96213425129088</v>
      </c>
      <c r="H231" s="144">
        <v>105</v>
      </c>
      <c r="I231" s="156" t="s">
        <v>149</v>
      </c>
      <c r="J231" s="27">
        <v>0</v>
      </c>
    </row>
    <row r="232" spans="1:10" ht="12.75" hidden="1">
      <c r="A232" s="24"/>
      <c r="B232" s="31"/>
      <c r="C232" s="32" t="s">
        <v>145</v>
      </c>
      <c r="D232" s="13" t="s">
        <v>125</v>
      </c>
      <c r="E232" s="27"/>
      <c r="F232" s="27"/>
      <c r="G232" s="144" t="e">
        <f t="shared" si="15"/>
        <v>#DIV/0!</v>
      </c>
      <c r="H232" s="144"/>
      <c r="I232" s="144" t="e">
        <f t="shared" si="22"/>
        <v>#DIV/0!</v>
      </c>
      <c r="J232" s="27">
        <v>0</v>
      </c>
    </row>
    <row r="233" spans="1:10" ht="33.75">
      <c r="A233" s="24"/>
      <c r="B233" s="31"/>
      <c r="C233" s="32">
        <v>2030</v>
      </c>
      <c r="D233" s="14" t="s">
        <v>229</v>
      </c>
      <c r="E233" s="27">
        <v>2804741</v>
      </c>
      <c r="F233" s="27">
        <v>2131019</v>
      </c>
      <c r="G233" s="144">
        <f t="shared" si="15"/>
        <v>75.97917240843272</v>
      </c>
      <c r="H233" s="144">
        <v>1741646.33</v>
      </c>
      <c r="I233" s="144">
        <f t="shared" si="22"/>
        <v>180.1134087363099</v>
      </c>
      <c r="J233" s="27">
        <v>1183154</v>
      </c>
    </row>
    <row r="234" spans="1:10" ht="24.75" customHeight="1" hidden="1">
      <c r="A234" s="24"/>
      <c r="B234" s="31"/>
      <c r="C234" s="32" t="s">
        <v>75</v>
      </c>
      <c r="D234" s="14" t="s">
        <v>113</v>
      </c>
      <c r="E234" s="27">
        <v>0</v>
      </c>
      <c r="F234" s="27">
        <v>0</v>
      </c>
      <c r="G234" s="144" t="e">
        <f t="shared" si="15"/>
        <v>#DIV/0!</v>
      </c>
      <c r="H234" s="144">
        <v>16856.5</v>
      </c>
      <c r="I234" s="144">
        <f t="shared" si="22"/>
        <v>0</v>
      </c>
      <c r="J234" s="27">
        <v>1449.25</v>
      </c>
    </row>
    <row r="235" spans="1:10" ht="12.75">
      <c r="A235" s="21"/>
      <c r="B235" s="29">
        <v>85215</v>
      </c>
      <c r="C235" s="22"/>
      <c r="D235" s="16" t="s">
        <v>69</v>
      </c>
      <c r="E235" s="23">
        <f>SUM(E236:E237)</f>
        <v>520</v>
      </c>
      <c r="F235" s="23">
        <f>SUM(F236:F237)</f>
        <v>482.46999999999997</v>
      </c>
      <c r="G235" s="143">
        <f t="shared" si="15"/>
        <v>92.7826923076923</v>
      </c>
      <c r="H235" s="143">
        <f>H237+H236</f>
        <v>7857.5599999999995</v>
      </c>
      <c r="I235" s="143">
        <f t="shared" si="22"/>
        <v>59.46289038428356</v>
      </c>
      <c r="J235" s="23">
        <f>J237+J236</f>
        <v>811.38</v>
      </c>
    </row>
    <row r="236" spans="1:10" ht="12.75">
      <c r="A236" s="21"/>
      <c r="B236" s="38"/>
      <c r="C236" s="59" t="s">
        <v>26</v>
      </c>
      <c r="D236" s="12" t="s">
        <v>27</v>
      </c>
      <c r="E236" s="27">
        <v>20</v>
      </c>
      <c r="F236" s="27">
        <v>27.69</v>
      </c>
      <c r="G236" s="144">
        <f t="shared" si="15"/>
        <v>138.45</v>
      </c>
      <c r="H236" s="144">
        <v>21.58</v>
      </c>
      <c r="I236" s="156" t="s">
        <v>149</v>
      </c>
      <c r="J236" s="27">
        <v>0</v>
      </c>
    </row>
    <row r="237" spans="1:10" ht="12.75">
      <c r="A237" s="24"/>
      <c r="B237" s="31"/>
      <c r="C237" s="30" t="s">
        <v>11</v>
      </c>
      <c r="D237" s="13" t="s">
        <v>12</v>
      </c>
      <c r="E237" s="27">
        <v>500</v>
      </c>
      <c r="F237" s="27">
        <v>454.78</v>
      </c>
      <c r="G237" s="144">
        <f t="shared" si="15"/>
        <v>90.956</v>
      </c>
      <c r="H237" s="144">
        <v>7835.98</v>
      </c>
      <c r="I237" s="144">
        <f t="shared" si="22"/>
        <v>56.050186102689246</v>
      </c>
      <c r="J237" s="27">
        <v>811.38</v>
      </c>
    </row>
    <row r="238" spans="1:10" s="87" customFormat="1" ht="12.75">
      <c r="A238" s="21"/>
      <c r="B238" s="29">
        <v>85216</v>
      </c>
      <c r="C238" s="22"/>
      <c r="D238" s="74" t="s">
        <v>133</v>
      </c>
      <c r="E238" s="23">
        <f>SUM(E239:E243)</f>
        <v>1475172</v>
      </c>
      <c r="F238" s="23">
        <f>SUM(F239:F243)</f>
        <v>1132854.82</v>
      </c>
      <c r="G238" s="143">
        <f aca="true" t="shared" si="23" ref="G238:G318">F238*100/E238</f>
        <v>76.79476156000791</v>
      </c>
      <c r="H238" s="143"/>
      <c r="I238" s="143">
        <f t="shared" si="22"/>
        <v>114.87687712262355</v>
      </c>
      <c r="J238" s="23">
        <f>SUM(J239:J243)</f>
        <v>986146.9500000001</v>
      </c>
    </row>
    <row r="239" spans="1:10" s="1" customFormat="1" ht="22.5" hidden="1">
      <c r="A239" s="24"/>
      <c r="B239" s="31"/>
      <c r="C239" s="32" t="s">
        <v>86</v>
      </c>
      <c r="D239" s="14" t="s">
        <v>114</v>
      </c>
      <c r="E239" s="27"/>
      <c r="F239" s="27"/>
      <c r="G239" s="144" t="e">
        <f t="shared" si="23"/>
        <v>#DIV/0!</v>
      </c>
      <c r="H239" s="144"/>
      <c r="I239" s="144" t="e">
        <f t="shared" si="22"/>
        <v>#DIV/0!</v>
      </c>
      <c r="J239" s="45">
        <v>0</v>
      </c>
    </row>
    <row r="240" spans="1:10" s="1" customFormat="1" ht="12.75">
      <c r="A240" s="24"/>
      <c r="B240" s="31"/>
      <c r="C240" s="32" t="s">
        <v>26</v>
      </c>
      <c r="D240" s="14" t="s">
        <v>27</v>
      </c>
      <c r="E240" s="27">
        <v>60</v>
      </c>
      <c r="F240" s="27">
        <v>0</v>
      </c>
      <c r="G240" s="144">
        <f t="shared" si="23"/>
        <v>0</v>
      </c>
      <c r="H240" s="144"/>
      <c r="I240" s="156" t="s">
        <v>149</v>
      </c>
      <c r="J240" s="45">
        <v>0</v>
      </c>
    </row>
    <row r="241" spans="1:10" s="1" customFormat="1" ht="12.75">
      <c r="A241" s="24"/>
      <c r="B241" s="31"/>
      <c r="C241" s="32" t="s">
        <v>11</v>
      </c>
      <c r="D241" s="14" t="s">
        <v>12</v>
      </c>
      <c r="E241" s="27">
        <v>10444</v>
      </c>
      <c r="F241" s="27">
        <v>5667.82</v>
      </c>
      <c r="G241" s="144">
        <f t="shared" si="23"/>
        <v>54.26867100727691</v>
      </c>
      <c r="H241" s="144"/>
      <c r="I241" s="144">
        <f aca="true" t="shared" si="24" ref="I241:I250">(F241/J241)*100</f>
        <v>2383.6403398099083</v>
      </c>
      <c r="J241" s="45">
        <v>237.78</v>
      </c>
    </row>
    <row r="242" spans="1:10" s="1" customFormat="1" ht="33.75">
      <c r="A242" s="24"/>
      <c r="B242" s="31"/>
      <c r="C242" s="32" t="s">
        <v>58</v>
      </c>
      <c r="D242" s="14" t="s">
        <v>228</v>
      </c>
      <c r="E242" s="27">
        <v>1464668</v>
      </c>
      <c r="F242" s="27">
        <v>1127187</v>
      </c>
      <c r="G242" s="144">
        <f t="shared" si="23"/>
        <v>76.95853258212783</v>
      </c>
      <c r="H242" s="144"/>
      <c r="I242" s="144">
        <f t="shared" si="24"/>
        <v>114.44243190941967</v>
      </c>
      <c r="J242" s="27">
        <v>984938</v>
      </c>
    </row>
    <row r="243" spans="1:10" s="1" customFormat="1" ht="22.5" hidden="1">
      <c r="A243" s="24"/>
      <c r="B243" s="31"/>
      <c r="C243" s="32" t="s">
        <v>75</v>
      </c>
      <c r="D243" s="14" t="s">
        <v>142</v>
      </c>
      <c r="E243" s="27">
        <v>0</v>
      </c>
      <c r="F243" s="27">
        <v>0</v>
      </c>
      <c r="G243" s="144" t="e">
        <f t="shared" si="23"/>
        <v>#DIV/0!</v>
      </c>
      <c r="H243" s="144"/>
      <c r="I243" s="144">
        <f t="shared" si="24"/>
        <v>0</v>
      </c>
      <c r="J243" s="45">
        <v>971.17</v>
      </c>
    </row>
    <row r="244" spans="1:10" ht="12.75">
      <c r="A244" s="21"/>
      <c r="B244" s="29">
        <v>85219</v>
      </c>
      <c r="C244" s="22"/>
      <c r="D244" s="16" t="s">
        <v>123</v>
      </c>
      <c r="E244" s="23">
        <f>SUM(E245:E248)</f>
        <v>1798424</v>
      </c>
      <c r="F244" s="23">
        <f>SUM(F245:F248)</f>
        <v>1127638.34</v>
      </c>
      <c r="G244" s="143">
        <f t="shared" si="23"/>
        <v>62.701473067530245</v>
      </c>
      <c r="H244" s="143">
        <f>SUM(H245:H248)</f>
        <v>1738683.6900000002</v>
      </c>
      <c r="I244" s="143">
        <f t="shared" si="24"/>
        <v>109.90555860432289</v>
      </c>
      <c r="J244" s="23">
        <f>SUM(J245:J248)</f>
        <v>1026006.65</v>
      </c>
    </row>
    <row r="245" spans="1:10" ht="12.75" hidden="1">
      <c r="A245" s="21"/>
      <c r="B245" s="38"/>
      <c r="C245" s="36" t="s">
        <v>26</v>
      </c>
      <c r="D245" s="12" t="s">
        <v>27</v>
      </c>
      <c r="E245" s="27"/>
      <c r="F245" s="27"/>
      <c r="G245" s="144" t="e">
        <f t="shared" si="23"/>
        <v>#DIV/0!</v>
      </c>
      <c r="H245" s="144">
        <v>52907.26</v>
      </c>
      <c r="I245" s="144" t="e">
        <f t="shared" si="24"/>
        <v>#DIV/0!</v>
      </c>
      <c r="J245" s="27">
        <v>0</v>
      </c>
    </row>
    <row r="246" spans="1:10" ht="12.75">
      <c r="A246" s="24"/>
      <c r="B246" s="31"/>
      <c r="C246" s="32" t="s">
        <v>11</v>
      </c>
      <c r="D246" s="13" t="s">
        <v>12</v>
      </c>
      <c r="E246" s="27">
        <v>3000</v>
      </c>
      <c r="F246" s="27">
        <v>19518.34</v>
      </c>
      <c r="G246" s="144">
        <f t="shared" si="23"/>
        <v>650.6113333333333</v>
      </c>
      <c r="H246" s="144">
        <v>2368.08</v>
      </c>
      <c r="I246" s="144">
        <f t="shared" si="24"/>
        <v>182.7962145228585</v>
      </c>
      <c r="J246" s="27">
        <v>10677.65</v>
      </c>
    </row>
    <row r="247" spans="1:10" ht="45">
      <c r="A247" s="24"/>
      <c r="B247" s="31"/>
      <c r="C247" s="32" t="s">
        <v>145</v>
      </c>
      <c r="D247" s="14" t="s">
        <v>186</v>
      </c>
      <c r="E247" s="27">
        <v>12424</v>
      </c>
      <c r="F247" s="27">
        <v>10394</v>
      </c>
      <c r="G247" s="144">
        <f t="shared" si="23"/>
        <v>83.66065679330329</v>
      </c>
      <c r="H247" s="144"/>
      <c r="I247" s="144">
        <f t="shared" si="24"/>
        <v>107.54267977237456</v>
      </c>
      <c r="J247" s="27">
        <v>9665</v>
      </c>
    </row>
    <row r="248" spans="1:10" ht="33.75">
      <c r="A248" s="24"/>
      <c r="B248" s="33"/>
      <c r="C248" s="32">
        <v>2030</v>
      </c>
      <c r="D248" s="14" t="s">
        <v>228</v>
      </c>
      <c r="E248" s="27">
        <v>1783000</v>
      </c>
      <c r="F248" s="27">
        <v>1097726</v>
      </c>
      <c r="G248" s="144">
        <f t="shared" si="23"/>
        <v>61.566236679753224</v>
      </c>
      <c r="H248" s="144">
        <v>1683408.35</v>
      </c>
      <c r="I248" s="144">
        <f t="shared" si="24"/>
        <v>109.15434976294269</v>
      </c>
      <c r="J248" s="27">
        <v>1005664</v>
      </c>
    </row>
    <row r="249" spans="1:10" ht="23.25" customHeight="1" hidden="1">
      <c r="A249" s="24"/>
      <c r="B249" s="29">
        <v>85220</v>
      </c>
      <c r="C249" s="46"/>
      <c r="D249" s="15" t="s">
        <v>187</v>
      </c>
      <c r="E249" s="23">
        <f>SUM(E250)</f>
        <v>0</v>
      </c>
      <c r="F249" s="23">
        <f>SUM(F250)</f>
        <v>0</v>
      </c>
      <c r="G249" s="143" t="e">
        <f t="shared" si="23"/>
        <v>#DIV/0!</v>
      </c>
      <c r="H249" s="144"/>
      <c r="I249" s="143" t="e">
        <f t="shared" si="24"/>
        <v>#DIV/0!</v>
      </c>
      <c r="J249" s="23"/>
    </row>
    <row r="250" spans="1:10" ht="12.75" hidden="1">
      <c r="A250" s="24"/>
      <c r="B250" s="102"/>
      <c r="C250" s="36" t="s">
        <v>11</v>
      </c>
      <c r="D250" s="12" t="s">
        <v>188</v>
      </c>
      <c r="E250" s="27"/>
      <c r="F250" s="27"/>
      <c r="G250" s="144" t="e">
        <f t="shared" si="23"/>
        <v>#DIV/0!</v>
      </c>
      <c r="H250" s="144"/>
      <c r="I250" s="144" t="e">
        <f t="shared" si="24"/>
        <v>#DIV/0!</v>
      </c>
      <c r="J250" s="27"/>
    </row>
    <row r="251" spans="1:10" ht="33.75">
      <c r="A251" s="24"/>
      <c r="B251" s="29">
        <v>85220</v>
      </c>
      <c r="C251" s="176"/>
      <c r="D251" s="15" t="s">
        <v>187</v>
      </c>
      <c r="E251" s="23">
        <f>SUM(E252:E252)</f>
        <v>44000</v>
      </c>
      <c r="F251" s="23">
        <f>SUM(F252:F252)</f>
        <v>25917.04</v>
      </c>
      <c r="G251" s="143">
        <f t="shared" si="23"/>
        <v>58.90236363636364</v>
      </c>
      <c r="H251" s="144"/>
      <c r="I251" s="149" t="s">
        <v>149</v>
      </c>
      <c r="J251" s="42" t="s">
        <v>149</v>
      </c>
    </row>
    <row r="252" spans="1:10" ht="12.75">
      <c r="A252" s="24"/>
      <c r="B252" s="118"/>
      <c r="C252" s="32" t="s">
        <v>11</v>
      </c>
      <c r="D252" s="13" t="s">
        <v>12</v>
      </c>
      <c r="E252" s="27">
        <v>44000</v>
      </c>
      <c r="F252" s="27">
        <v>25917.04</v>
      </c>
      <c r="G252" s="144">
        <f t="shared" si="23"/>
        <v>58.90236363636364</v>
      </c>
      <c r="H252" s="144"/>
      <c r="I252" s="156" t="s">
        <v>149</v>
      </c>
      <c r="J252" s="45" t="s">
        <v>149</v>
      </c>
    </row>
    <row r="253" spans="1:10" ht="13.5" customHeight="1">
      <c r="A253" s="21"/>
      <c r="B253" s="29">
        <v>85228</v>
      </c>
      <c r="C253" s="22"/>
      <c r="D253" s="15" t="s">
        <v>70</v>
      </c>
      <c r="E253" s="23">
        <f>SUM(E254:E257)</f>
        <v>380461</v>
      </c>
      <c r="F253" s="23">
        <f>SUM(F254:F257)</f>
        <v>182428.41999999998</v>
      </c>
      <c r="G253" s="143">
        <f t="shared" si="23"/>
        <v>47.94930886477195</v>
      </c>
      <c r="H253" s="143">
        <f>SUM(H254:H256)</f>
        <v>272692.44</v>
      </c>
      <c r="I253" s="143">
        <f aca="true" t="shared" si="25" ref="I253:I259">(F253/J253)*100</f>
        <v>88.69664444409871</v>
      </c>
      <c r="J253" s="23">
        <f>SUM(J254:J257)</f>
        <v>205676.8</v>
      </c>
    </row>
    <row r="254" spans="1:10" ht="12.75">
      <c r="A254" s="24"/>
      <c r="B254" s="31"/>
      <c r="C254" s="36" t="s">
        <v>64</v>
      </c>
      <c r="D254" s="12" t="s">
        <v>65</v>
      </c>
      <c r="E254" s="27">
        <v>319871</v>
      </c>
      <c r="F254" s="27">
        <v>165164.46</v>
      </c>
      <c r="G254" s="144">
        <f t="shared" si="23"/>
        <v>51.63470899206243</v>
      </c>
      <c r="H254" s="144">
        <v>255279.55</v>
      </c>
      <c r="I254" s="144">
        <f t="shared" si="25"/>
        <v>97.27765961312737</v>
      </c>
      <c r="J254" s="27">
        <v>169786.63</v>
      </c>
    </row>
    <row r="255" spans="1:10" ht="12.75">
      <c r="A255" s="24"/>
      <c r="B255" s="31"/>
      <c r="C255" s="32" t="s">
        <v>26</v>
      </c>
      <c r="D255" s="12" t="s">
        <v>27</v>
      </c>
      <c r="E255" s="27">
        <v>350</v>
      </c>
      <c r="F255" s="27">
        <v>183.96</v>
      </c>
      <c r="G255" s="144">
        <f t="shared" si="23"/>
        <v>52.56</v>
      </c>
      <c r="H255" s="144">
        <v>147.93</v>
      </c>
      <c r="I255" s="144">
        <f t="shared" si="25"/>
        <v>85.25349893409955</v>
      </c>
      <c r="J255" s="27">
        <v>215.78</v>
      </c>
    </row>
    <row r="256" spans="1:10" ht="12.75">
      <c r="A256" s="24"/>
      <c r="B256" s="31"/>
      <c r="C256" s="30" t="s">
        <v>11</v>
      </c>
      <c r="D256" s="13" t="s">
        <v>12</v>
      </c>
      <c r="E256" s="27">
        <v>25000</v>
      </c>
      <c r="F256" s="27">
        <v>0</v>
      </c>
      <c r="G256" s="144">
        <f t="shared" si="23"/>
        <v>0</v>
      </c>
      <c r="H256" s="144">
        <v>17264.96</v>
      </c>
      <c r="I256" s="144">
        <f t="shared" si="25"/>
        <v>0</v>
      </c>
      <c r="J256" s="27">
        <v>29914.39</v>
      </c>
    </row>
    <row r="257" spans="1:10" ht="45">
      <c r="A257" s="24"/>
      <c r="B257" s="31"/>
      <c r="C257" s="32" t="s">
        <v>145</v>
      </c>
      <c r="D257" s="14" t="s">
        <v>186</v>
      </c>
      <c r="E257" s="82">
        <v>35240</v>
      </c>
      <c r="F257" s="82">
        <v>17080</v>
      </c>
      <c r="G257" s="154">
        <f t="shared" si="23"/>
        <v>48.467650397275825</v>
      </c>
      <c r="H257" s="154"/>
      <c r="I257" s="144">
        <f t="shared" si="25"/>
        <v>296.52777777777777</v>
      </c>
      <c r="J257" s="164">
        <v>5760</v>
      </c>
    </row>
    <row r="258" spans="1:10" ht="12.75">
      <c r="A258" s="24"/>
      <c r="B258" s="29">
        <v>85231</v>
      </c>
      <c r="C258" s="44"/>
      <c r="D258" s="89" t="s">
        <v>156</v>
      </c>
      <c r="E258" s="90">
        <f>SUM(E259)</f>
        <v>1121</v>
      </c>
      <c r="F258" s="90">
        <f>SUM(F259)</f>
        <v>1121</v>
      </c>
      <c r="G258" s="153">
        <f t="shared" si="23"/>
        <v>100</v>
      </c>
      <c r="H258" s="153"/>
      <c r="I258" s="143">
        <f t="shared" si="25"/>
        <v>24.154277095453565</v>
      </c>
      <c r="J258" s="90">
        <f>SUM(J259)</f>
        <v>4641</v>
      </c>
    </row>
    <row r="259" spans="1:10" ht="45">
      <c r="A259" s="24"/>
      <c r="B259" s="31"/>
      <c r="C259" s="32" t="s">
        <v>145</v>
      </c>
      <c r="D259" s="14" t="s">
        <v>186</v>
      </c>
      <c r="E259" s="82">
        <v>1121</v>
      </c>
      <c r="F259" s="82">
        <v>1121</v>
      </c>
      <c r="G259" s="154">
        <f t="shared" si="23"/>
        <v>100</v>
      </c>
      <c r="H259" s="154"/>
      <c r="I259" s="144">
        <f t="shared" si="25"/>
        <v>24.154277095453565</v>
      </c>
      <c r="J259" s="45">
        <v>4641</v>
      </c>
    </row>
    <row r="260" spans="1:10" ht="22.5" hidden="1">
      <c r="A260" s="24"/>
      <c r="B260" s="29">
        <v>85278</v>
      </c>
      <c r="C260" s="104"/>
      <c r="D260" s="134" t="s">
        <v>177</v>
      </c>
      <c r="E260" s="90">
        <f>SUM(E261)</f>
        <v>0</v>
      </c>
      <c r="F260" s="90">
        <f>SUM(F261)</f>
        <v>0</v>
      </c>
      <c r="G260" s="153" t="e">
        <f t="shared" si="23"/>
        <v>#DIV/0!</v>
      </c>
      <c r="H260" s="153"/>
      <c r="I260" s="159" t="s">
        <v>149</v>
      </c>
      <c r="J260" s="90">
        <f>SUM(J261)</f>
        <v>0</v>
      </c>
    </row>
    <row r="261" spans="1:10" ht="12.75" hidden="1">
      <c r="A261" s="24"/>
      <c r="B261" s="118"/>
      <c r="C261" s="32" t="s">
        <v>145</v>
      </c>
      <c r="D261" s="133" t="s">
        <v>125</v>
      </c>
      <c r="E261" s="82"/>
      <c r="F261" s="82"/>
      <c r="G261" s="154" t="e">
        <f t="shared" si="23"/>
        <v>#DIV/0!</v>
      </c>
      <c r="H261" s="154"/>
      <c r="I261" s="160" t="s">
        <v>149</v>
      </c>
      <c r="J261" s="156" t="s">
        <v>149</v>
      </c>
    </row>
    <row r="262" spans="1:10" ht="22.5" hidden="1">
      <c r="A262" s="24"/>
      <c r="B262" s="29">
        <v>85278</v>
      </c>
      <c r="C262" s="46"/>
      <c r="D262" s="134" t="s">
        <v>203</v>
      </c>
      <c r="E262" s="90">
        <f>SUM(E263)</f>
        <v>0</v>
      </c>
      <c r="F262" s="90">
        <f>SUM(F263)</f>
        <v>0</v>
      </c>
      <c r="G262" s="153" t="e">
        <f t="shared" si="23"/>
        <v>#DIV/0!</v>
      </c>
      <c r="H262" s="154"/>
      <c r="I262" s="143" t="e">
        <f aca="true" t="shared" si="26" ref="I262:I286">(F262/J262)*100</f>
        <v>#DIV/0!</v>
      </c>
      <c r="J262" s="90">
        <f>SUM(J263)</f>
        <v>0</v>
      </c>
    </row>
    <row r="263" spans="1:10" ht="12.75" hidden="1">
      <c r="A263" s="24"/>
      <c r="B263" s="29"/>
      <c r="C263" s="32" t="s">
        <v>145</v>
      </c>
      <c r="D263" s="133" t="s">
        <v>125</v>
      </c>
      <c r="E263" s="82"/>
      <c r="F263" s="82"/>
      <c r="G263" s="154" t="e">
        <f t="shared" si="23"/>
        <v>#DIV/0!</v>
      </c>
      <c r="H263" s="154"/>
      <c r="I263" s="144" t="e">
        <f t="shared" si="26"/>
        <v>#DIV/0!</v>
      </c>
      <c r="J263" s="164"/>
    </row>
    <row r="264" spans="1:10" ht="12.75">
      <c r="A264" s="21"/>
      <c r="B264" s="29">
        <v>85295</v>
      </c>
      <c r="C264" s="22"/>
      <c r="D264" s="16" t="s">
        <v>5</v>
      </c>
      <c r="E264" s="23">
        <f>SUM(E265:E268)</f>
        <v>1036943</v>
      </c>
      <c r="F264" s="23">
        <f>SUM(F265:F268)</f>
        <v>877833.14</v>
      </c>
      <c r="G264" s="143">
        <f t="shared" si="23"/>
        <v>84.6558721164037</v>
      </c>
      <c r="H264" s="143" t="e">
        <f>SUM(#REF!)</f>
        <v>#REF!</v>
      </c>
      <c r="I264" s="143">
        <f t="shared" si="26"/>
        <v>91.02375985068436</v>
      </c>
      <c r="J264" s="90">
        <f>SUM(J266:J268)</f>
        <v>964400</v>
      </c>
    </row>
    <row r="265" spans="1:10" ht="12.75">
      <c r="A265" s="21"/>
      <c r="B265" s="38"/>
      <c r="C265" s="30" t="s">
        <v>26</v>
      </c>
      <c r="D265" s="97" t="s">
        <v>27</v>
      </c>
      <c r="E265" s="82">
        <v>50</v>
      </c>
      <c r="F265" s="82">
        <v>0</v>
      </c>
      <c r="G265" s="154">
        <f t="shared" si="23"/>
        <v>0</v>
      </c>
      <c r="H265" s="153"/>
      <c r="I265" s="156" t="s">
        <v>149</v>
      </c>
      <c r="J265" s="82">
        <v>0</v>
      </c>
    </row>
    <row r="266" spans="1:10" s="1" customFormat="1" ht="14.25" customHeight="1">
      <c r="A266" s="24"/>
      <c r="B266" s="25"/>
      <c r="C266" s="30" t="s">
        <v>11</v>
      </c>
      <c r="D266" s="97" t="s">
        <v>12</v>
      </c>
      <c r="E266" s="82">
        <v>2106</v>
      </c>
      <c r="F266" s="82">
        <v>2173.14</v>
      </c>
      <c r="G266" s="154">
        <f t="shared" si="23"/>
        <v>103.1880341880342</v>
      </c>
      <c r="H266" s="154"/>
      <c r="I266" s="156" t="s">
        <v>149</v>
      </c>
      <c r="J266" s="82">
        <v>0</v>
      </c>
    </row>
    <row r="267" spans="1:10" s="1" customFormat="1" ht="45">
      <c r="A267" s="24"/>
      <c r="B267" s="25"/>
      <c r="C267" s="32" t="s">
        <v>145</v>
      </c>
      <c r="D267" s="14" t="s">
        <v>186</v>
      </c>
      <c r="E267" s="27">
        <v>327587</v>
      </c>
      <c r="F267" s="27">
        <v>168460</v>
      </c>
      <c r="G267" s="144">
        <f t="shared" si="23"/>
        <v>51.42450707750918</v>
      </c>
      <c r="H267" s="144"/>
      <c r="I267" s="144">
        <f t="shared" si="26"/>
        <v>118.21754385964913</v>
      </c>
      <c r="J267" s="45">
        <v>142500</v>
      </c>
    </row>
    <row r="268" spans="1:10" ht="33.75">
      <c r="A268" s="24"/>
      <c r="B268" s="31"/>
      <c r="C268" s="32">
        <v>2030</v>
      </c>
      <c r="D268" s="14" t="s">
        <v>228</v>
      </c>
      <c r="E268" s="27">
        <v>707200</v>
      </c>
      <c r="F268" s="27">
        <v>707200</v>
      </c>
      <c r="G268" s="144">
        <f t="shared" si="23"/>
        <v>100</v>
      </c>
      <c r="H268" s="144"/>
      <c r="I268" s="144">
        <f t="shared" si="26"/>
        <v>86.04453096483758</v>
      </c>
      <c r="J268" s="45">
        <v>821900</v>
      </c>
    </row>
    <row r="269" spans="1:10" ht="22.5">
      <c r="A269" s="28">
        <v>853</v>
      </c>
      <c r="B269" s="39"/>
      <c r="C269" s="98"/>
      <c r="D269" s="99" t="s">
        <v>106</v>
      </c>
      <c r="E269" s="100">
        <f>E270+E274</f>
        <v>1539078</v>
      </c>
      <c r="F269" s="100">
        <f>F270+F274</f>
        <v>527368.04</v>
      </c>
      <c r="G269" s="155">
        <f t="shared" si="23"/>
        <v>34.26519253735028</v>
      </c>
      <c r="H269" s="155">
        <f>H270+H274</f>
        <v>68355.34999999999</v>
      </c>
      <c r="I269" s="155">
        <f t="shared" si="26"/>
        <v>56.95204958053041</v>
      </c>
      <c r="J269" s="100">
        <f>J270+J274</f>
        <v>925986.06</v>
      </c>
    </row>
    <row r="270" spans="1:10" ht="12.75">
      <c r="A270" s="49"/>
      <c r="B270" s="50">
        <v>85305</v>
      </c>
      <c r="C270" s="22"/>
      <c r="D270" s="16" t="s">
        <v>71</v>
      </c>
      <c r="E270" s="23">
        <f>SUM(E271:E273)</f>
        <v>550484</v>
      </c>
      <c r="F270" s="23">
        <f>SUM(F271:F273)</f>
        <v>263975.66000000003</v>
      </c>
      <c r="G270" s="143">
        <f t="shared" si="23"/>
        <v>47.953375574948595</v>
      </c>
      <c r="H270" s="143">
        <f>SUM(H272:H273)</f>
        <v>64135.439999999995</v>
      </c>
      <c r="I270" s="143">
        <f t="shared" si="26"/>
        <v>80.18386275509515</v>
      </c>
      <c r="J270" s="23">
        <f>SUM(J271:J273)</f>
        <v>329212.95</v>
      </c>
    </row>
    <row r="271" spans="1:10" ht="12.75">
      <c r="A271" s="49"/>
      <c r="B271" s="53"/>
      <c r="C271" s="32" t="s">
        <v>64</v>
      </c>
      <c r="D271" s="12" t="s">
        <v>65</v>
      </c>
      <c r="E271" s="27">
        <v>153489</v>
      </c>
      <c r="F271" s="27">
        <v>69968.33</v>
      </c>
      <c r="G271" s="144">
        <f t="shared" si="23"/>
        <v>45.58524063613679</v>
      </c>
      <c r="H271" s="144"/>
      <c r="I271" s="144">
        <f t="shared" si="26"/>
        <v>91.06412736110892</v>
      </c>
      <c r="J271" s="45">
        <v>76834.13</v>
      </c>
    </row>
    <row r="272" spans="1:10" ht="12.75">
      <c r="A272" s="49"/>
      <c r="B272" s="53"/>
      <c r="C272" s="36" t="s">
        <v>26</v>
      </c>
      <c r="D272" s="12" t="s">
        <v>27</v>
      </c>
      <c r="E272" s="27">
        <v>300</v>
      </c>
      <c r="F272" s="27">
        <v>85.29</v>
      </c>
      <c r="G272" s="144">
        <f t="shared" si="23"/>
        <v>28.43</v>
      </c>
      <c r="H272" s="144">
        <v>6051.31</v>
      </c>
      <c r="I272" s="144">
        <f t="shared" si="26"/>
        <v>49.06235618959963</v>
      </c>
      <c r="J272" s="27">
        <v>173.84</v>
      </c>
    </row>
    <row r="273" spans="1:10" ht="12.75">
      <c r="A273" s="49"/>
      <c r="B273" s="60"/>
      <c r="C273" s="32" t="s">
        <v>11</v>
      </c>
      <c r="D273" s="12" t="s">
        <v>12</v>
      </c>
      <c r="E273" s="27">
        <v>396695</v>
      </c>
      <c r="F273" s="27">
        <v>193922.04</v>
      </c>
      <c r="G273" s="144">
        <f t="shared" si="23"/>
        <v>48.88441749959036</v>
      </c>
      <c r="H273" s="144">
        <v>58084.13</v>
      </c>
      <c r="I273" s="144">
        <f t="shared" si="26"/>
        <v>76.89064664781797</v>
      </c>
      <c r="J273" s="27">
        <v>252204.98</v>
      </c>
    </row>
    <row r="274" spans="1:10" ht="12.75">
      <c r="A274" s="49"/>
      <c r="B274" s="50">
        <v>85395</v>
      </c>
      <c r="C274" s="44"/>
      <c r="D274" s="89" t="s">
        <v>5</v>
      </c>
      <c r="E274" s="90">
        <f>SUM(E275:E279)</f>
        <v>988594</v>
      </c>
      <c r="F274" s="90">
        <f>SUM(F275:F279)</f>
        <v>263392.38</v>
      </c>
      <c r="G274" s="153">
        <f t="shared" si="23"/>
        <v>26.643129535481705</v>
      </c>
      <c r="H274" s="153">
        <f>SUM(H275:H279)</f>
        <v>4219.91</v>
      </c>
      <c r="I274" s="143">
        <f t="shared" si="26"/>
        <v>44.13610056927665</v>
      </c>
      <c r="J274" s="90">
        <f>SUM(J275:J279)</f>
        <v>596773.1100000001</v>
      </c>
    </row>
    <row r="275" spans="1:10" ht="12.75">
      <c r="A275" s="56"/>
      <c r="B275" s="61"/>
      <c r="C275" s="32" t="s">
        <v>26</v>
      </c>
      <c r="D275" s="12" t="s">
        <v>27</v>
      </c>
      <c r="E275" s="27">
        <v>2000</v>
      </c>
      <c r="F275" s="27">
        <v>1017.12</v>
      </c>
      <c r="G275" s="144">
        <f t="shared" si="23"/>
        <v>50.856</v>
      </c>
      <c r="H275" s="144">
        <v>3950.02</v>
      </c>
      <c r="I275" s="144">
        <f t="shared" si="26"/>
        <v>147.89524958922834</v>
      </c>
      <c r="J275" s="27">
        <v>687.73</v>
      </c>
    </row>
    <row r="276" spans="1:10" ht="45">
      <c r="A276" s="56"/>
      <c r="B276" s="61"/>
      <c r="C276" s="36" t="s">
        <v>151</v>
      </c>
      <c r="D276" s="88" t="s">
        <v>230</v>
      </c>
      <c r="E276" s="27">
        <v>920401</v>
      </c>
      <c r="F276" s="27">
        <v>243972.45</v>
      </c>
      <c r="G276" s="144">
        <f t="shared" si="23"/>
        <v>26.507190887450143</v>
      </c>
      <c r="H276" s="144"/>
      <c r="I276" s="144">
        <f t="shared" si="26"/>
        <v>121.47623133797379</v>
      </c>
      <c r="J276" s="45">
        <v>200839.66</v>
      </c>
    </row>
    <row r="277" spans="1:10" ht="45">
      <c r="A277" s="56"/>
      <c r="B277" s="61"/>
      <c r="C277" s="36" t="s">
        <v>152</v>
      </c>
      <c r="D277" s="88" t="s">
        <v>230</v>
      </c>
      <c r="E277" s="27">
        <v>66193</v>
      </c>
      <c r="F277" s="27">
        <v>18402.81</v>
      </c>
      <c r="G277" s="144">
        <f t="shared" si="23"/>
        <v>27.801746408230482</v>
      </c>
      <c r="H277" s="144"/>
      <c r="I277" s="144">
        <f t="shared" si="26"/>
        <v>173.07765015250138</v>
      </c>
      <c r="J277" s="45">
        <v>10632.69</v>
      </c>
    </row>
    <row r="278" spans="1:10" ht="33.75" hidden="1">
      <c r="A278" s="56"/>
      <c r="B278" s="61"/>
      <c r="C278" s="36" t="s">
        <v>143</v>
      </c>
      <c r="D278" s="88" t="s">
        <v>144</v>
      </c>
      <c r="E278" s="27"/>
      <c r="F278" s="27"/>
      <c r="G278" s="144" t="e">
        <f t="shared" si="23"/>
        <v>#DIV/0!</v>
      </c>
      <c r="H278" s="144"/>
      <c r="I278" s="156" t="e">
        <f t="shared" si="26"/>
        <v>#DIV/0!</v>
      </c>
      <c r="J278" s="45"/>
    </row>
    <row r="279" spans="1:10" ht="33.75" hidden="1">
      <c r="A279" s="49"/>
      <c r="B279" s="53"/>
      <c r="C279" s="36" t="s">
        <v>129</v>
      </c>
      <c r="D279" s="88" t="s">
        <v>195</v>
      </c>
      <c r="E279" s="35"/>
      <c r="F279" s="35"/>
      <c r="G279" s="144" t="e">
        <f t="shared" si="23"/>
        <v>#DIV/0!</v>
      </c>
      <c r="H279" s="144">
        <v>269.89</v>
      </c>
      <c r="I279" s="144">
        <f t="shared" si="26"/>
        <v>0</v>
      </c>
      <c r="J279" s="45">
        <v>384613.03</v>
      </c>
    </row>
    <row r="280" spans="1:10" ht="12.75">
      <c r="A280" s="28">
        <v>854</v>
      </c>
      <c r="B280" s="18"/>
      <c r="C280" s="34"/>
      <c r="D280" s="68" t="s">
        <v>72</v>
      </c>
      <c r="E280" s="20">
        <f>E281</f>
        <v>892371</v>
      </c>
      <c r="F280" s="20">
        <f>F281</f>
        <v>732199</v>
      </c>
      <c r="G280" s="142">
        <f t="shared" si="23"/>
        <v>82.05096310839326</v>
      </c>
      <c r="H280" s="142" t="e">
        <f>H281</f>
        <v>#REF!</v>
      </c>
      <c r="I280" s="155">
        <f t="shared" si="26"/>
        <v>133.68931524757755</v>
      </c>
      <c r="J280" s="20">
        <f>J281</f>
        <v>547687</v>
      </c>
    </row>
    <row r="281" spans="1:10" ht="12.75">
      <c r="A281" s="49"/>
      <c r="B281" s="50">
        <v>85415</v>
      </c>
      <c r="C281" s="22"/>
      <c r="D281" s="16" t="s">
        <v>73</v>
      </c>
      <c r="E281" s="23">
        <f>SUM(E282:E283)</f>
        <v>892371</v>
      </c>
      <c r="F281" s="23">
        <f>SUM(F282:F283)</f>
        <v>732199</v>
      </c>
      <c r="G281" s="143">
        <f t="shared" si="23"/>
        <v>82.05096310839326</v>
      </c>
      <c r="H281" s="143" t="e">
        <f>#REF!</f>
        <v>#REF!</v>
      </c>
      <c r="I281" s="143">
        <f t="shared" si="26"/>
        <v>133.68931524757755</v>
      </c>
      <c r="J281" s="23">
        <f>SUM(J283:J283)</f>
        <v>547687</v>
      </c>
    </row>
    <row r="282" spans="1:10" ht="12.75">
      <c r="A282" s="49"/>
      <c r="B282" s="53"/>
      <c r="C282" s="32" t="s">
        <v>11</v>
      </c>
      <c r="D282" s="12" t="s">
        <v>189</v>
      </c>
      <c r="E282" s="27">
        <v>160172</v>
      </c>
      <c r="F282" s="27">
        <v>0</v>
      </c>
      <c r="G282" s="144">
        <f t="shared" si="23"/>
        <v>0</v>
      </c>
      <c r="H282" s="143"/>
      <c r="I282" s="156" t="s">
        <v>149</v>
      </c>
      <c r="J282" s="27">
        <v>0</v>
      </c>
    </row>
    <row r="283" spans="1:10" ht="33.75">
      <c r="A283" s="49"/>
      <c r="B283" s="53"/>
      <c r="C283" s="32" t="s">
        <v>58</v>
      </c>
      <c r="D283" s="14" t="s">
        <v>228</v>
      </c>
      <c r="E283" s="27">
        <v>732199</v>
      </c>
      <c r="F283" s="27">
        <v>732199</v>
      </c>
      <c r="G283" s="144">
        <f t="shared" si="23"/>
        <v>100</v>
      </c>
      <c r="H283" s="144"/>
      <c r="I283" s="144">
        <f t="shared" si="26"/>
        <v>133.68931524757755</v>
      </c>
      <c r="J283" s="27">
        <v>547687</v>
      </c>
    </row>
    <row r="284" spans="1:10" ht="15" customHeight="1">
      <c r="A284" s="28">
        <v>900</v>
      </c>
      <c r="B284" s="39"/>
      <c r="C284" s="40"/>
      <c r="D284" s="69" t="s">
        <v>99</v>
      </c>
      <c r="E284" s="20">
        <f>SUM(E285,E287,E290,E296,E302,E306,E308)</f>
        <v>9302569</v>
      </c>
      <c r="F284" s="20">
        <f>SUM(F285,F289,F290,F296,F302,F306,F308,)</f>
        <v>2295761.95</v>
      </c>
      <c r="G284" s="142">
        <f t="shared" si="23"/>
        <v>24.67879518012713</v>
      </c>
      <c r="H284" s="142" t="e">
        <f>H290+#REF!+H296+H306+H308</f>
        <v>#REF!</v>
      </c>
      <c r="I284" s="142">
        <f t="shared" si="26"/>
        <v>82.70924133040715</v>
      </c>
      <c r="J284" s="20">
        <f>SUM(J287,J290,J294,J296,J302,J306,J308,J285)</f>
        <v>2775701.8600000003</v>
      </c>
    </row>
    <row r="285" spans="1:10" ht="21.75" customHeight="1" hidden="1">
      <c r="A285" s="21"/>
      <c r="B285" s="29">
        <v>90001</v>
      </c>
      <c r="C285" s="118"/>
      <c r="D285" s="74" t="s">
        <v>190</v>
      </c>
      <c r="E285" s="23">
        <f>SUM(E286)</f>
        <v>0</v>
      </c>
      <c r="F285" s="23">
        <f>SUM(F286)</f>
        <v>0</v>
      </c>
      <c r="G285" s="23" t="e">
        <f>SUM(G286:G286)</f>
        <v>#DIV/0!</v>
      </c>
      <c r="H285" s="142"/>
      <c r="I285" s="143" t="e">
        <f t="shared" si="26"/>
        <v>#DIV/0!</v>
      </c>
      <c r="J285" s="42">
        <f>SUM(J286:J286)</f>
        <v>0</v>
      </c>
    </row>
    <row r="286" spans="1:10" ht="33.75" hidden="1">
      <c r="A286" s="21"/>
      <c r="B286" s="21"/>
      <c r="C286" s="32" t="s">
        <v>129</v>
      </c>
      <c r="D286" s="88" t="s">
        <v>195</v>
      </c>
      <c r="E286" s="45"/>
      <c r="F286" s="45"/>
      <c r="G286" s="27" t="e">
        <f>F286/E286*100</f>
        <v>#DIV/0!</v>
      </c>
      <c r="H286" s="142"/>
      <c r="I286" s="144" t="e">
        <f t="shared" si="26"/>
        <v>#DIV/0!</v>
      </c>
      <c r="J286" s="45">
        <v>0</v>
      </c>
    </row>
    <row r="287" spans="1:10" ht="12" customHeight="1">
      <c r="A287" s="21"/>
      <c r="B287" s="29">
        <v>90002</v>
      </c>
      <c r="C287" s="118"/>
      <c r="D287" s="74" t="s">
        <v>181</v>
      </c>
      <c r="E287" s="23">
        <f>SUM(E288:E289)</f>
        <v>189790</v>
      </c>
      <c r="F287" s="23">
        <f>SUM(F289:F289)</f>
        <v>0</v>
      </c>
      <c r="G287" s="23">
        <f>SUM(G289:G289)</f>
        <v>0</v>
      </c>
      <c r="H287" s="23">
        <f>SUM(H289:H289)</f>
        <v>0</v>
      </c>
      <c r="I287" s="149" t="s">
        <v>149</v>
      </c>
      <c r="J287" s="23">
        <f>SUM(J289:J289)</f>
        <v>0</v>
      </c>
    </row>
    <row r="288" spans="1:10" ht="22.5" hidden="1">
      <c r="A288" s="21"/>
      <c r="B288" s="38"/>
      <c r="C288" s="169" t="s">
        <v>78</v>
      </c>
      <c r="D288" s="14" t="s">
        <v>92</v>
      </c>
      <c r="E288" s="170"/>
      <c r="F288" s="27"/>
      <c r="G288" s="144" t="e">
        <f t="shared" si="23"/>
        <v>#DIV/0!</v>
      </c>
      <c r="H288" s="23"/>
      <c r="I288" s="42"/>
      <c r="J288" s="23"/>
    </row>
    <row r="289" spans="1:10" ht="33.75">
      <c r="A289" s="21"/>
      <c r="B289" s="21"/>
      <c r="C289" s="32" t="s">
        <v>153</v>
      </c>
      <c r="D289" s="88" t="s">
        <v>191</v>
      </c>
      <c r="E289" s="45">
        <v>189790</v>
      </c>
      <c r="F289" s="45">
        <v>0</v>
      </c>
      <c r="G289" s="144">
        <f t="shared" si="23"/>
        <v>0</v>
      </c>
      <c r="H289" s="45"/>
      <c r="I289" s="156" t="s">
        <v>149</v>
      </c>
      <c r="J289" s="45">
        <v>0</v>
      </c>
    </row>
    <row r="290" spans="1:10" ht="12.75">
      <c r="A290" s="21"/>
      <c r="B290" s="29">
        <v>90004</v>
      </c>
      <c r="C290" s="22"/>
      <c r="D290" s="74" t="s">
        <v>82</v>
      </c>
      <c r="E290" s="23">
        <f>SUM(E291:E293)</f>
        <v>4910672</v>
      </c>
      <c r="F290" s="23">
        <f>SUM(F291:F293)</f>
        <v>238685.65999999997</v>
      </c>
      <c r="G290" s="143">
        <f t="shared" si="23"/>
        <v>4.860549839207342</v>
      </c>
      <c r="H290" s="143">
        <f>H293</f>
        <v>0</v>
      </c>
      <c r="I290" s="143">
        <f>(F290/J290)*100</f>
        <v>228.21807293587918</v>
      </c>
      <c r="J290" s="23">
        <f>SUM(J291:J293)</f>
        <v>104586.66</v>
      </c>
    </row>
    <row r="291" spans="1:10" ht="22.5">
      <c r="A291" s="21"/>
      <c r="B291" s="38"/>
      <c r="C291" s="32" t="s">
        <v>78</v>
      </c>
      <c r="D291" s="14" t="s">
        <v>92</v>
      </c>
      <c r="E291" s="27">
        <v>240685</v>
      </c>
      <c r="F291" s="27">
        <v>240684.8</v>
      </c>
      <c r="G291" s="144">
        <f t="shared" si="23"/>
        <v>99.99991690383696</v>
      </c>
      <c r="H291" s="144"/>
      <c r="I291" s="144">
        <f>(F291/J291)*100</f>
        <v>65453.2796693136</v>
      </c>
      <c r="J291" s="45">
        <v>367.72</v>
      </c>
    </row>
    <row r="292" spans="1:10" ht="33.75">
      <c r="A292" s="21"/>
      <c r="B292" s="38"/>
      <c r="C292" s="32" t="s">
        <v>153</v>
      </c>
      <c r="D292" s="88" t="s">
        <v>191</v>
      </c>
      <c r="E292" s="27">
        <v>105000</v>
      </c>
      <c r="F292" s="27">
        <v>10000</v>
      </c>
      <c r="G292" s="144">
        <f t="shared" si="23"/>
        <v>9.523809523809524</v>
      </c>
      <c r="H292" s="144"/>
      <c r="I292" s="144">
        <f>(F292/J292)*100</f>
        <v>100</v>
      </c>
      <c r="J292" s="45">
        <v>10000</v>
      </c>
    </row>
    <row r="293" spans="1:10" ht="33.75">
      <c r="A293" s="24"/>
      <c r="B293" s="25"/>
      <c r="C293" s="32" t="s">
        <v>129</v>
      </c>
      <c r="D293" s="88" t="s">
        <v>195</v>
      </c>
      <c r="E293" s="27">
        <v>4564987</v>
      </c>
      <c r="F293" s="27">
        <v>-11999.14</v>
      </c>
      <c r="G293" s="144">
        <f t="shared" si="23"/>
        <v>-0.262851570004471</v>
      </c>
      <c r="H293" s="144">
        <v>0</v>
      </c>
      <c r="I293" s="144">
        <f>(F293/J293)*100</f>
        <v>-12.73537995651405</v>
      </c>
      <c r="J293" s="27">
        <v>94218.94</v>
      </c>
    </row>
    <row r="294" spans="1:10" ht="12.75" hidden="1">
      <c r="A294" s="24"/>
      <c r="B294" s="29">
        <v>90015</v>
      </c>
      <c r="C294" s="46"/>
      <c r="D294" s="16" t="s">
        <v>182</v>
      </c>
      <c r="E294" s="23">
        <f aca="true" t="shared" si="27" ref="E294:J294">SUM(E295:E295)</f>
        <v>0</v>
      </c>
      <c r="F294" s="23">
        <f t="shared" si="27"/>
        <v>0</v>
      </c>
      <c r="G294" s="23">
        <f t="shared" si="27"/>
        <v>0</v>
      </c>
      <c r="H294" s="23">
        <f t="shared" si="27"/>
        <v>0</v>
      </c>
      <c r="I294" s="23" t="e">
        <f t="shared" si="27"/>
        <v>#VALUE!</v>
      </c>
      <c r="J294" s="23">
        <f t="shared" si="27"/>
        <v>0</v>
      </c>
    </row>
    <row r="295" spans="1:10" ht="12.75" hidden="1">
      <c r="A295" s="24"/>
      <c r="B295" s="25"/>
      <c r="C295" s="54" t="s">
        <v>78</v>
      </c>
      <c r="D295" s="12" t="s">
        <v>180</v>
      </c>
      <c r="E295" s="27">
        <v>0</v>
      </c>
      <c r="F295" s="27">
        <v>0</v>
      </c>
      <c r="G295" s="156" t="s">
        <v>149</v>
      </c>
      <c r="H295" s="156"/>
      <c r="I295" s="144" t="e">
        <f aca="true" t="shared" si="28" ref="I295:I301">(F295/J295)*100</f>
        <v>#VALUE!</v>
      </c>
      <c r="J295" s="45" t="s">
        <v>149</v>
      </c>
    </row>
    <row r="296" spans="1:10" ht="12.75">
      <c r="A296" s="48"/>
      <c r="B296" s="29">
        <v>90017</v>
      </c>
      <c r="C296" s="62"/>
      <c r="D296" s="16" t="s">
        <v>74</v>
      </c>
      <c r="E296" s="23">
        <f>SUM(E297:E301)</f>
        <v>332600</v>
      </c>
      <c r="F296" s="23">
        <f>SUM(F297:F301)</f>
        <v>193121.01</v>
      </c>
      <c r="G296" s="143">
        <f t="shared" si="23"/>
        <v>58.06404389657246</v>
      </c>
      <c r="H296" s="143">
        <f>SUM(H297:H299)</f>
        <v>0</v>
      </c>
      <c r="I296" s="143">
        <f t="shared" si="28"/>
        <v>95.31387575620938</v>
      </c>
      <c r="J296" s="23">
        <f>SUM(J297:J301)</f>
        <v>202615.84</v>
      </c>
    </row>
    <row r="297" spans="1:10" ht="45">
      <c r="A297" s="63"/>
      <c r="B297" s="25"/>
      <c r="C297" s="36" t="s">
        <v>10</v>
      </c>
      <c r="D297" s="88" t="s">
        <v>216</v>
      </c>
      <c r="E297" s="27">
        <v>324000</v>
      </c>
      <c r="F297" s="27">
        <v>182430.57</v>
      </c>
      <c r="G297" s="144">
        <f t="shared" si="23"/>
        <v>56.30573148148148</v>
      </c>
      <c r="H297" s="144">
        <v>0</v>
      </c>
      <c r="I297" s="144">
        <f t="shared" si="28"/>
        <v>95.53442001236398</v>
      </c>
      <c r="J297" s="27">
        <v>190957.95</v>
      </c>
    </row>
    <row r="298" spans="1:10" ht="12.75">
      <c r="A298" s="24"/>
      <c r="B298" s="25"/>
      <c r="C298" s="32" t="s">
        <v>26</v>
      </c>
      <c r="D298" s="12" t="s">
        <v>27</v>
      </c>
      <c r="E298" s="27">
        <v>100</v>
      </c>
      <c r="F298" s="27">
        <v>671.55</v>
      </c>
      <c r="G298" s="144">
        <f t="shared" si="23"/>
        <v>671.55</v>
      </c>
      <c r="H298" s="144">
        <v>0</v>
      </c>
      <c r="I298" s="144">
        <f t="shared" si="28"/>
        <v>157.33430171262563</v>
      </c>
      <c r="J298" s="27">
        <v>426.83</v>
      </c>
    </row>
    <row r="299" spans="1:10" ht="12.75">
      <c r="A299" s="24"/>
      <c r="B299" s="25"/>
      <c r="C299" s="30" t="s">
        <v>11</v>
      </c>
      <c r="D299" s="13" t="s">
        <v>12</v>
      </c>
      <c r="E299" s="27">
        <v>8500</v>
      </c>
      <c r="F299" s="27">
        <v>10018.89</v>
      </c>
      <c r="G299" s="144">
        <f t="shared" si="23"/>
        <v>117.86929411764706</v>
      </c>
      <c r="H299" s="144">
        <v>0</v>
      </c>
      <c r="I299" s="144">
        <f t="shared" si="28"/>
        <v>161.17153479004358</v>
      </c>
      <c r="J299" s="27">
        <v>6216.29</v>
      </c>
    </row>
    <row r="300" spans="1:10" ht="12.75" hidden="1">
      <c r="A300" s="24"/>
      <c r="B300" s="25"/>
      <c r="C300" s="30" t="s">
        <v>199</v>
      </c>
      <c r="D300" s="166" t="s">
        <v>200</v>
      </c>
      <c r="E300" s="27"/>
      <c r="F300" s="27"/>
      <c r="G300" s="144" t="e">
        <f t="shared" si="23"/>
        <v>#DIV/0!</v>
      </c>
      <c r="H300" s="144"/>
      <c r="I300" s="156" t="e">
        <f t="shared" si="28"/>
        <v>#DIV/0!</v>
      </c>
      <c r="J300" s="27">
        <v>0</v>
      </c>
    </row>
    <row r="301" spans="1:10" ht="33.75" hidden="1">
      <c r="A301" s="24"/>
      <c r="B301" s="25"/>
      <c r="C301" s="32" t="s">
        <v>153</v>
      </c>
      <c r="D301" s="88" t="s">
        <v>191</v>
      </c>
      <c r="E301" s="27"/>
      <c r="F301" s="27"/>
      <c r="G301" s="144" t="e">
        <f t="shared" si="23"/>
        <v>#DIV/0!</v>
      </c>
      <c r="H301" s="144"/>
      <c r="I301" s="144">
        <f t="shared" si="28"/>
        <v>0</v>
      </c>
      <c r="J301" s="156">
        <v>5014.77</v>
      </c>
    </row>
    <row r="302" spans="1:10" ht="24" customHeight="1">
      <c r="A302" s="48"/>
      <c r="B302" s="29">
        <v>90019</v>
      </c>
      <c r="C302" s="62"/>
      <c r="D302" s="15" t="s">
        <v>132</v>
      </c>
      <c r="E302" s="23">
        <f>SUM(E303:E305)</f>
        <v>1100000</v>
      </c>
      <c r="F302" s="23">
        <f>SUM(F303:F305)</f>
        <v>594869.56</v>
      </c>
      <c r="G302" s="143">
        <f>F302*100/E302</f>
        <v>54.07905090909092</v>
      </c>
      <c r="H302" s="143" t="e">
        <f>SUM(H304:H308)</f>
        <v>#REF!</v>
      </c>
      <c r="I302" s="143">
        <f aca="true" t="shared" si="29" ref="I302:I317">(F302/J302)*100</f>
        <v>93.23751138432785</v>
      </c>
      <c r="J302" s="23">
        <f>SUM(J303:J305)</f>
        <v>638015.27</v>
      </c>
    </row>
    <row r="303" spans="1:10" ht="12.75">
      <c r="A303" s="63"/>
      <c r="B303" s="25"/>
      <c r="C303" s="36" t="s">
        <v>17</v>
      </c>
      <c r="D303" s="12" t="s">
        <v>18</v>
      </c>
      <c r="E303" s="27">
        <v>1100000</v>
      </c>
      <c r="F303" s="27">
        <v>594869.56</v>
      </c>
      <c r="G303" s="144">
        <f t="shared" si="23"/>
        <v>54.07905090909092</v>
      </c>
      <c r="H303" s="144"/>
      <c r="I303" s="144">
        <f t="shared" si="29"/>
        <v>93.23751138432785</v>
      </c>
      <c r="J303" s="27">
        <v>638015.27</v>
      </c>
    </row>
    <row r="304" spans="1:10" ht="12.75" hidden="1">
      <c r="A304" s="24"/>
      <c r="B304" s="25"/>
      <c r="C304" s="32" t="s">
        <v>11</v>
      </c>
      <c r="D304" s="12" t="s">
        <v>12</v>
      </c>
      <c r="E304" s="27"/>
      <c r="F304" s="27"/>
      <c r="G304" s="144" t="e">
        <f t="shared" si="23"/>
        <v>#DIV/0!</v>
      </c>
      <c r="H304" s="144">
        <v>0</v>
      </c>
      <c r="I304" s="144" t="e">
        <f t="shared" si="29"/>
        <v>#DIV/0!</v>
      </c>
      <c r="J304" s="27">
        <v>0</v>
      </c>
    </row>
    <row r="305" spans="1:10" ht="22.5" hidden="1">
      <c r="A305" s="24"/>
      <c r="B305" s="25"/>
      <c r="C305" s="32" t="s">
        <v>75</v>
      </c>
      <c r="D305" s="88" t="s">
        <v>167</v>
      </c>
      <c r="E305" s="83"/>
      <c r="F305" s="83"/>
      <c r="G305" s="144" t="e">
        <f t="shared" si="23"/>
        <v>#DIV/0!</v>
      </c>
      <c r="H305" s="144"/>
      <c r="I305" s="144" t="e">
        <f t="shared" si="29"/>
        <v>#DIV/0!</v>
      </c>
      <c r="J305" s="27">
        <v>0</v>
      </c>
    </row>
    <row r="306" spans="1:10" ht="22.5">
      <c r="A306" s="21"/>
      <c r="B306" s="29">
        <v>90020</v>
      </c>
      <c r="C306" s="22"/>
      <c r="D306" s="91" t="s">
        <v>124</v>
      </c>
      <c r="E306" s="86">
        <f>SUM(E307)</f>
        <v>41000</v>
      </c>
      <c r="F306" s="86">
        <f>SUM(F307)</f>
        <v>13762.38</v>
      </c>
      <c r="G306" s="145">
        <f t="shared" si="23"/>
        <v>33.56678048780488</v>
      </c>
      <c r="H306" s="145">
        <f>H307</f>
        <v>22360.2</v>
      </c>
      <c r="I306" s="143">
        <f t="shared" si="29"/>
        <v>57.01000277958549</v>
      </c>
      <c r="J306" s="86">
        <f>SUM(J307)</f>
        <v>24140.29</v>
      </c>
    </row>
    <row r="307" spans="1:10" ht="12.75">
      <c r="A307" s="24"/>
      <c r="B307" s="31"/>
      <c r="C307" s="37" t="s">
        <v>76</v>
      </c>
      <c r="D307" s="12" t="s">
        <v>77</v>
      </c>
      <c r="E307" s="27">
        <v>41000</v>
      </c>
      <c r="F307" s="27">
        <v>13762.38</v>
      </c>
      <c r="G307" s="144">
        <f t="shared" si="23"/>
        <v>33.56678048780488</v>
      </c>
      <c r="H307" s="144">
        <v>22360.2</v>
      </c>
      <c r="I307" s="144">
        <f t="shared" si="29"/>
        <v>57.01000277958549</v>
      </c>
      <c r="J307" s="27">
        <v>24140.29</v>
      </c>
    </row>
    <row r="308" spans="1:10" ht="12.75">
      <c r="A308" s="21"/>
      <c r="B308" s="29">
        <v>90095</v>
      </c>
      <c r="C308" s="62"/>
      <c r="D308" s="16" t="s">
        <v>5</v>
      </c>
      <c r="E308" s="23">
        <f>SUM(E309:E312)</f>
        <v>2728507</v>
      </c>
      <c r="F308" s="23">
        <f>SUM(F309:F312)</f>
        <v>1255323.34</v>
      </c>
      <c r="G308" s="143">
        <f t="shared" si="23"/>
        <v>46.00770091482266</v>
      </c>
      <c r="H308" s="143" t="e">
        <f>SUM(#REF!)</f>
        <v>#REF!</v>
      </c>
      <c r="I308" s="144">
        <f t="shared" si="29"/>
        <v>69.49526109038601</v>
      </c>
      <c r="J308" s="23">
        <f>SUM(J309:J312)</f>
        <v>1806343.8</v>
      </c>
    </row>
    <row r="309" spans="1:10" ht="22.5" hidden="1">
      <c r="A309" s="21"/>
      <c r="B309" s="38"/>
      <c r="C309" s="32" t="s">
        <v>78</v>
      </c>
      <c r="D309" s="14" t="s">
        <v>92</v>
      </c>
      <c r="E309" s="27"/>
      <c r="F309" s="27"/>
      <c r="G309" s="144" t="e">
        <f t="shared" si="23"/>
        <v>#DIV/0!</v>
      </c>
      <c r="H309" s="144"/>
      <c r="I309" s="144">
        <f t="shared" si="29"/>
        <v>0</v>
      </c>
      <c r="J309" s="45">
        <v>624.06</v>
      </c>
    </row>
    <row r="310" spans="1:10" ht="12.75" hidden="1">
      <c r="A310" s="21"/>
      <c r="B310" s="38"/>
      <c r="C310" s="32" t="s">
        <v>11</v>
      </c>
      <c r="D310" s="12" t="s">
        <v>12</v>
      </c>
      <c r="E310" s="27"/>
      <c r="F310" s="27"/>
      <c r="G310" s="144" t="e">
        <f t="shared" si="23"/>
        <v>#DIV/0!</v>
      </c>
      <c r="H310" s="144"/>
      <c r="I310" s="144">
        <f t="shared" si="29"/>
        <v>0</v>
      </c>
      <c r="J310" s="45">
        <v>9180</v>
      </c>
    </row>
    <row r="311" spans="1:10" ht="33.75">
      <c r="A311" s="21"/>
      <c r="B311" s="38"/>
      <c r="C311" s="32" t="s">
        <v>153</v>
      </c>
      <c r="D311" s="88" t="s">
        <v>191</v>
      </c>
      <c r="E311" s="27">
        <v>15600</v>
      </c>
      <c r="F311" s="27">
        <v>0</v>
      </c>
      <c r="G311" s="144">
        <f>F311*100/E311</f>
        <v>0</v>
      </c>
      <c r="H311" s="144"/>
      <c r="I311" s="156" t="s">
        <v>149</v>
      </c>
      <c r="J311" s="45">
        <v>0</v>
      </c>
    </row>
    <row r="312" spans="1:10" ht="33.75">
      <c r="A312" s="21"/>
      <c r="B312" s="38"/>
      <c r="C312" s="32">
        <v>6298</v>
      </c>
      <c r="D312" s="88" t="s">
        <v>195</v>
      </c>
      <c r="E312" s="27">
        <v>2712907</v>
      </c>
      <c r="F312" s="27">
        <v>1255323.34</v>
      </c>
      <c r="G312" s="144">
        <f>F312*100/E312</f>
        <v>46.27225850351671</v>
      </c>
      <c r="H312" s="144"/>
      <c r="I312" s="144">
        <f t="shared" si="29"/>
        <v>69.87450998439924</v>
      </c>
      <c r="J312" s="27">
        <v>1796539.74</v>
      </c>
    </row>
    <row r="313" spans="1:10" ht="13.5" customHeight="1">
      <c r="A313" s="28">
        <v>921</v>
      </c>
      <c r="B313" s="39"/>
      <c r="C313" s="40"/>
      <c r="D313" s="75" t="s">
        <v>102</v>
      </c>
      <c r="E313" s="20">
        <f>E314+E316</f>
        <v>578898</v>
      </c>
      <c r="F313" s="20">
        <f>F314+F316+F320</f>
        <v>516397.7</v>
      </c>
      <c r="G313" s="142">
        <f t="shared" si="23"/>
        <v>89.20357299558817</v>
      </c>
      <c r="H313" s="142" t="e">
        <f>H314+H316+#REF!</f>
        <v>#REF!</v>
      </c>
      <c r="I313" s="142">
        <f t="shared" si="29"/>
        <v>187.1870407413104</v>
      </c>
      <c r="J313" s="20">
        <f>J314+J316+J320</f>
        <v>275872.57</v>
      </c>
    </row>
    <row r="314" spans="1:10" ht="12.75">
      <c r="A314" s="21"/>
      <c r="B314" s="64">
        <v>92116</v>
      </c>
      <c r="C314" s="65"/>
      <c r="D314" s="16" t="s">
        <v>79</v>
      </c>
      <c r="E314" s="23">
        <f>SUM(E315)</f>
        <v>150000</v>
      </c>
      <c r="F314" s="23">
        <f>SUM(F315)</f>
        <v>87500</v>
      </c>
      <c r="G314" s="143">
        <f t="shared" si="23"/>
        <v>58.333333333333336</v>
      </c>
      <c r="H314" s="143">
        <f>SUM(H315)</f>
        <v>110000</v>
      </c>
      <c r="I314" s="143">
        <f t="shared" si="29"/>
        <v>100</v>
      </c>
      <c r="J314" s="23">
        <f>SUM(J315)</f>
        <v>87500</v>
      </c>
    </row>
    <row r="315" spans="1:10" ht="33.75">
      <c r="A315" s="24"/>
      <c r="B315" s="31"/>
      <c r="C315" s="32">
        <v>2320</v>
      </c>
      <c r="D315" s="14" t="s">
        <v>227</v>
      </c>
      <c r="E315" s="27">
        <v>150000</v>
      </c>
      <c r="F315" s="27">
        <v>87500</v>
      </c>
      <c r="G315" s="144">
        <f t="shared" si="23"/>
        <v>58.333333333333336</v>
      </c>
      <c r="H315" s="144">
        <v>110000</v>
      </c>
      <c r="I315" s="144">
        <f t="shared" si="29"/>
        <v>100</v>
      </c>
      <c r="J315" s="27">
        <v>87500</v>
      </c>
    </row>
    <row r="316" spans="1:10" ht="12.75">
      <c r="A316" s="21"/>
      <c r="B316" s="29">
        <v>92120</v>
      </c>
      <c r="C316" s="22"/>
      <c r="D316" s="16" t="s">
        <v>97</v>
      </c>
      <c r="E316" s="23">
        <f>SUM(E317:E319)</f>
        <v>428898</v>
      </c>
      <c r="F316" s="23">
        <f>SUM(F317:F319)</f>
        <v>428897.7</v>
      </c>
      <c r="G316" s="143">
        <f t="shared" si="23"/>
        <v>99.99993005329938</v>
      </c>
      <c r="H316" s="143">
        <v>15000</v>
      </c>
      <c r="I316" s="143">
        <f t="shared" si="29"/>
        <v>227.68585681025638</v>
      </c>
      <c r="J316" s="23">
        <f>SUM(J317:J319)</f>
        <v>188372.57</v>
      </c>
    </row>
    <row r="317" spans="1:10" ht="21.75" customHeight="1" hidden="1">
      <c r="A317" s="21"/>
      <c r="B317" s="111"/>
      <c r="C317" s="46" t="s">
        <v>78</v>
      </c>
      <c r="D317" s="14" t="s">
        <v>92</v>
      </c>
      <c r="E317" s="27"/>
      <c r="F317" s="27"/>
      <c r="G317" s="156" t="s">
        <v>149</v>
      </c>
      <c r="H317" s="144"/>
      <c r="I317" s="144" t="e">
        <f t="shared" si="29"/>
        <v>#DIV/0!</v>
      </c>
      <c r="J317" s="27">
        <v>0</v>
      </c>
    </row>
    <row r="318" spans="1:10" ht="12.75" hidden="1">
      <c r="A318" s="21"/>
      <c r="B318" s="38"/>
      <c r="C318" s="32" t="s">
        <v>157</v>
      </c>
      <c r="D318" s="88" t="s">
        <v>159</v>
      </c>
      <c r="E318" s="27"/>
      <c r="F318" s="27"/>
      <c r="G318" s="144" t="e">
        <f t="shared" si="23"/>
        <v>#DIV/0!</v>
      </c>
      <c r="H318" s="144"/>
      <c r="I318" s="144">
        <f aca="true" t="shared" si="30" ref="I318:I324">(F318/J318)*100</f>
        <v>0</v>
      </c>
      <c r="J318" s="45">
        <v>8000</v>
      </c>
    </row>
    <row r="319" spans="1:10" ht="33.75">
      <c r="A319" s="24"/>
      <c r="B319" s="25"/>
      <c r="C319" s="32" t="s">
        <v>129</v>
      </c>
      <c r="D319" s="88" t="s">
        <v>195</v>
      </c>
      <c r="E319" s="27">
        <v>428898</v>
      </c>
      <c r="F319" s="27">
        <v>428897.7</v>
      </c>
      <c r="G319" s="144">
        <f aca="true" t="shared" si="31" ref="G319:G334">F319*100/E319</f>
        <v>99.99993005329938</v>
      </c>
      <c r="H319" s="144">
        <v>15000</v>
      </c>
      <c r="I319" s="144">
        <f t="shared" si="30"/>
        <v>237.78432607574422</v>
      </c>
      <c r="J319" s="45">
        <v>180372.57</v>
      </c>
    </row>
    <row r="320" spans="1:10" ht="12.75" hidden="1">
      <c r="A320" s="24"/>
      <c r="B320" s="29">
        <v>92195</v>
      </c>
      <c r="C320" s="104"/>
      <c r="D320" s="91" t="s">
        <v>5</v>
      </c>
      <c r="E320" s="23">
        <f>SUM(E321)</f>
        <v>0</v>
      </c>
      <c r="F320" s="23">
        <f>SUM(F321)</f>
        <v>0</v>
      </c>
      <c r="G320" s="143" t="e">
        <f t="shared" si="31"/>
        <v>#DIV/0!</v>
      </c>
      <c r="H320" s="143"/>
      <c r="I320" s="143" t="e">
        <f t="shared" si="30"/>
        <v>#DIV/0!</v>
      </c>
      <c r="J320" s="23"/>
    </row>
    <row r="321" spans="1:10" ht="12.75" hidden="1">
      <c r="A321" s="24"/>
      <c r="B321" s="132"/>
      <c r="C321" s="32" t="s">
        <v>11</v>
      </c>
      <c r="D321" s="88" t="s">
        <v>12</v>
      </c>
      <c r="E321" s="27"/>
      <c r="F321" s="27"/>
      <c r="G321" s="144" t="e">
        <f t="shared" si="31"/>
        <v>#DIV/0!</v>
      </c>
      <c r="H321" s="144"/>
      <c r="I321" s="144" t="e">
        <f t="shared" si="30"/>
        <v>#DIV/0!</v>
      </c>
      <c r="J321" s="27"/>
    </row>
    <row r="322" spans="1:10" ht="12.75" hidden="1">
      <c r="A322" s="24"/>
      <c r="B322" s="25"/>
      <c r="C322" s="32" t="s">
        <v>157</v>
      </c>
      <c r="D322" s="88" t="s">
        <v>125</v>
      </c>
      <c r="E322" s="27">
        <v>0</v>
      </c>
      <c r="F322" s="27">
        <v>0</v>
      </c>
      <c r="G322" s="144" t="e">
        <f t="shared" si="31"/>
        <v>#DIV/0!</v>
      </c>
      <c r="H322" s="144"/>
      <c r="I322" s="144" t="e">
        <f t="shared" si="30"/>
        <v>#DIV/0!</v>
      </c>
      <c r="J322" s="45"/>
    </row>
    <row r="323" spans="1:10" ht="12.75">
      <c r="A323" s="28">
        <v>926</v>
      </c>
      <c r="B323" s="18"/>
      <c r="C323" s="34"/>
      <c r="D323" s="68" t="s">
        <v>212</v>
      </c>
      <c r="E323" s="20">
        <f>SUM(E324,E329)</f>
        <v>95000</v>
      </c>
      <c r="F323" s="20">
        <f>SUM(F324,F329)</f>
        <v>0</v>
      </c>
      <c r="G323" s="142">
        <f t="shared" si="31"/>
        <v>0</v>
      </c>
      <c r="H323" s="142">
        <f>H324+H329+H332</f>
        <v>334423.6</v>
      </c>
      <c r="I323" s="142">
        <f t="shared" si="30"/>
        <v>0</v>
      </c>
      <c r="J323" s="20">
        <f>J324+J329+J332</f>
        <v>423319.89</v>
      </c>
    </row>
    <row r="324" spans="1:10" ht="12.75">
      <c r="A324" s="49"/>
      <c r="B324" s="50">
        <v>92601</v>
      </c>
      <c r="C324" s="51"/>
      <c r="D324" s="72" t="s">
        <v>88</v>
      </c>
      <c r="E324" s="52">
        <f>SUM(E325:E328)</f>
        <v>95000</v>
      </c>
      <c r="F324" s="52">
        <f>SUM(F325:F328)</f>
        <v>0</v>
      </c>
      <c r="G324" s="151">
        <f t="shared" si="31"/>
        <v>0</v>
      </c>
      <c r="H324" s="151">
        <f>SUM(H328:H328)</f>
        <v>333000</v>
      </c>
      <c r="I324" s="143">
        <f t="shared" si="30"/>
        <v>0</v>
      </c>
      <c r="J324" s="52">
        <f>SUM(J325:J328)</f>
        <v>283661.37</v>
      </c>
    </row>
    <row r="325" spans="1:10" ht="33.75" hidden="1">
      <c r="A325" s="49"/>
      <c r="B325" s="53"/>
      <c r="C325" s="54" t="s">
        <v>78</v>
      </c>
      <c r="D325" s="135" t="s">
        <v>178</v>
      </c>
      <c r="E325" s="55"/>
      <c r="F325" s="55"/>
      <c r="G325" s="147" t="e">
        <f t="shared" si="31"/>
        <v>#DIV/0!</v>
      </c>
      <c r="H325" s="147"/>
      <c r="I325" s="158" t="s">
        <v>149</v>
      </c>
      <c r="J325" s="45"/>
    </row>
    <row r="326" spans="1:10" ht="12.75" hidden="1">
      <c r="A326" s="49"/>
      <c r="B326" s="53"/>
      <c r="C326" s="54" t="s">
        <v>153</v>
      </c>
      <c r="D326" s="128" t="s">
        <v>125</v>
      </c>
      <c r="E326" s="55"/>
      <c r="F326" s="55"/>
      <c r="G326" s="158" t="s">
        <v>149</v>
      </c>
      <c r="H326" s="147"/>
      <c r="I326" s="158" t="e">
        <f aca="true" t="shared" si="32" ref="I326:I334">(F326/J326)*100</f>
        <v>#DIV/0!</v>
      </c>
      <c r="J326" s="55">
        <v>0</v>
      </c>
    </row>
    <row r="327" spans="1:10" ht="33.75">
      <c r="A327" s="49"/>
      <c r="B327" s="53"/>
      <c r="C327" s="66" t="s">
        <v>91</v>
      </c>
      <c r="D327" s="14" t="s">
        <v>193</v>
      </c>
      <c r="E327" s="55">
        <v>95000</v>
      </c>
      <c r="F327" s="55">
        <v>0</v>
      </c>
      <c r="G327" s="147">
        <f t="shared" si="31"/>
        <v>0</v>
      </c>
      <c r="H327" s="147"/>
      <c r="I327" s="144">
        <f t="shared" si="32"/>
        <v>0</v>
      </c>
      <c r="J327" s="161">
        <v>283661.37</v>
      </c>
    </row>
    <row r="328" spans="1:10" ht="33.75" hidden="1">
      <c r="A328" s="56"/>
      <c r="B328" s="61"/>
      <c r="C328" s="66" t="s">
        <v>87</v>
      </c>
      <c r="D328" s="14" t="s">
        <v>193</v>
      </c>
      <c r="E328" s="55"/>
      <c r="F328" s="55"/>
      <c r="G328" s="147" t="e">
        <f t="shared" si="31"/>
        <v>#DIV/0!</v>
      </c>
      <c r="H328" s="147">
        <v>333000</v>
      </c>
      <c r="I328" s="144" t="e">
        <f t="shared" si="32"/>
        <v>#DIV/0!</v>
      </c>
      <c r="J328" s="55">
        <v>0</v>
      </c>
    </row>
    <row r="329" spans="1:10" ht="12.75" hidden="1">
      <c r="A329" s="49"/>
      <c r="B329" s="50">
        <v>92604</v>
      </c>
      <c r="C329" s="22"/>
      <c r="D329" s="16" t="s">
        <v>80</v>
      </c>
      <c r="E329" s="23">
        <f>SUM(E330)</f>
        <v>0</v>
      </c>
      <c r="F329" s="23">
        <f>SUM(F330)</f>
        <v>0</v>
      </c>
      <c r="G329" s="23" t="e">
        <f t="shared" si="31"/>
        <v>#DIV/0!</v>
      </c>
      <c r="H329" s="143">
        <f>SUM(H330:H330)</f>
        <v>711.8</v>
      </c>
      <c r="I329" s="143">
        <f t="shared" si="32"/>
        <v>0</v>
      </c>
      <c r="J329" s="23">
        <f>SUM(J330:J331)</f>
        <v>139658.52</v>
      </c>
    </row>
    <row r="330" spans="1:10" ht="33.75" hidden="1">
      <c r="A330" s="49"/>
      <c r="B330" s="53"/>
      <c r="C330" s="32" t="s">
        <v>129</v>
      </c>
      <c r="D330" s="88" t="s">
        <v>195</v>
      </c>
      <c r="E330" s="67"/>
      <c r="F330" s="27"/>
      <c r="G330" s="147" t="e">
        <f t="shared" si="31"/>
        <v>#DIV/0!</v>
      </c>
      <c r="H330" s="144">
        <v>711.8</v>
      </c>
      <c r="I330" s="144">
        <f t="shared" si="32"/>
        <v>0</v>
      </c>
      <c r="J330" s="27">
        <v>139658.52</v>
      </c>
    </row>
    <row r="331" spans="1:10" ht="33.75" hidden="1">
      <c r="A331" s="49"/>
      <c r="B331" s="53"/>
      <c r="C331" s="32" t="s">
        <v>91</v>
      </c>
      <c r="D331" s="14" t="s">
        <v>193</v>
      </c>
      <c r="E331" s="67"/>
      <c r="F331" s="27"/>
      <c r="G331" s="147" t="e">
        <f t="shared" si="31"/>
        <v>#DIV/0!</v>
      </c>
      <c r="H331" s="144"/>
      <c r="I331" s="144" t="e">
        <f t="shared" si="32"/>
        <v>#DIV/0!</v>
      </c>
      <c r="J331" s="27">
        <v>0</v>
      </c>
    </row>
    <row r="332" spans="1:10" ht="12.75" hidden="1">
      <c r="A332" s="49"/>
      <c r="B332" s="50">
        <v>92695</v>
      </c>
      <c r="C332" s="22"/>
      <c r="D332" s="16" t="s">
        <v>5</v>
      </c>
      <c r="E332" s="23">
        <f>SUM(E333)</f>
        <v>0</v>
      </c>
      <c r="F332" s="23">
        <f>SUM(F333)</f>
        <v>0</v>
      </c>
      <c r="G332" s="143" t="e">
        <f t="shared" si="31"/>
        <v>#DIV/0!</v>
      </c>
      <c r="H332" s="143">
        <f>SUM(H333:H333)</f>
        <v>711.8</v>
      </c>
      <c r="I332" s="143" t="e">
        <f t="shared" si="32"/>
        <v>#DIV/0!</v>
      </c>
      <c r="J332" s="23">
        <f>SUM(J333)</f>
        <v>0</v>
      </c>
    </row>
    <row r="333" spans="1:10" ht="12.75" hidden="1">
      <c r="A333" s="49"/>
      <c r="B333" s="53"/>
      <c r="C333" s="32" t="s">
        <v>157</v>
      </c>
      <c r="D333" s="12" t="s">
        <v>159</v>
      </c>
      <c r="E333" s="67"/>
      <c r="F333" s="27"/>
      <c r="G333" s="144" t="e">
        <f t="shared" si="31"/>
        <v>#DIV/0!</v>
      </c>
      <c r="H333" s="144">
        <v>711.8</v>
      </c>
      <c r="I333" s="144" t="e">
        <f t="shared" si="32"/>
        <v>#DIV/0!</v>
      </c>
      <c r="J333" s="45"/>
    </row>
    <row r="334" spans="1:10" ht="15.75" customHeight="1">
      <c r="A334" s="48"/>
      <c r="B334" s="38"/>
      <c r="C334" s="182" t="s">
        <v>81</v>
      </c>
      <c r="D334" s="183"/>
      <c r="E334" s="20">
        <f>SUM(E323,E313,E284,E280,E269,E204,E187,E156,E139,E94,E87,E77,E55,E51,E32,E7,E4)</f>
        <v>216157211</v>
      </c>
      <c r="F334" s="20">
        <f>SUM(F323,F313,F284,F280,F269,F204,F187,F156,F139,F94,F87,F77,F55,F51,F32,F7,F4)</f>
        <v>120729049.91999997</v>
      </c>
      <c r="G334" s="142">
        <f t="shared" si="31"/>
        <v>55.85242766663934</v>
      </c>
      <c r="H334" s="142" t="e">
        <f>#REF!+H7+H32+H51+H55+H77+H87+H94+H139+H156+H187+H204+H269+H280+H284+H313+H323</f>
        <v>#REF!</v>
      </c>
      <c r="I334" s="142">
        <f t="shared" si="32"/>
        <v>93.14469730229196</v>
      </c>
      <c r="J334" s="20">
        <f>SUM(J323,J313,J284,J280,J269,J204,J187,J156,J139,J94,J87,J77,J55,J51,J32,J7,J4)</f>
        <v>129614517.43000002</v>
      </c>
    </row>
    <row r="335" spans="2:8" s="95" customFormat="1" ht="11.25">
      <c r="B335" s="93"/>
      <c r="C335" s="93"/>
      <c r="D335" s="93"/>
      <c r="E335" s="94"/>
      <c r="F335" s="94"/>
      <c r="G335" s="137"/>
      <c r="H335" s="96"/>
    </row>
    <row r="336" spans="4:8" ht="12.75">
      <c r="D336" s="11"/>
      <c r="E336" s="92"/>
      <c r="F336" s="92"/>
      <c r="G336" s="138"/>
      <c r="H336" s="9"/>
    </row>
    <row r="337" spans="1:8" ht="12.75">
      <c r="A337" s="2"/>
      <c r="D337" s="11"/>
      <c r="E337" s="7"/>
      <c r="F337" s="7"/>
      <c r="G337" s="139"/>
      <c r="H337" s="7"/>
    </row>
    <row r="338" spans="4:7" ht="12.75">
      <c r="D338" s="11"/>
      <c r="E338" s="8"/>
      <c r="F338" s="5"/>
      <c r="G338" s="140"/>
    </row>
    <row r="339" spans="3:7" ht="12.75">
      <c r="C339" s="4"/>
      <c r="D339" s="17"/>
      <c r="E339" s="5"/>
      <c r="F339" s="79"/>
      <c r="G339" s="140"/>
    </row>
    <row r="340" spans="4:7" ht="12.75">
      <c r="D340" s="11"/>
      <c r="E340" s="5"/>
      <c r="F340" s="5"/>
      <c r="G340" s="140"/>
    </row>
    <row r="341" spans="4:7" ht="12.75">
      <c r="D341" s="11"/>
      <c r="E341" s="5"/>
      <c r="F341" s="5"/>
      <c r="G341" s="140"/>
    </row>
    <row r="342" spans="4:8" ht="12.75">
      <c r="D342" s="11"/>
      <c r="E342" s="5"/>
      <c r="F342" s="5"/>
      <c r="G342" s="140"/>
      <c r="H342" s="10"/>
    </row>
    <row r="343" spans="4:7" ht="12.75">
      <c r="D343" s="11"/>
      <c r="E343" s="5"/>
      <c r="F343" s="5"/>
      <c r="G343" s="140"/>
    </row>
    <row r="344" spans="4:7" ht="12.75">
      <c r="D344" s="11"/>
      <c r="E344" s="5"/>
      <c r="F344" s="5"/>
      <c r="G344" s="140"/>
    </row>
    <row r="345" spans="4:7" ht="12.75">
      <c r="D345" s="11"/>
      <c r="E345" s="5"/>
      <c r="F345" s="5"/>
      <c r="G345" s="140"/>
    </row>
  </sheetData>
  <sheetProtection/>
  <mergeCells count="9">
    <mergeCell ref="J1:J2"/>
    <mergeCell ref="H1:H2"/>
    <mergeCell ref="E1:E2"/>
    <mergeCell ref="F1:F2"/>
    <mergeCell ref="G1:G2"/>
    <mergeCell ref="C334:D334"/>
    <mergeCell ref="A1:C1"/>
    <mergeCell ref="D1:D2"/>
    <mergeCell ref="I1:I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1"/>
  <headerFooter alignWithMargins="0">
    <oddHeader>&amp;LRealizacja planu dochodów według klasyfikacji budżetowej za miesiąc styczeń-lipiec 2013 roku
</oddHeader>
    <oddFooter>&amp;C&amp;A&amp;RStrona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mjaworska</cp:lastModifiedBy>
  <cp:lastPrinted>2013-08-14T13:27:33Z</cp:lastPrinted>
  <dcterms:created xsi:type="dcterms:W3CDTF">1997-02-26T13:46:56Z</dcterms:created>
  <dcterms:modified xsi:type="dcterms:W3CDTF">2013-08-16T07:46:16Z</dcterms:modified>
  <cp:category/>
  <cp:version/>
  <cp:contentType/>
  <cp:contentStatus/>
</cp:coreProperties>
</file>