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<sst xmlns="http://schemas.openxmlformats.org/spreadsheetml/2006/main" count="686" uniqueCount="239">
  <si>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</si>
  <si>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</si>
  <si>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</si>
  <si>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</si>
  <si>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</si>
  <si>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</si>
  <si>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</si>
  <si>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</si>
  <si>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</si>
  <si>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</si>
  <si>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</si>
  <si>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</si>
  <si>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</si>
  <si>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</si>
  <si>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</si>
  <si>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</si>
  <si>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</si>
  <si>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</si>
  <si>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</si>
  <si>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</si>
  <si>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</si>
  <si>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</si>
  <si>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</si>
  <si>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</si>
  <si>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</si>
  <si>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</si>
  <si>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</si>
  <si>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</si>
  <si>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</si>
  <si>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</si>
  <si>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</si>
  <si>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</si>
  <si>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</si>
  <si>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</si>
  <si>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</si>
  <si>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</si>
  <si>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</si>
  <si>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</si>
  <si>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</si>
  <si>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</si>
  <si>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</si>
  <si>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</si>
  <si>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</si>
  <si>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</si>
  <si>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</si>
  <si>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</si>
  <si>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</si>
  <si>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</si>
  <si>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</si>
  <si>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</si>
  <si>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</si>
  <si>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</si>
  <si>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</si>
  <si>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</si>
  <si>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</si>
  <si>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</si>
  <si>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</si>
  <si>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</si>
  <si>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</si>
  <si>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</si>
  <si>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</si>
  <si>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</si>
  <si>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</si>
  <si>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</si>
  <si>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</si>
  <si>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</si>
  <si>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</si>
  <si>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</si>
  <si>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</si>
  <si>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</si>
  <si>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</si>
  <si>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</si>
  <si>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</si>
  <si>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</si>
  <si>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</si>
  <si>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</si>
  <si>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</si>
  <si>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</si>
  <si>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</si>
  <si>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</si>
  <si>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</si>
  <si>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</si>
  <si>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</si>
  <si>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</si>
  <si>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</si>
  <si>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</si>
  <si>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</si>
  <si>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</si>
  <si>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</si>
  <si>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</si>
  <si>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</si>
  <si>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</si>
  <si>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</si>
  <si>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</si>
  <si>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</si>
  <si>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</si>
  <si>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</si>
  <si>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</si>
  <si>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</si>
  <si>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</si>
  <si>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</si>
  <si>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</si>
  <si>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</si>
  <si>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</si>
  <si>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</si>
  <si>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</si>
  <si>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</si>
  <si>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</si>
  <si>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</si>
  <si>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</si>
  <si>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</si>
  <si>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</si>
  <si>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</si>
  <si>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</si>
  <si>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</si>
  <si>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</si>
  <si>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</si>
  <si>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</si>
  <si>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</si>
  <si>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</si>
  <si>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</si>
  <si>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</si>
  <si>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</si>
  <si>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</si>
  <si>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</si>
  <si>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</si>
  <si>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</si>
  <si>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</si>
  <si>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</si>
  <si>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</si>
  <si>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</si>
  <si>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</si>
  <si>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</si>
  <si>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</si>
  <si>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</si>
  <si>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</si>
  <si>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</si>
  <si>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</si>
  <si>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</si>
  <si>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</si>
  <si>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</si>
  <si>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</si>
  <si>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</si>
  <si>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</si>
  <si>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</si>
  <si>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</si>
  <si>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</si>
  <si>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</si>
  <si>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</si>
  <si>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</si>
  <si>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</si>
  <si>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</si>
  <si>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</si>
  <si>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</si>
  <si>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</si>
  <si>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</si>
  <si>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</si>
  <si>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</si>
  <si>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</si>
  <si>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</si>
  <si>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</si>
  <si>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</si>
  <si>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</si>
  <si>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</si>
  <si>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</si>
  <si>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</si>
  <si>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</si>
  <si>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</si>
  <si>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</si>
  <si>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</si>
  <si>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</si>
  <si>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</si>
  <si>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</si>
  <si>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</si>
  <si>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</si>
  <si>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</si>
  <si>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</si>
  <si>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</si>
  <si>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</si>
  <si>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</si>
  <si>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</si>
  <si>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</si>
  <si>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</si>
  <si>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</si>
  <si>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</si>
  <si>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</si>
  <si>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</si>
  <si>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</si>
  <si>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</si>
  <si>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</si>
  <si>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</si>
  <si>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</si>
  <si>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</si>
  <si>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</si>
  <si>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</si>
  <si>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</si>
  <si>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</si>
  <si>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</si>
  <si>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</si>
  <si>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</si>
  <si>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</si>
  <si>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</si>
  <si>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</si>
  <si>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</si>
  <si>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</si>
  <si>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</si>
  <si>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</si>
  <si>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</si>
  <si>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wykonanie 2012 r.</t>
  </si>
  <si>
    <t>wskaźnik dynamiki 2013/2012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</si>
  <si>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</si>
  <si>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</si>
  <si>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</si>
  <si>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</si>
  <si>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</si>
  <si>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</si>
  <si>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</si>
  <si>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</si>
  <si>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</si>
  <si>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</si>
  <si>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</si>
  <si>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</si>
  <si>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</si>
  <si>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</si>
  <si>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</si>
  <si>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</si>
  <si>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</si>
  <si>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</si>
  <si>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</si>
  <si>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</si>
  <si>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</si>
  <si>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</si>
  <si>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</si>
  <si>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Wykonanie               za 10 m-cy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</si>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</sst>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="110" zoomScaleNormal="110" workbookViewId="0" topLeftCell="A1">
      <pane ySplit="3" topLeftCell="BM317" activePane="bottomLeft" state="frozen"/>
      <selection pane="topLeft" activeCell="A1" sqref="A1"/>
      <selection pane="bottomLeft" activeCell="D351" sqref="D351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5" t="s">
        <v>105</v>
      </c>
      <c r="B1" s="186"/>
      <c r="C1" s="187"/>
      <c r="D1" s="179" t="s">
        <v>0</v>
      </c>
      <c r="E1" s="179" t="s">
        <v>128</v>
      </c>
      <c r="F1" s="179" t="s">
        <v>233</v>
      </c>
      <c r="G1" s="181" t="s">
        <v>197</v>
      </c>
      <c r="H1" s="179" t="s">
        <v>103</v>
      </c>
      <c r="I1" s="179" t="s">
        <v>209</v>
      </c>
      <c r="J1" s="179" t="s">
        <v>208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80"/>
      <c r="E2" s="180"/>
      <c r="F2" s="180"/>
      <c r="G2" s="182"/>
      <c r="H2" s="180"/>
      <c r="I2" s="180"/>
      <c r="J2" s="180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41470.65</v>
      </c>
      <c r="F4" s="20">
        <f>F5</f>
        <v>41470.31</v>
      </c>
      <c r="G4" s="142">
        <f>F4*100/E4</f>
        <v>99.99918014306503</v>
      </c>
      <c r="H4" s="142"/>
      <c r="I4" s="142">
        <f>(F4/J4)*100</f>
        <v>96.87627168136424</v>
      </c>
      <c r="J4" s="20">
        <f>SUM(J5)</f>
        <v>42807.5</v>
      </c>
    </row>
    <row r="5" spans="1:10" ht="12.75">
      <c r="A5" s="130"/>
      <c r="B5" s="165" t="s">
        <v>198</v>
      </c>
      <c r="C5" s="113"/>
      <c r="D5" s="116" t="s">
        <v>5</v>
      </c>
      <c r="E5" s="23">
        <f>SUM(E6)</f>
        <v>41470.65</v>
      </c>
      <c r="F5" s="23">
        <f>SUM(F6)</f>
        <v>41470.31</v>
      </c>
      <c r="G5" s="143">
        <f>F5*100/E5</f>
        <v>99.99918014306503</v>
      </c>
      <c r="H5" s="143"/>
      <c r="I5" s="143">
        <f>(F5/J5)*100</f>
        <v>96.87627168136424</v>
      </c>
      <c r="J5" s="23">
        <f>SUM(J6)</f>
        <v>42807.5</v>
      </c>
    </row>
    <row r="6" spans="1:10" ht="45">
      <c r="A6" s="131"/>
      <c r="B6" s="112"/>
      <c r="C6" s="81">
        <v>2010</v>
      </c>
      <c r="D6" s="14" t="s">
        <v>186</v>
      </c>
      <c r="E6" s="27">
        <v>41470.65</v>
      </c>
      <c r="F6" s="27">
        <v>41470.31</v>
      </c>
      <c r="G6" s="144">
        <f>F6*100/E6</f>
        <v>99.99918014306503</v>
      </c>
      <c r="H6" s="144"/>
      <c r="I6" s="144">
        <f>(F6/J6)*100</f>
        <v>96.87627168136424</v>
      </c>
      <c r="J6" s="45">
        <v>42807.5</v>
      </c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1875619</v>
      </c>
      <c r="F7" s="20">
        <f>F8+F12+F24+F28</f>
        <v>1286272.02</v>
      </c>
      <c r="G7" s="142">
        <f>F7*100/E7</f>
        <v>68.57853433986327</v>
      </c>
      <c r="H7" s="142" t="e">
        <f>H8+H12+H28</f>
        <v>#REF!</v>
      </c>
      <c r="I7" s="142">
        <f>(F7/J7)*100</f>
        <v>29.578476228259774</v>
      </c>
      <c r="J7" s="20">
        <f>SUM(J8,J12,J24,J28)</f>
        <v>4348675.74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500</v>
      </c>
      <c r="G8" s="143">
        <f>F8*100/E8</f>
        <v>134.04825737265415</v>
      </c>
      <c r="H8" s="143" t="e">
        <f>SUM(#REF!)</f>
        <v>#REF!</v>
      </c>
      <c r="I8" s="143">
        <f>(F8/J8)*100</f>
        <v>61.971691331399825</v>
      </c>
      <c r="J8" s="23">
        <f>SUM(J9:J11)</f>
        <v>806.8199999999999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157</v>
      </c>
      <c r="F10" s="27">
        <v>320</v>
      </c>
      <c r="G10" s="144">
        <f aca="true" t="shared" si="0" ref="G10:G15">F10*100/E10</f>
        <v>203.82165605095543</v>
      </c>
      <c r="H10" s="144"/>
      <c r="I10" s="144">
        <f>(F10/J10)*100</f>
        <v>100</v>
      </c>
      <c r="J10" s="45">
        <v>320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180</v>
      </c>
      <c r="G11" s="144">
        <f t="shared" si="0"/>
        <v>83.33333333333333</v>
      </c>
      <c r="H11" s="144"/>
      <c r="I11" s="144">
        <f>(F11/J11)*100</f>
        <v>36.974651822028676</v>
      </c>
      <c r="J11" s="45">
        <v>486.82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1870236</v>
      </c>
      <c r="F12" s="23">
        <f>SUM(F13:F23)</f>
        <v>1282067.16</v>
      </c>
      <c r="G12" s="143">
        <f t="shared" si="0"/>
        <v>68.55108980898666</v>
      </c>
      <c r="H12" s="143">
        <v>0</v>
      </c>
      <c r="I12" s="143">
        <f>(F12/J12)*100</f>
        <v>29.50950432814426</v>
      </c>
      <c r="J12" s="23">
        <f>SUM(J13:J23)</f>
        <v>4344590.63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>
        <f>(F13/J13)*100</f>
        <v>0</v>
      </c>
      <c r="J13" s="45">
        <v>13151.23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48395.31</v>
      </c>
      <c r="G14" s="144">
        <f t="shared" si="0"/>
        <v>96.79062</v>
      </c>
      <c r="H14" s="144">
        <v>0</v>
      </c>
      <c r="I14" s="144">
        <f>(F14/J14)*100</f>
        <v>95.57541680548496</v>
      </c>
      <c r="J14" s="27">
        <v>50635.73</v>
      </c>
    </row>
    <row r="15" spans="1:10" ht="12.75" hidden="1">
      <c r="A15" s="24"/>
      <c r="B15" s="25"/>
      <c r="C15" s="32" t="s">
        <v>153</v>
      </c>
      <c r="D15" s="115" t="s">
        <v>179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171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514.46</v>
      </c>
      <c r="G18" s="144">
        <f aca="true" t="shared" si="1" ref="G18:G27">F18*100/E18</f>
        <v>128.615</v>
      </c>
      <c r="H18" s="144"/>
      <c r="I18" s="156" t="s">
        <v>149</v>
      </c>
      <c r="J18" s="45">
        <v>0</v>
      </c>
    </row>
    <row r="19" spans="1:10" ht="33" customHeight="1">
      <c r="A19" s="24"/>
      <c r="B19" s="103"/>
      <c r="C19" s="32" t="s">
        <v>129</v>
      </c>
      <c r="D19" s="88" t="s">
        <v>195</v>
      </c>
      <c r="E19" s="83">
        <v>1819836</v>
      </c>
      <c r="F19" s="83">
        <v>1233157.39</v>
      </c>
      <c r="G19" s="144">
        <f t="shared" si="1"/>
        <v>67.76200657641677</v>
      </c>
      <c r="H19" s="144">
        <v>0</v>
      </c>
      <c r="I19" s="144">
        <f>(F19/J19)*100</f>
        <v>28.806679424286703</v>
      </c>
      <c r="J19" s="27">
        <v>4280803.67</v>
      </c>
    </row>
    <row r="20" spans="1:10" ht="33" customHeight="1" hidden="1">
      <c r="A20" s="24"/>
      <c r="B20" s="25"/>
      <c r="C20" s="30" t="s">
        <v>91</v>
      </c>
      <c r="D20" s="14" t="s">
        <v>126</v>
      </c>
      <c r="E20" s="83"/>
      <c r="F20" s="83"/>
      <c r="G20" s="144" t="e">
        <f t="shared" si="1"/>
        <v>#DIV/0!</v>
      </c>
      <c r="H20" s="144"/>
      <c r="I20" s="156" t="s">
        <v>149</v>
      </c>
      <c r="J20" s="45"/>
    </row>
    <row r="21" spans="1:10" ht="33" customHeight="1" hidden="1">
      <c r="A21" s="24"/>
      <c r="B21" s="25"/>
      <c r="C21" s="32" t="s">
        <v>87</v>
      </c>
      <c r="D21" s="14" t="s">
        <v>135</v>
      </c>
      <c r="E21" s="83"/>
      <c r="F21" s="83"/>
      <c r="G21" s="144" t="e">
        <f t="shared" si="1"/>
        <v>#DIV/0!</v>
      </c>
      <c r="H21" s="144"/>
      <c r="I21" s="156" t="s">
        <v>149</v>
      </c>
      <c r="J21" s="27"/>
    </row>
    <row r="22" spans="1:10" ht="33" customHeight="1" hidden="1">
      <c r="A22" s="24"/>
      <c r="B22" s="25"/>
      <c r="C22" s="32" t="s">
        <v>165</v>
      </c>
      <c r="D22" s="14" t="s">
        <v>159</v>
      </c>
      <c r="E22" s="83"/>
      <c r="F22" s="83"/>
      <c r="G22" s="144" t="e">
        <f t="shared" si="1"/>
        <v>#DIV/0!</v>
      </c>
      <c r="H22" s="144"/>
      <c r="I22" s="156" t="s">
        <v>149</v>
      </c>
      <c r="J22" s="45"/>
    </row>
    <row r="23" spans="1:10" ht="33" customHeight="1" hidden="1">
      <c r="A23" s="24"/>
      <c r="B23" s="102"/>
      <c r="C23" s="32" t="s">
        <v>134</v>
      </c>
      <c r="D23" s="14" t="s">
        <v>136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130</v>
      </c>
      <c r="E24" s="86">
        <f>SUM(E25:E27)</f>
        <v>5010</v>
      </c>
      <c r="F24" s="86">
        <f>SUM(F25:F27)</f>
        <v>3704.86</v>
      </c>
      <c r="G24" s="145">
        <f t="shared" si="1"/>
        <v>73.94930139720559</v>
      </c>
      <c r="H24" s="145"/>
      <c r="I24" s="143">
        <f>(F24/J24)*100</f>
        <v>113.01196660454079</v>
      </c>
      <c r="J24" s="86">
        <f>SUM(J25:J27)</f>
        <v>3278.29</v>
      </c>
    </row>
    <row r="25" spans="1:10" ht="45">
      <c r="A25" s="24"/>
      <c r="B25" s="132"/>
      <c r="C25" s="32" t="s">
        <v>10</v>
      </c>
      <c r="D25" s="88" t="s">
        <v>216</v>
      </c>
      <c r="E25" s="83">
        <v>5000</v>
      </c>
      <c r="F25" s="83">
        <v>3703.05</v>
      </c>
      <c r="G25" s="146">
        <f t="shared" si="1"/>
        <v>74.061</v>
      </c>
      <c r="H25" s="146"/>
      <c r="I25" s="144">
        <f>(F25/J25)*100</f>
        <v>112.95675489355732</v>
      </c>
      <c r="J25" s="83">
        <v>3278.29</v>
      </c>
    </row>
    <row r="26" spans="1:10" ht="12.75">
      <c r="A26" s="24"/>
      <c r="B26" s="103"/>
      <c r="C26" s="32" t="s">
        <v>26</v>
      </c>
      <c r="D26" s="14" t="s">
        <v>27</v>
      </c>
      <c r="E26" s="83">
        <v>10</v>
      </c>
      <c r="F26" s="83">
        <v>1.81</v>
      </c>
      <c r="G26" s="144">
        <f t="shared" si="1"/>
        <v>18.1</v>
      </c>
      <c r="H26" s="146"/>
      <c r="I26" s="156" t="s">
        <v>149</v>
      </c>
      <c r="J26" s="168">
        <v>0</v>
      </c>
    </row>
    <row r="27" spans="1:10" ht="22.5" hidden="1">
      <c r="A27" s="24"/>
      <c r="B27" s="33"/>
      <c r="C27" s="32" t="s">
        <v>11</v>
      </c>
      <c r="D27" s="88" t="s">
        <v>176</v>
      </c>
      <c r="E27" s="83"/>
      <c r="F27" s="83"/>
      <c r="G27" s="146" t="e">
        <f t="shared" si="1"/>
        <v>#DIV/0!</v>
      </c>
      <c r="H27" s="146"/>
      <c r="I27" s="157" t="s">
        <v>149</v>
      </c>
      <c r="J27" s="45"/>
    </row>
    <row r="28" spans="1:10" ht="12.75" hidden="1">
      <c r="A28" s="21"/>
      <c r="B28" s="29">
        <v>60095</v>
      </c>
      <c r="C28" s="65"/>
      <c r="D28" s="16" t="s">
        <v>5</v>
      </c>
      <c r="E28" s="23">
        <f>SUM(E29:E31)</f>
        <v>0</v>
      </c>
      <c r="F28" s="23">
        <f>SUM(F29:F31)</f>
        <v>0</v>
      </c>
      <c r="G28" s="149" t="s">
        <v>149</v>
      </c>
      <c r="H28" s="143" t="e">
        <f>SUM(#REF!)</f>
        <v>#REF!</v>
      </c>
      <c r="I28" s="149" t="s">
        <v>149</v>
      </c>
      <c r="J28" s="23">
        <f>SUM(J29:J30)</f>
        <v>0</v>
      </c>
    </row>
    <row r="29" spans="1:10" ht="45" hidden="1">
      <c r="A29" s="24"/>
      <c r="B29" s="31"/>
      <c r="C29" s="32" t="s">
        <v>10</v>
      </c>
      <c r="D29" s="88" t="s">
        <v>216</v>
      </c>
      <c r="E29" s="27"/>
      <c r="F29" s="45"/>
      <c r="G29" s="144" t="e">
        <f aca="true" t="shared" si="2" ref="G29:G43">F29*100/E29</f>
        <v>#DIV/0!</v>
      </c>
      <c r="H29" s="144">
        <v>0</v>
      </c>
      <c r="I29" s="144" t="e">
        <f>(F29/J29)*100</f>
        <v>#DIV/0!</v>
      </c>
      <c r="J29" s="27"/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t="shared" si="2"/>
        <v>#DIV/0!</v>
      </c>
      <c r="H30" s="144"/>
      <c r="I30" s="156" t="s">
        <v>149</v>
      </c>
      <c r="J30" s="45"/>
    </row>
    <row r="31" spans="1:10" ht="33.75" hidden="1">
      <c r="A31" s="24"/>
      <c r="B31" s="31"/>
      <c r="C31" s="32" t="s">
        <v>129</v>
      </c>
      <c r="D31" s="88" t="s">
        <v>195</v>
      </c>
      <c r="E31" s="27"/>
      <c r="F31" s="27">
        <v>0</v>
      </c>
      <c r="G31" s="144" t="e">
        <f t="shared" si="2"/>
        <v>#DIV/0!</v>
      </c>
      <c r="H31" s="144"/>
      <c r="I31" s="144" t="e">
        <f aca="true" t="shared" si="3" ref="I31:I38">(F31/J31)*100</f>
        <v>#DIV/0!</v>
      </c>
      <c r="J31" s="45"/>
    </row>
    <row r="32" spans="1:10" ht="12.75">
      <c r="A32" s="28">
        <v>700</v>
      </c>
      <c r="B32" s="39"/>
      <c r="C32" s="40"/>
      <c r="D32" s="68" t="s">
        <v>14</v>
      </c>
      <c r="E32" s="20">
        <f>E33+E36+E47</f>
        <v>23321907</v>
      </c>
      <c r="F32" s="20">
        <f>F33+F36+F47</f>
        <v>19731050.2</v>
      </c>
      <c r="G32" s="142">
        <f t="shared" si="2"/>
        <v>84.60307383954493</v>
      </c>
      <c r="H32" s="142" t="e">
        <f>H36+H47+#REF!</f>
        <v>#REF!</v>
      </c>
      <c r="I32" s="142">
        <f t="shared" si="3"/>
        <v>95.32187887789001</v>
      </c>
      <c r="J32" s="20">
        <f>J33+J36+J47</f>
        <v>20699392.869999997</v>
      </c>
    </row>
    <row r="33" spans="1:10" ht="22.5">
      <c r="A33" s="49"/>
      <c r="B33" s="50">
        <v>70004</v>
      </c>
      <c r="C33" s="119"/>
      <c r="D33" s="121" t="s">
        <v>166</v>
      </c>
      <c r="E33" s="23">
        <f>SUM(E34:E35)</f>
        <v>9580</v>
      </c>
      <c r="F33" s="23">
        <f>SUM(F34:F35)</f>
        <v>12758.34</v>
      </c>
      <c r="G33" s="143">
        <f t="shared" si="2"/>
        <v>133.1768267223382</v>
      </c>
      <c r="H33" s="143"/>
      <c r="I33" s="143">
        <f t="shared" si="3"/>
        <v>190.91251896654407</v>
      </c>
      <c r="J33" s="23">
        <f>SUM(J35:J35)</f>
        <v>6682.82</v>
      </c>
    </row>
    <row r="34" spans="1:10" ht="12.75">
      <c r="A34" s="49"/>
      <c r="B34" s="177"/>
      <c r="C34" s="54" t="s">
        <v>26</v>
      </c>
      <c r="D34" s="14" t="s">
        <v>27</v>
      </c>
      <c r="E34" s="27">
        <v>100</v>
      </c>
      <c r="F34" s="27">
        <v>573.07</v>
      </c>
      <c r="G34" s="144">
        <f t="shared" si="2"/>
        <v>573.07</v>
      </c>
      <c r="H34" s="143"/>
      <c r="I34" s="156" t="s">
        <v>149</v>
      </c>
      <c r="J34" s="45" t="s">
        <v>149</v>
      </c>
    </row>
    <row r="35" spans="1:10" ht="12.75">
      <c r="A35" s="49"/>
      <c r="B35" s="175"/>
      <c r="C35" s="32" t="s">
        <v>11</v>
      </c>
      <c r="D35" s="14" t="s">
        <v>12</v>
      </c>
      <c r="E35" s="55">
        <v>9480</v>
      </c>
      <c r="F35" s="55">
        <v>12185.27</v>
      </c>
      <c r="G35" s="147">
        <f t="shared" si="2"/>
        <v>128.53660337552742</v>
      </c>
      <c r="H35" s="147"/>
      <c r="I35" s="144">
        <f t="shared" si="3"/>
        <v>182.33724685088032</v>
      </c>
      <c r="J35" s="161">
        <v>6682.82</v>
      </c>
    </row>
    <row r="36" spans="1:10" ht="12.75">
      <c r="A36" s="21"/>
      <c r="B36" s="29">
        <v>70005</v>
      </c>
      <c r="C36" s="22"/>
      <c r="D36" s="16" t="s">
        <v>15</v>
      </c>
      <c r="E36" s="23">
        <f>SUM(E37:E46)</f>
        <v>22986328</v>
      </c>
      <c r="F36" s="23">
        <f>SUM(F37:F46)</f>
        <v>19392293.3</v>
      </c>
      <c r="G36" s="143">
        <f t="shared" si="2"/>
        <v>84.36446786977024</v>
      </c>
      <c r="H36" s="143">
        <f>SUM(H37:H45)</f>
        <v>15797919.6</v>
      </c>
      <c r="I36" s="143">
        <f t="shared" si="3"/>
        <v>94.76466959832774</v>
      </c>
      <c r="J36" s="23">
        <f>SUM(J37:J46)</f>
        <v>20463632.049999997</v>
      </c>
    </row>
    <row r="37" spans="1:10" ht="22.5">
      <c r="A37" s="24"/>
      <c r="B37" s="31"/>
      <c r="C37" s="36" t="s">
        <v>16</v>
      </c>
      <c r="D37" s="14" t="s">
        <v>107</v>
      </c>
      <c r="E37" s="27">
        <v>1084295</v>
      </c>
      <c r="F37" s="27">
        <v>1021431.31</v>
      </c>
      <c r="G37" s="144">
        <f t="shared" si="2"/>
        <v>94.20234438044997</v>
      </c>
      <c r="H37" s="144">
        <v>989911.02</v>
      </c>
      <c r="I37" s="144">
        <f t="shared" si="3"/>
        <v>103.74409008684307</v>
      </c>
      <c r="J37" s="27">
        <v>984568.19</v>
      </c>
    </row>
    <row r="38" spans="1:10" ht="22.5" hidden="1">
      <c r="A38" s="24"/>
      <c r="B38" s="31"/>
      <c r="C38" s="36" t="s">
        <v>28</v>
      </c>
      <c r="D38" s="14" t="s">
        <v>109</v>
      </c>
      <c r="E38" s="27"/>
      <c r="F38" s="27">
        <v>0</v>
      </c>
      <c r="G38" s="144" t="e">
        <f t="shared" si="2"/>
        <v>#DIV/0!</v>
      </c>
      <c r="H38" s="144"/>
      <c r="I38" s="144">
        <f t="shared" si="3"/>
        <v>0</v>
      </c>
      <c r="J38" s="45">
        <v>185000</v>
      </c>
    </row>
    <row r="39" spans="1:10" ht="12.75" hidden="1">
      <c r="A39" s="24"/>
      <c r="B39" s="31"/>
      <c r="C39" s="37" t="s">
        <v>17</v>
      </c>
      <c r="D39" s="12" t="s">
        <v>18</v>
      </c>
      <c r="E39" s="27"/>
      <c r="F39" s="27"/>
      <c r="G39" s="144" t="e">
        <f t="shared" si="2"/>
        <v>#DIV/0!</v>
      </c>
      <c r="H39" s="144">
        <v>115942.36</v>
      </c>
      <c r="I39" s="144">
        <f aca="true" t="shared" si="4" ref="I39:I47">(F39/J39)*100</f>
        <v>0</v>
      </c>
      <c r="J39" s="27">
        <v>654681.5</v>
      </c>
    </row>
    <row r="40" spans="1:10" ht="45">
      <c r="A40" s="101"/>
      <c r="B40" s="31"/>
      <c r="C40" s="32" t="s">
        <v>10</v>
      </c>
      <c r="D40" s="88" t="s">
        <v>216</v>
      </c>
      <c r="E40" s="27">
        <v>16854200</v>
      </c>
      <c r="F40" s="27">
        <v>13841848.67</v>
      </c>
      <c r="G40" s="144">
        <f t="shared" si="2"/>
        <v>82.12699902694877</v>
      </c>
      <c r="H40" s="144"/>
      <c r="I40" s="144">
        <f t="shared" si="4"/>
        <v>100.6966932056399</v>
      </c>
      <c r="J40" s="27">
        <v>13746080.66</v>
      </c>
    </row>
    <row r="41" spans="1:10" ht="45">
      <c r="A41" s="101"/>
      <c r="B41" s="31"/>
      <c r="C41" s="32" t="s">
        <v>10</v>
      </c>
      <c r="D41" s="88" t="s">
        <v>216</v>
      </c>
      <c r="E41" s="27">
        <v>292487</v>
      </c>
      <c r="F41" s="27">
        <v>281688.02</v>
      </c>
      <c r="G41" s="144">
        <f t="shared" si="2"/>
        <v>96.30787693128242</v>
      </c>
      <c r="H41" s="144">
        <v>11199744.45</v>
      </c>
      <c r="I41" s="144">
        <f t="shared" si="4"/>
        <v>85.9726602638066</v>
      </c>
      <c r="J41" s="27">
        <v>327648.37</v>
      </c>
    </row>
    <row r="42" spans="1:10" ht="33.75">
      <c r="A42" s="24"/>
      <c r="B42" s="31"/>
      <c r="C42" s="37" t="s">
        <v>83</v>
      </c>
      <c r="D42" s="14" t="s">
        <v>217</v>
      </c>
      <c r="E42" s="27">
        <v>350000</v>
      </c>
      <c r="F42" s="27">
        <v>377631.51</v>
      </c>
      <c r="G42" s="144">
        <f t="shared" si="2"/>
        <v>107.89471714285715</v>
      </c>
      <c r="H42" s="144">
        <v>80082.09</v>
      </c>
      <c r="I42" s="144">
        <f t="shared" si="4"/>
        <v>133.17340809606307</v>
      </c>
      <c r="J42" s="27">
        <v>283563.75</v>
      </c>
    </row>
    <row r="43" spans="1:10" ht="22.5">
      <c r="A43" s="24"/>
      <c r="B43" s="31"/>
      <c r="C43" s="37" t="s">
        <v>19</v>
      </c>
      <c r="D43" s="14" t="s">
        <v>218</v>
      </c>
      <c r="E43" s="27">
        <v>4305615</v>
      </c>
      <c r="F43" s="27">
        <v>3751511.09</v>
      </c>
      <c r="G43" s="144">
        <f t="shared" si="2"/>
        <v>87.13066751207435</v>
      </c>
      <c r="H43" s="144">
        <v>3351391.27</v>
      </c>
      <c r="I43" s="144">
        <f t="shared" si="4"/>
        <v>89.24397068243721</v>
      </c>
      <c r="J43" s="27">
        <v>4203657.75</v>
      </c>
    </row>
    <row r="44" spans="1:10" ht="12.75" hidden="1">
      <c r="A44" s="24"/>
      <c r="B44" s="31"/>
      <c r="C44" s="32" t="s">
        <v>20</v>
      </c>
      <c r="D44" s="12" t="s">
        <v>108</v>
      </c>
      <c r="E44" s="27">
        <v>0</v>
      </c>
      <c r="F44" s="27">
        <v>0</v>
      </c>
      <c r="G44" s="156" t="s">
        <v>149</v>
      </c>
      <c r="H44" s="144"/>
      <c r="I44" s="144" t="e">
        <f t="shared" si="4"/>
        <v>#DIV/0!</v>
      </c>
      <c r="J44" s="27">
        <v>0</v>
      </c>
    </row>
    <row r="45" spans="1:10" ht="12" customHeight="1">
      <c r="A45" s="24"/>
      <c r="B45" s="31"/>
      <c r="C45" s="32" t="s">
        <v>26</v>
      </c>
      <c r="D45" s="14" t="s">
        <v>27</v>
      </c>
      <c r="E45" s="27">
        <v>89731</v>
      </c>
      <c r="F45" s="27">
        <v>90662.63</v>
      </c>
      <c r="G45" s="144">
        <f aca="true" t="shared" si="5" ref="G45:G65">F45*100/E45</f>
        <v>101.03824765131337</v>
      </c>
      <c r="H45" s="144">
        <v>60848.41</v>
      </c>
      <c r="I45" s="144">
        <f t="shared" si="4"/>
        <v>294.19251106110335</v>
      </c>
      <c r="J45" s="45">
        <v>30817.45</v>
      </c>
    </row>
    <row r="46" spans="1:10" ht="13.5" customHeight="1">
      <c r="A46" s="24"/>
      <c r="B46" s="31"/>
      <c r="C46" s="32" t="s">
        <v>11</v>
      </c>
      <c r="D46" s="14" t="s">
        <v>12</v>
      </c>
      <c r="E46" s="27">
        <v>10000</v>
      </c>
      <c r="F46" s="27">
        <v>27520.07</v>
      </c>
      <c r="G46" s="144">
        <f t="shared" si="5"/>
        <v>275.2007</v>
      </c>
      <c r="H46" s="144"/>
      <c r="I46" s="144">
        <f t="shared" si="4"/>
        <v>57.797812341565724</v>
      </c>
      <c r="J46" s="45">
        <v>47614.38</v>
      </c>
    </row>
    <row r="47" spans="1:10" ht="12.75">
      <c r="A47" s="21"/>
      <c r="B47" s="29">
        <v>70095</v>
      </c>
      <c r="C47" s="22"/>
      <c r="D47" s="16" t="s">
        <v>5</v>
      </c>
      <c r="E47" s="23">
        <f>SUM(E48:E50)</f>
        <v>325999</v>
      </c>
      <c r="F47" s="23">
        <f>SUM(F48:F50)</f>
        <v>325998.56</v>
      </c>
      <c r="G47" s="143">
        <f t="shared" si="5"/>
        <v>99.99986503026084</v>
      </c>
      <c r="H47" s="143">
        <v>1001088</v>
      </c>
      <c r="I47" s="143">
        <f t="shared" si="4"/>
        <v>142.30897772811005</v>
      </c>
      <c r="J47" s="23">
        <f>SUM(J48:J50)</f>
        <v>229078</v>
      </c>
    </row>
    <row r="48" spans="1:10" ht="22.5">
      <c r="A48" s="21"/>
      <c r="B48" s="38"/>
      <c r="C48" s="30" t="s">
        <v>78</v>
      </c>
      <c r="D48" s="14" t="s">
        <v>92</v>
      </c>
      <c r="E48" s="27">
        <v>1674</v>
      </c>
      <c r="F48" s="27">
        <v>1674</v>
      </c>
      <c r="G48" s="144">
        <f t="shared" si="5"/>
        <v>100</v>
      </c>
      <c r="H48" s="144"/>
      <c r="I48" s="156" t="s">
        <v>149</v>
      </c>
      <c r="J48" s="45" t="s">
        <v>149</v>
      </c>
    </row>
    <row r="49" spans="1:10" ht="33.75">
      <c r="A49" s="24"/>
      <c r="B49" s="25"/>
      <c r="C49" s="32" t="s">
        <v>129</v>
      </c>
      <c r="D49" s="88" t="s">
        <v>195</v>
      </c>
      <c r="E49" s="27">
        <v>127648</v>
      </c>
      <c r="F49" s="27">
        <v>127647.56</v>
      </c>
      <c r="G49" s="144">
        <f t="shared" si="5"/>
        <v>99.99965530208073</v>
      </c>
      <c r="H49" s="144">
        <v>1000</v>
      </c>
      <c r="I49" s="156" t="s">
        <v>149</v>
      </c>
      <c r="J49" s="45">
        <v>0</v>
      </c>
    </row>
    <row r="50" spans="1:10" ht="33.75">
      <c r="A50" s="21"/>
      <c r="B50" s="38"/>
      <c r="C50" s="32">
        <v>6330</v>
      </c>
      <c r="D50" s="14" t="s">
        <v>219</v>
      </c>
      <c r="E50" s="27">
        <v>196677</v>
      </c>
      <c r="F50" s="27">
        <v>196677</v>
      </c>
      <c r="G50" s="144">
        <f t="shared" si="5"/>
        <v>100</v>
      </c>
      <c r="H50" s="144">
        <v>1000088</v>
      </c>
      <c r="I50" s="156">
        <f aca="true" t="shared" si="6" ref="I50:I60">(F50/J50)*100</f>
        <v>85.85590934092318</v>
      </c>
      <c r="J50" s="27">
        <v>229078</v>
      </c>
    </row>
    <row r="51" spans="1:10" ht="12.75">
      <c r="A51" s="28">
        <v>710</v>
      </c>
      <c r="B51" s="39"/>
      <c r="C51" s="40"/>
      <c r="D51" s="68" t="s">
        <v>21</v>
      </c>
      <c r="E51" s="20">
        <f>E52</f>
        <v>30000</v>
      </c>
      <c r="F51" s="20">
        <f>F53+F54</f>
        <v>25060.16</v>
      </c>
      <c r="G51" s="142">
        <f t="shared" si="5"/>
        <v>83.53386666666667</v>
      </c>
      <c r="H51" s="142">
        <f>H52</f>
        <v>6000</v>
      </c>
      <c r="I51" s="142">
        <f t="shared" si="6"/>
        <v>417.6693333333334</v>
      </c>
      <c r="J51" s="20">
        <f>J52</f>
        <v>6000</v>
      </c>
    </row>
    <row r="52" spans="1:10" ht="12.75">
      <c r="A52" s="21"/>
      <c r="B52" s="29">
        <v>71035</v>
      </c>
      <c r="C52" s="22"/>
      <c r="D52" s="16" t="s">
        <v>22</v>
      </c>
      <c r="E52" s="23">
        <f>SUM(E53:E54)</f>
        <v>30000</v>
      </c>
      <c r="F52" s="23">
        <f>SUM(F53:F54)</f>
        <v>25060.16</v>
      </c>
      <c r="G52" s="143">
        <f t="shared" si="5"/>
        <v>83.53386666666667</v>
      </c>
      <c r="H52" s="143">
        <f>H54</f>
        <v>6000</v>
      </c>
      <c r="I52" s="143">
        <f t="shared" si="6"/>
        <v>417.6693333333334</v>
      </c>
      <c r="J52" s="23">
        <f>SUM(J54)</f>
        <v>6000</v>
      </c>
    </row>
    <row r="53" spans="1:12" ht="33.75">
      <c r="A53" s="21"/>
      <c r="B53" s="38"/>
      <c r="C53" s="32" t="s">
        <v>46</v>
      </c>
      <c r="D53" s="14" t="s">
        <v>220</v>
      </c>
      <c r="E53" s="27">
        <v>24000</v>
      </c>
      <c r="F53" s="27">
        <v>19060.16</v>
      </c>
      <c r="G53" s="144">
        <f t="shared" si="5"/>
        <v>79.41733333333333</v>
      </c>
      <c r="H53" s="143"/>
      <c r="I53" s="156" t="s">
        <v>149</v>
      </c>
      <c r="J53" s="45" t="s">
        <v>149</v>
      </c>
      <c r="K53" s="124"/>
      <c r="L53" s="124"/>
    </row>
    <row r="54" spans="1:10" ht="33.75">
      <c r="A54" s="24"/>
      <c r="B54" s="25"/>
      <c r="C54" s="26">
        <v>2020</v>
      </c>
      <c r="D54" s="14" t="s">
        <v>221</v>
      </c>
      <c r="E54" s="27">
        <v>6000</v>
      </c>
      <c r="F54" s="27">
        <v>6000</v>
      </c>
      <c r="G54" s="144">
        <f t="shared" si="5"/>
        <v>100</v>
      </c>
      <c r="H54" s="144">
        <v>6000</v>
      </c>
      <c r="I54" s="156">
        <f t="shared" si="6"/>
        <v>100</v>
      </c>
      <c r="J54" s="27">
        <v>6000</v>
      </c>
    </row>
    <row r="55" spans="1:10" ht="12.75">
      <c r="A55" s="28">
        <v>750</v>
      </c>
      <c r="B55" s="18"/>
      <c r="C55" s="34"/>
      <c r="D55" s="68" t="s">
        <v>23</v>
      </c>
      <c r="E55" s="41">
        <f>E56+E59+E66+E68+E72</f>
        <v>3204198.45</v>
      </c>
      <c r="F55" s="41">
        <f>F56+F59+F66+F68+F72</f>
        <v>1809995.45</v>
      </c>
      <c r="G55" s="148">
        <f t="shared" si="5"/>
        <v>56.488244353279676</v>
      </c>
      <c r="H55" s="148">
        <f>H56+H59+H66+H68+H72</f>
        <v>1436509.5</v>
      </c>
      <c r="I55" s="148">
        <f t="shared" si="6"/>
        <v>174.2753116052812</v>
      </c>
      <c r="J55" s="41">
        <f>J56+J59+J66+J68+J72</f>
        <v>1038583.97</v>
      </c>
    </row>
    <row r="56" spans="1:10" ht="12.75">
      <c r="A56" s="21"/>
      <c r="B56" s="29">
        <v>75011</v>
      </c>
      <c r="C56" s="22"/>
      <c r="D56" s="16" t="s">
        <v>24</v>
      </c>
      <c r="E56" s="42">
        <f>SUM(E57:E58)</f>
        <v>437945</v>
      </c>
      <c r="F56" s="42">
        <f>SUM(F57:F58)</f>
        <v>355048.55</v>
      </c>
      <c r="G56" s="149">
        <f t="shared" si="5"/>
        <v>81.0714929956958</v>
      </c>
      <c r="H56" s="149">
        <f>SUM(H57:H58)</f>
        <v>449409.12</v>
      </c>
      <c r="I56" s="149">
        <f t="shared" si="6"/>
        <v>97.27557415563332</v>
      </c>
      <c r="J56" s="42">
        <f>SUM(J57:J58)</f>
        <v>364992.5</v>
      </c>
    </row>
    <row r="57" spans="1:10" ht="45">
      <c r="A57" s="24"/>
      <c r="B57" s="31"/>
      <c r="C57" s="32">
        <v>2010</v>
      </c>
      <c r="D57" s="14" t="s">
        <v>186</v>
      </c>
      <c r="E57" s="27">
        <v>437845</v>
      </c>
      <c r="F57" s="27">
        <v>354737</v>
      </c>
      <c r="G57" s="144">
        <f t="shared" si="5"/>
        <v>81.01885370393633</v>
      </c>
      <c r="H57" s="144">
        <v>440600</v>
      </c>
      <c r="I57" s="144">
        <f t="shared" si="6"/>
        <v>97.25216580765435</v>
      </c>
      <c r="J57" s="27">
        <v>364760</v>
      </c>
    </row>
    <row r="58" spans="1:10" ht="33.75">
      <c r="A58" s="21"/>
      <c r="B58" s="38"/>
      <c r="C58" s="32" t="s">
        <v>84</v>
      </c>
      <c r="D58" s="14" t="s">
        <v>231</v>
      </c>
      <c r="E58" s="27">
        <v>100</v>
      </c>
      <c r="F58" s="27">
        <v>311.55</v>
      </c>
      <c r="G58" s="144">
        <f t="shared" si="5"/>
        <v>311.55</v>
      </c>
      <c r="H58" s="144">
        <v>8809.12</v>
      </c>
      <c r="I58" s="144">
        <f t="shared" si="6"/>
        <v>134</v>
      </c>
      <c r="J58" s="27">
        <v>232.5</v>
      </c>
    </row>
    <row r="59" spans="1:10" ht="12.75">
      <c r="A59" s="21"/>
      <c r="B59" s="29">
        <v>75023</v>
      </c>
      <c r="C59" s="22"/>
      <c r="D59" s="16" t="s">
        <v>25</v>
      </c>
      <c r="E59" s="23">
        <f>SUM(E60:E65)</f>
        <v>2764916.45</v>
      </c>
      <c r="F59" s="23">
        <f>SUM(F60:F65)</f>
        <v>1453609.97</v>
      </c>
      <c r="G59" s="143">
        <f t="shared" si="5"/>
        <v>52.57337775975111</v>
      </c>
      <c r="H59" s="143">
        <f>SUM(H61:H65)</f>
        <v>987100.3799999999</v>
      </c>
      <c r="I59" s="143">
        <f t="shared" si="6"/>
        <v>219.62484236669528</v>
      </c>
      <c r="J59" s="23">
        <f>SUM(J60:J65)</f>
        <v>661860.45</v>
      </c>
    </row>
    <row r="60" spans="1:10" ht="22.5" hidden="1">
      <c r="A60" s="21"/>
      <c r="B60" s="38"/>
      <c r="C60" s="32" t="s">
        <v>78</v>
      </c>
      <c r="D60" s="14" t="s">
        <v>92</v>
      </c>
      <c r="E60" s="27"/>
      <c r="F60" s="27"/>
      <c r="G60" s="144" t="e">
        <f t="shared" si="5"/>
        <v>#DIV/0!</v>
      </c>
      <c r="H60" s="144"/>
      <c r="I60" s="144">
        <f t="shared" si="6"/>
        <v>0</v>
      </c>
      <c r="J60" s="45">
        <v>11669.83</v>
      </c>
    </row>
    <row r="61" spans="1:10" ht="12.75">
      <c r="A61" s="24"/>
      <c r="B61" s="31"/>
      <c r="C61" s="36" t="s">
        <v>17</v>
      </c>
      <c r="D61" s="12" t="s">
        <v>18</v>
      </c>
      <c r="E61" s="27">
        <v>34940</v>
      </c>
      <c r="F61" s="27">
        <v>29099.27</v>
      </c>
      <c r="G61" s="144">
        <f t="shared" si="5"/>
        <v>83.28354321694333</v>
      </c>
      <c r="H61" s="144">
        <v>32352</v>
      </c>
      <c r="I61" s="144">
        <f>(F61/J61)*100</f>
        <v>96.43822496188773</v>
      </c>
      <c r="J61" s="27">
        <v>30174</v>
      </c>
    </row>
    <row r="62" spans="1:10" ht="33.75" hidden="1">
      <c r="A62" s="24"/>
      <c r="B62" s="31"/>
      <c r="C62" s="32" t="s">
        <v>163</v>
      </c>
      <c r="D62" s="14" t="s">
        <v>174</v>
      </c>
      <c r="E62" s="27"/>
      <c r="F62" s="27"/>
      <c r="G62" s="144" t="e">
        <f t="shared" si="5"/>
        <v>#DIV/0!</v>
      </c>
      <c r="H62" s="144"/>
      <c r="I62" s="156" t="s">
        <v>149</v>
      </c>
      <c r="J62" s="45"/>
    </row>
    <row r="63" spans="1:10" ht="12.75">
      <c r="A63" s="24"/>
      <c r="B63" s="31"/>
      <c r="C63" s="32" t="s">
        <v>26</v>
      </c>
      <c r="D63" s="12" t="s">
        <v>27</v>
      </c>
      <c r="E63" s="27">
        <v>168638</v>
      </c>
      <c r="F63" s="27">
        <v>164613.7</v>
      </c>
      <c r="G63" s="144">
        <f t="shared" si="5"/>
        <v>97.6136457975071</v>
      </c>
      <c r="H63" s="144">
        <v>833783.82</v>
      </c>
      <c r="I63" s="144">
        <f aca="true" t="shared" si="7" ref="I63:I70">(F63/J63)*100</f>
        <v>88.32395474670089</v>
      </c>
      <c r="J63" s="27">
        <v>186374.92</v>
      </c>
    </row>
    <row r="64" spans="1:10" ht="12.75" hidden="1">
      <c r="A64" s="24"/>
      <c r="B64" s="31"/>
      <c r="C64" s="30" t="s">
        <v>184</v>
      </c>
      <c r="D64" s="12" t="s">
        <v>185</v>
      </c>
      <c r="E64" s="27"/>
      <c r="F64" s="27"/>
      <c r="G64" s="144" t="e">
        <f t="shared" si="5"/>
        <v>#DIV/0!</v>
      </c>
      <c r="H64" s="156"/>
      <c r="I64" s="144">
        <f t="shared" si="7"/>
        <v>0</v>
      </c>
      <c r="J64" s="45">
        <v>27749</v>
      </c>
    </row>
    <row r="65" spans="1:10" ht="12.75">
      <c r="A65" s="24"/>
      <c r="B65" s="31"/>
      <c r="C65" s="30" t="s">
        <v>11</v>
      </c>
      <c r="D65" s="13" t="s">
        <v>12</v>
      </c>
      <c r="E65" s="27">
        <v>2561338.45</v>
      </c>
      <c r="F65" s="27">
        <v>1259897</v>
      </c>
      <c r="G65" s="144">
        <f t="shared" si="5"/>
        <v>49.189008973023455</v>
      </c>
      <c r="H65" s="144">
        <v>120964.56</v>
      </c>
      <c r="I65" s="144">
        <f t="shared" si="7"/>
        <v>310.401492808321</v>
      </c>
      <c r="J65" s="27">
        <v>405892.7</v>
      </c>
    </row>
    <row r="66" spans="1:10" ht="17.25" customHeight="1" hidden="1">
      <c r="A66" s="24"/>
      <c r="B66" s="29">
        <v>75056</v>
      </c>
      <c r="C66" s="44"/>
      <c r="D66" s="16" t="s">
        <v>146</v>
      </c>
      <c r="E66" s="23">
        <f>SUM(E67)</f>
        <v>0</v>
      </c>
      <c r="F66" s="23">
        <f>SUM(F67)</f>
        <v>0</v>
      </c>
      <c r="G66" s="149" t="s">
        <v>149</v>
      </c>
      <c r="H66" s="143"/>
      <c r="I66" s="143" t="e">
        <f t="shared" si="7"/>
        <v>#DIV/0!</v>
      </c>
      <c r="J66" s="23">
        <f>SUM(J67)</f>
        <v>0</v>
      </c>
    </row>
    <row r="67" spans="1:10" ht="17.25" customHeight="1" hidden="1">
      <c r="A67" s="24"/>
      <c r="B67" s="31"/>
      <c r="C67" s="32" t="s">
        <v>145</v>
      </c>
      <c r="D67" s="12" t="s">
        <v>125</v>
      </c>
      <c r="E67" s="27">
        <v>0</v>
      </c>
      <c r="F67" s="27">
        <v>0</v>
      </c>
      <c r="G67" s="156" t="s">
        <v>149</v>
      </c>
      <c r="H67" s="144"/>
      <c r="I67" s="144" t="e">
        <f t="shared" si="7"/>
        <v>#DIV/0!</v>
      </c>
      <c r="J67" s="27"/>
    </row>
    <row r="68" spans="1:10" ht="17.25" customHeight="1" hidden="1">
      <c r="A68" s="24"/>
      <c r="B68" s="29">
        <v>75075</v>
      </c>
      <c r="C68" s="44"/>
      <c r="D68" s="16" t="s">
        <v>160</v>
      </c>
      <c r="E68" s="23">
        <f>SUM(E70:E71)</f>
        <v>0</v>
      </c>
      <c r="F68" s="23">
        <f>SUM(F70:F71)</f>
        <v>0</v>
      </c>
      <c r="G68" s="143" t="e">
        <f>F68*100/E68</f>
        <v>#DIV/0!</v>
      </c>
      <c r="H68" s="143"/>
      <c r="I68" s="144" t="e">
        <f t="shared" si="7"/>
        <v>#DIV/0!</v>
      </c>
      <c r="J68" s="23">
        <f>SUM(J70:J71)</f>
        <v>0</v>
      </c>
    </row>
    <row r="69" spans="1:10" ht="27.75" customHeight="1" hidden="1">
      <c r="A69" s="24"/>
      <c r="B69" s="38"/>
      <c r="C69" s="32" t="s">
        <v>143</v>
      </c>
      <c r="D69" s="14" t="s">
        <v>144</v>
      </c>
      <c r="E69" s="23"/>
      <c r="F69" s="23"/>
      <c r="G69" s="144" t="e">
        <f>F69*100/E69</f>
        <v>#DIV/0!</v>
      </c>
      <c r="H69" s="143"/>
      <c r="I69" s="144" t="e">
        <f t="shared" si="7"/>
        <v>#DIV/0!</v>
      </c>
      <c r="J69" s="27"/>
    </row>
    <row r="70" spans="1:10" ht="17.25" customHeight="1" hidden="1">
      <c r="A70" s="24"/>
      <c r="B70" s="38"/>
      <c r="C70" s="32" t="s">
        <v>11</v>
      </c>
      <c r="D70" s="13" t="s">
        <v>12</v>
      </c>
      <c r="E70" s="27"/>
      <c r="F70" s="27"/>
      <c r="G70" s="144" t="e">
        <f>F70*100/E70</f>
        <v>#DIV/0!</v>
      </c>
      <c r="H70" s="144"/>
      <c r="I70" s="144" t="e">
        <f t="shared" si="7"/>
        <v>#DIV/0!</v>
      </c>
      <c r="J70" s="45">
        <v>0</v>
      </c>
    </row>
    <row r="71" spans="1:10" ht="33.75" hidden="1">
      <c r="A71" s="24"/>
      <c r="B71" s="31"/>
      <c r="C71" s="32" t="s">
        <v>143</v>
      </c>
      <c r="D71" s="88" t="s">
        <v>144</v>
      </c>
      <c r="E71" s="27"/>
      <c r="F71" s="27"/>
      <c r="G71" s="156" t="s">
        <v>149</v>
      </c>
      <c r="H71" s="144"/>
      <c r="I71" s="156" t="s">
        <v>149</v>
      </c>
      <c r="J71" s="45"/>
    </row>
    <row r="72" spans="1:10" ht="12.75">
      <c r="A72" s="24"/>
      <c r="B72" s="29">
        <v>75095</v>
      </c>
      <c r="C72" s="104"/>
      <c r="D72" s="16" t="s">
        <v>5</v>
      </c>
      <c r="E72" s="23">
        <f>SUM(E73:E76)</f>
        <v>1337</v>
      </c>
      <c r="F72" s="23">
        <f>SUM(F73:F76)</f>
        <v>1336.93</v>
      </c>
      <c r="G72" s="143">
        <f>F72*100/E72</f>
        <v>99.99476439790575</v>
      </c>
      <c r="H72" s="143"/>
      <c r="I72" s="143">
        <f aca="true" t="shared" si="8" ref="I72:I81">(F72/J72)*100</f>
        <v>11.396536703543255</v>
      </c>
      <c r="J72" s="23">
        <f>SUM(J74:J76)</f>
        <v>11731.02</v>
      </c>
    </row>
    <row r="73" spans="1:10" ht="12.75">
      <c r="A73" s="24"/>
      <c r="B73" s="38"/>
      <c r="C73" s="32" t="s">
        <v>11</v>
      </c>
      <c r="D73" s="13" t="s">
        <v>12</v>
      </c>
      <c r="E73" s="27">
        <v>1337</v>
      </c>
      <c r="F73" s="27">
        <v>1336.93</v>
      </c>
      <c r="G73" s="144">
        <f>F73*100/E73</f>
        <v>99.99476439790575</v>
      </c>
      <c r="H73" s="143"/>
      <c r="I73" s="156" t="s">
        <v>149</v>
      </c>
      <c r="J73" s="45" t="s">
        <v>149</v>
      </c>
    </row>
    <row r="74" spans="1:10" ht="22.5" hidden="1">
      <c r="A74" s="24"/>
      <c r="B74" s="25"/>
      <c r="C74" s="32" t="s">
        <v>137</v>
      </c>
      <c r="D74" s="14" t="s">
        <v>138</v>
      </c>
      <c r="E74" s="27"/>
      <c r="F74" s="27"/>
      <c r="G74" s="144" t="e">
        <f>F74*100/E74</f>
        <v>#DIV/0!</v>
      </c>
      <c r="H74" s="144"/>
      <c r="I74" s="144">
        <f t="shared" si="8"/>
        <v>0</v>
      </c>
      <c r="J74" s="45">
        <v>10496.17</v>
      </c>
    </row>
    <row r="75" spans="1:10" ht="12.75" hidden="1">
      <c r="A75" s="24"/>
      <c r="B75" s="25"/>
      <c r="C75" s="32" t="s">
        <v>175</v>
      </c>
      <c r="D75" s="14" t="s">
        <v>125</v>
      </c>
      <c r="E75" s="27">
        <v>0</v>
      </c>
      <c r="F75" s="27">
        <v>0</v>
      </c>
      <c r="G75" s="156">
        <v>0</v>
      </c>
      <c r="H75" s="144"/>
      <c r="I75" s="156" t="e">
        <f t="shared" si="8"/>
        <v>#DIV/0!</v>
      </c>
      <c r="J75" s="27">
        <v>0</v>
      </c>
    </row>
    <row r="76" spans="1:10" ht="22.5" hidden="1">
      <c r="A76" s="24"/>
      <c r="B76" s="31"/>
      <c r="C76" s="32" t="s">
        <v>98</v>
      </c>
      <c r="D76" s="14" t="s">
        <v>138</v>
      </c>
      <c r="E76" s="27"/>
      <c r="F76" s="27"/>
      <c r="G76" s="144" t="e">
        <f>F76*100/E76</f>
        <v>#DIV/0!</v>
      </c>
      <c r="H76" s="144"/>
      <c r="I76" s="144">
        <f t="shared" si="8"/>
        <v>0</v>
      </c>
      <c r="J76" s="27">
        <v>1234.85</v>
      </c>
    </row>
    <row r="77" spans="1:10" ht="33.75">
      <c r="A77" s="43">
        <v>751</v>
      </c>
      <c r="B77" s="39"/>
      <c r="C77" s="40"/>
      <c r="D77" s="69" t="s">
        <v>101</v>
      </c>
      <c r="E77" s="20">
        <f>E78+E80+E82</f>
        <v>10088</v>
      </c>
      <c r="F77" s="20">
        <f>F78+F80+F82</f>
        <v>8408</v>
      </c>
      <c r="G77" s="142">
        <f>F77*100/E77</f>
        <v>83.34655035685964</v>
      </c>
      <c r="H77" s="142" t="e">
        <f>H78+#REF!+#REF!</f>
        <v>#REF!</v>
      </c>
      <c r="I77" s="142">
        <f t="shared" si="8"/>
        <v>99.83376870102113</v>
      </c>
      <c r="J77" s="20">
        <f>J78+J80+J82+J85</f>
        <v>8422</v>
      </c>
    </row>
    <row r="78" spans="1:10" ht="22.5">
      <c r="A78" s="21"/>
      <c r="B78" s="29">
        <v>75101</v>
      </c>
      <c r="C78" s="22"/>
      <c r="D78" s="15" t="s">
        <v>116</v>
      </c>
      <c r="E78" s="23">
        <f>SUM(E79)</f>
        <v>10088</v>
      </c>
      <c r="F78" s="23">
        <f>SUM(F79)</f>
        <v>8408</v>
      </c>
      <c r="G78" s="143">
        <f>F78*100/E78</f>
        <v>83.34655035685964</v>
      </c>
      <c r="H78" s="143">
        <f>H79</f>
        <v>8313</v>
      </c>
      <c r="I78" s="143">
        <f t="shared" si="8"/>
        <v>99.83376870102113</v>
      </c>
      <c r="J78" s="23">
        <f>SUM(J79)</f>
        <v>8422</v>
      </c>
    </row>
    <row r="79" spans="1:10" ht="45">
      <c r="A79" s="24"/>
      <c r="B79" s="25"/>
      <c r="C79" s="32">
        <v>2010</v>
      </c>
      <c r="D79" s="14" t="s">
        <v>186</v>
      </c>
      <c r="E79" s="27">
        <v>10088</v>
      </c>
      <c r="F79" s="27">
        <v>8408</v>
      </c>
      <c r="G79" s="144">
        <f aca="true" t="shared" si="9" ref="G79:G155">F79*100/E79</f>
        <v>83.34655035685964</v>
      </c>
      <c r="H79" s="144">
        <v>8313</v>
      </c>
      <c r="I79" s="144">
        <f t="shared" si="8"/>
        <v>99.83376870102113</v>
      </c>
      <c r="J79" s="27">
        <v>8422</v>
      </c>
    </row>
    <row r="80" spans="1:10" ht="12.75" hidden="1">
      <c r="A80" s="24"/>
      <c r="B80" s="29">
        <v>75107</v>
      </c>
      <c r="C80" s="104"/>
      <c r="D80" s="16" t="s">
        <v>155</v>
      </c>
      <c r="E80" s="23">
        <f>SUM(E81:E81)</f>
        <v>0</v>
      </c>
      <c r="F80" s="23">
        <f>SUM(F81:F81)</f>
        <v>0</v>
      </c>
      <c r="G80" s="42" t="s">
        <v>149</v>
      </c>
      <c r="H80" s="143"/>
      <c r="I80" s="143" t="e">
        <f t="shared" si="8"/>
        <v>#DIV/0!</v>
      </c>
      <c r="J80" s="23">
        <f>SUM(J81:J81)</f>
        <v>0</v>
      </c>
    </row>
    <row r="81" spans="1:10" ht="12.75" hidden="1">
      <c r="A81" s="24"/>
      <c r="B81" s="114"/>
      <c r="C81" s="30">
        <v>2010</v>
      </c>
      <c r="D81" s="12" t="s">
        <v>125</v>
      </c>
      <c r="E81" s="27">
        <v>0</v>
      </c>
      <c r="F81" s="27">
        <v>0</v>
      </c>
      <c r="G81" s="156" t="s">
        <v>149</v>
      </c>
      <c r="H81" s="144"/>
      <c r="I81" s="144" t="e">
        <f t="shared" si="8"/>
        <v>#DIV/0!</v>
      </c>
      <c r="J81" s="45">
        <v>0</v>
      </c>
    </row>
    <row r="82" spans="1:10" s="87" customFormat="1" ht="12.75" hidden="1">
      <c r="A82" s="21"/>
      <c r="B82" s="29">
        <v>75108</v>
      </c>
      <c r="C82" s="22"/>
      <c r="D82" s="16" t="s">
        <v>96</v>
      </c>
      <c r="E82" s="23">
        <f>SUM(E83:E84)</f>
        <v>0</v>
      </c>
      <c r="F82" s="23">
        <f>SUM(F83:F84)</f>
        <v>0</v>
      </c>
      <c r="G82" s="143" t="e">
        <f t="shared" si="9"/>
        <v>#DIV/0!</v>
      </c>
      <c r="H82" s="143"/>
      <c r="I82" s="149" t="s">
        <v>149</v>
      </c>
      <c r="J82" s="23">
        <f>SUM(J83:J84)</f>
        <v>0</v>
      </c>
    </row>
    <row r="83" spans="1:10" ht="12.75" hidden="1">
      <c r="A83" s="24"/>
      <c r="B83" s="31"/>
      <c r="C83" s="32" t="s">
        <v>11</v>
      </c>
      <c r="D83" s="12" t="s">
        <v>12</v>
      </c>
      <c r="E83" s="27">
        <v>0</v>
      </c>
      <c r="F83" s="27">
        <v>0</v>
      </c>
      <c r="G83" s="156" t="s">
        <v>149</v>
      </c>
      <c r="H83" s="144"/>
      <c r="I83" s="156" t="s">
        <v>149</v>
      </c>
      <c r="J83" s="171">
        <v>0</v>
      </c>
    </row>
    <row r="84" spans="1:10" ht="12.75" hidden="1">
      <c r="A84" s="24"/>
      <c r="B84" s="31"/>
      <c r="C84" s="32" t="s">
        <v>145</v>
      </c>
      <c r="D84" s="12" t="s">
        <v>125</v>
      </c>
      <c r="E84" s="27"/>
      <c r="F84" s="27"/>
      <c r="G84" s="144" t="e">
        <f t="shared" si="9"/>
        <v>#DIV/0!</v>
      </c>
      <c r="H84" s="144"/>
      <c r="I84" s="156" t="s">
        <v>149</v>
      </c>
      <c r="J84" s="45"/>
    </row>
    <row r="85" spans="1:10" ht="45" hidden="1">
      <c r="A85" s="24"/>
      <c r="B85" s="29">
        <v>75109</v>
      </c>
      <c r="C85" s="104"/>
      <c r="D85" s="15" t="s">
        <v>173</v>
      </c>
      <c r="E85" s="23">
        <f>SUM(E86)</f>
        <v>0</v>
      </c>
      <c r="F85" s="23">
        <f>SUM(F86)</f>
        <v>0</v>
      </c>
      <c r="G85" s="149" t="s">
        <v>149</v>
      </c>
      <c r="H85" s="143"/>
      <c r="I85" s="143" t="e">
        <f aca="true" t="shared" si="10" ref="I85:I93">(F85/J85)*100</f>
        <v>#DIV/0!</v>
      </c>
      <c r="J85" s="23">
        <f>SUM(J86)</f>
        <v>0</v>
      </c>
    </row>
    <row r="86" spans="1:10" ht="12.75" hidden="1">
      <c r="A86" s="24"/>
      <c r="B86" s="129"/>
      <c r="C86" s="32" t="s">
        <v>145</v>
      </c>
      <c r="D86" s="12" t="s">
        <v>125</v>
      </c>
      <c r="E86" s="27">
        <v>0</v>
      </c>
      <c r="F86" s="27">
        <v>0</v>
      </c>
      <c r="G86" s="156" t="s">
        <v>149</v>
      </c>
      <c r="H86" s="144"/>
      <c r="I86" s="144" t="e">
        <f t="shared" si="10"/>
        <v>#DIV/0!</v>
      </c>
      <c r="J86" s="27">
        <v>0</v>
      </c>
    </row>
    <row r="87" spans="1:10" ht="22.5">
      <c r="A87" s="28">
        <v>754</v>
      </c>
      <c r="B87" s="18"/>
      <c r="C87" s="34"/>
      <c r="D87" s="69" t="s">
        <v>115</v>
      </c>
      <c r="E87" s="20">
        <f>E88</f>
        <v>715000</v>
      </c>
      <c r="F87" s="20">
        <f>F88</f>
        <v>624738.88</v>
      </c>
      <c r="G87" s="142">
        <f t="shared" si="9"/>
        <v>87.37606713286714</v>
      </c>
      <c r="H87" s="142">
        <f>SUM(H91)</f>
        <v>298873.6</v>
      </c>
      <c r="I87" s="142">
        <f t="shared" si="10"/>
        <v>137.97917198522623</v>
      </c>
      <c r="J87" s="20">
        <f>J88+J91</f>
        <v>452777.67</v>
      </c>
    </row>
    <row r="88" spans="1:10" ht="12.75">
      <c r="A88" s="49"/>
      <c r="B88" s="50">
        <v>75416</v>
      </c>
      <c r="C88" s="119"/>
      <c r="D88" s="172" t="s">
        <v>213</v>
      </c>
      <c r="E88" s="52">
        <f>SUM(E89:E91)</f>
        <v>715000</v>
      </c>
      <c r="F88" s="52">
        <f>SUM(F89:F91)</f>
        <v>624738.88</v>
      </c>
      <c r="G88" s="143">
        <f t="shared" si="9"/>
        <v>87.37606713286714</v>
      </c>
      <c r="H88" s="151"/>
      <c r="I88" s="149" t="s">
        <v>149</v>
      </c>
      <c r="J88" s="23">
        <f>SUM(J89:J90)</f>
        <v>0</v>
      </c>
    </row>
    <row r="89" spans="1:10" ht="22.5">
      <c r="A89" s="49"/>
      <c r="B89" s="173"/>
      <c r="C89" s="54" t="s">
        <v>28</v>
      </c>
      <c r="D89" s="14" t="s">
        <v>109</v>
      </c>
      <c r="E89" s="55">
        <v>715000</v>
      </c>
      <c r="F89" s="55">
        <v>624738.88</v>
      </c>
      <c r="G89" s="144">
        <f t="shared" si="9"/>
        <v>87.37606713286714</v>
      </c>
      <c r="H89" s="151"/>
      <c r="I89" s="156" t="s">
        <v>149</v>
      </c>
      <c r="J89" s="161" t="s">
        <v>149</v>
      </c>
    </row>
    <row r="90" spans="1:10" ht="33.75" hidden="1">
      <c r="A90" s="49"/>
      <c r="B90" s="175"/>
      <c r="C90" s="54" t="s">
        <v>129</v>
      </c>
      <c r="D90" s="88" t="s">
        <v>195</v>
      </c>
      <c r="E90" s="55"/>
      <c r="F90" s="55"/>
      <c r="G90" s="144" t="e">
        <f t="shared" si="9"/>
        <v>#DIV/0!</v>
      </c>
      <c r="H90" s="151"/>
      <c r="I90" s="144" t="e">
        <f t="shared" si="10"/>
        <v>#DIV/0!</v>
      </c>
      <c r="J90" s="161">
        <v>0</v>
      </c>
    </row>
    <row r="91" spans="1:10" ht="12.75" hidden="1">
      <c r="A91" s="21"/>
      <c r="B91" s="29">
        <v>75495</v>
      </c>
      <c r="C91" s="65"/>
      <c r="D91" s="16" t="s">
        <v>5</v>
      </c>
      <c r="E91" s="23">
        <f>SUM(E92:E93)</f>
        <v>0</v>
      </c>
      <c r="F91" s="23">
        <f>SUM(F92:F93)</f>
        <v>0</v>
      </c>
      <c r="G91" s="143" t="e">
        <f t="shared" si="9"/>
        <v>#DIV/0!</v>
      </c>
      <c r="H91" s="143">
        <f>SUM(H93)</f>
        <v>298873.6</v>
      </c>
      <c r="I91" s="143">
        <f t="shared" si="10"/>
        <v>0</v>
      </c>
      <c r="J91" s="23">
        <f>SUM(J92:J93)</f>
        <v>452777.67</v>
      </c>
    </row>
    <row r="92" spans="1:10" ht="15" customHeight="1" hidden="1">
      <c r="A92" s="24"/>
      <c r="B92" s="31"/>
      <c r="C92" s="32" t="s">
        <v>28</v>
      </c>
      <c r="D92" s="14" t="s">
        <v>109</v>
      </c>
      <c r="E92" s="27"/>
      <c r="F92" s="27"/>
      <c r="G92" s="144" t="e">
        <f t="shared" si="9"/>
        <v>#DIV/0!</v>
      </c>
      <c r="H92" s="144">
        <v>298873.6</v>
      </c>
      <c r="I92" s="144">
        <f t="shared" si="10"/>
        <v>0</v>
      </c>
      <c r="J92" s="27">
        <v>452777.67</v>
      </c>
    </row>
    <row r="93" spans="1:10" ht="33.75" hidden="1">
      <c r="A93" s="24"/>
      <c r="B93" s="31"/>
      <c r="C93" s="32" t="s">
        <v>129</v>
      </c>
      <c r="D93" s="88" t="s">
        <v>195</v>
      </c>
      <c r="E93" s="27"/>
      <c r="F93" s="27"/>
      <c r="G93" s="144" t="e">
        <f t="shared" si="9"/>
        <v>#DIV/0!</v>
      </c>
      <c r="H93" s="144">
        <v>298873.6</v>
      </c>
      <c r="I93" s="144" t="e">
        <f t="shared" si="10"/>
        <v>#DIV/0!</v>
      </c>
      <c r="J93" s="27">
        <v>0</v>
      </c>
    </row>
    <row r="94" spans="1:10" ht="52.5" customHeight="1">
      <c r="A94" s="43">
        <v>756</v>
      </c>
      <c r="B94" s="39"/>
      <c r="C94" s="40"/>
      <c r="D94" s="69" t="s">
        <v>211</v>
      </c>
      <c r="E94" s="20">
        <f>E95+E100+E109+E124+E133+E137</f>
        <v>100560108</v>
      </c>
      <c r="F94" s="20">
        <f>F95+F100+F109+F124+F133+F137</f>
        <v>80586178.32</v>
      </c>
      <c r="G94" s="142">
        <f t="shared" si="9"/>
        <v>80.13732276421182</v>
      </c>
      <c r="H94" s="142">
        <f>H95+H100+H109+H124+H133+H137</f>
        <v>82918615.82</v>
      </c>
      <c r="I94" s="142">
        <f aca="true" t="shared" si="11" ref="I94:I128">(F94/J94)*100</f>
        <v>102.37881340808077</v>
      </c>
      <c r="J94" s="20">
        <f>SUM(J95,J98,J100,J109,J124,J133,J137)</f>
        <v>78713725.66</v>
      </c>
    </row>
    <row r="95" spans="1:10" ht="13.5" customHeight="1">
      <c r="A95" s="21"/>
      <c r="B95" s="29">
        <v>75601</v>
      </c>
      <c r="C95" s="22"/>
      <c r="D95" s="15" t="s">
        <v>29</v>
      </c>
      <c r="E95" s="23">
        <f>SUM(E96:E97)</f>
        <v>115000</v>
      </c>
      <c r="F95" s="23">
        <f>SUM(F96:F97)</f>
        <v>106362.56</v>
      </c>
      <c r="G95" s="143">
        <f t="shared" si="9"/>
        <v>92.48918260869566</v>
      </c>
      <c r="H95" s="143">
        <f>SUM(H96:H97)</f>
        <v>228288.21</v>
      </c>
      <c r="I95" s="143">
        <f t="shared" si="11"/>
        <v>123.19424471097537</v>
      </c>
      <c r="J95" s="23">
        <f>SUM(J96:J97)</f>
        <v>86337.28</v>
      </c>
    </row>
    <row r="96" spans="1:10" ht="22.5">
      <c r="A96" s="24"/>
      <c r="B96" s="103"/>
      <c r="C96" s="36" t="s">
        <v>30</v>
      </c>
      <c r="D96" s="14" t="s">
        <v>127</v>
      </c>
      <c r="E96" s="27">
        <v>114000</v>
      </c>
      <c r="F96" s="27">
        <v>103972.26</v>
      </c>
      <c r="G96" s="144">
        <f t="shared" si="9"/>
        <v>91.20373684210526</v>
      </c>
      <c r="H96" s="144">
        <v>136395.86</v>
      </c>
      <c r="I96" s="144">
        <f t="shared" si="11"/>
        <v>123.87673692629619</v>
      </c>
      <c r="J96" s="27">
        <v>83932.03</v>
      </c>
    </row>
    <row r="97" spans="1:10" ht="12.75" customHeight="1">
      <c r="A97" s="24"/>
      <c r="B97" s="25"/>
      <c r="C97" s="32" t="s">
        <v>20</v>
      </c>
      <c r="D97" s="14" t="s">
        <v>108</v>
      </c>
      <c r="E97" s="27">
        <v>1000</v>
      </c>
      <c r="F97" s="27">
        <v>2390.3</v>
      </c>
      <c r="G97" s="144">
        <f t="shared" si="9"/>
        <v>239.03000000000003</v>
      </c>
      <c r="H97" s="144">
        <v>91892.35</v>
      </c>
      <c r="I97" s="144">
        <f t="shared" si="11"/>
        <v>99.37844298929426</v>
      </c>
      <c r="J97" s="27">
        <v>2405.25</v>
      </c>
    </row>
    <row r="98" spans="1:10" ht="12.75" customHeight="1" hidden="1">
      <c r="A98" s="24"/>
      <c r="B98" s="29">
        <v>75605</v>
      </c>
      <c r="C98" s="46"/>
      <c r="D98" s="15" t="s">
        <v>161</v>
      </c>
      <c r="E98" s="23">
        <f>E99</f>
        <v>0</v>
      </c>
      <c r="F98" s="23">
        <f>F99</f>
        <v>0</v>
      </c>
      <c r="G98" s="149" t="s">
        <v>149</v>
      </c>
      <c r="H98" s="143"/>
      <c r="I98" s="143" t="e">
        <f t="shared" si="11"/>
        <v>#DIV/0!</v>
      </c>
      <c r="J98" s="23">
        <v>0</v>
      </c>
    </row>
    <row r="99" spans="1:10" ht="13.5" customHeight="1" hidden="1">
      <c r="A99" s="21"/>
      <c r="B99" s="118"/>
      <c r="C99" s="32" t="s">
        <v>48</v>
      </c>
      <c r="D99" s="14" t="s">
        <v>161</v>
      </c>
      <c r="E99" s="27">
        <v>0</v>
      </c>
      <c r="F99" s="27">
        <v>0</v>
      </c>
      <c r="G99" s="156" t="s">
        <v>149</v>
      </c>
      <c r="H99" s="144"/>
      <c r="I99" s="144" t="e">
        <f t="shared" si="11"/>
        <v>#DIV/0!</v>
      </c>
      <c r="J99" s="27">
        <v>0</v>
      </c>
    </row>
    <row r="100" spans="1:10" ht="35.25" customHeight="1">
      <c r="A100" s="21"/>
      <c r="B100" s="29">
        <v>75615</v>
      </c>
      <c r="C100" s="22"/>
      <c r="D100" s="15" t="s">
        <v>117</v>
      </c>
      <c r="E100" s="23">
        <f>SUM(E101:E108)</f>
        <v>30864734</v>
      </c>
      <c r="F100" s="23">
        <f>SUM(F101:F108)</f>
        <v>25240945.82</v>
      </c>
      <c r="G100" s="143">
        <f t="shared" si="9"/>
        <v>81.77924300270982</v>
      </c>
      <c r="H100" s="143">
        <f>SUM(H101:H108)</f>
        <v>21304432.6</v>
      </c>
      <c r="I100" s="143">
        <f t="shared" si="11"/>
        <v>107.54006233166788</v>
      </c>
      <c r="J100" s="23">
        <f>SUM(J101:J108)</f>
        <v>23471202.52</v>
      </c>
    </row>
    <row r="101" spans="1:10" ht="12.75">
      <c r="A101" s="24"/>
      <c r="B101" s="31"/>
      <c r="C101" s="32" t="s">
        <v>31</v>
      </c>
      <c r="D101" s="12" t="s">
        <v>32</v>
      </c>
      <c r="E101" s="27">
        <v>26933000</v>
      </c>
      <c r="F101" s="27">
        <v>22459229.86</v>
      </c>
      <c r="G101" s="144">
        <f t="shared" si="9"/>
        <v>83.38926172353618</v>
      </c>
      <c r="H101" s="144">
        <v>20056054.94</v>
      </c>
      <c r="I101" s="144">
        <f t="shared" si="11"/>
        <v>106.50825138280122</v>
      </c>
      <c r="J101" s="27">
        <v>21086844.98</v>
      </c>
    </row>
    <row r="102" spans="1:10" ht="12.75">
      <c r="A102" s="24"/>
      <c r="B102" s="31"/>
      <c r="C102" s="32" t="s">
        <v>33</v>
      </c>
      <c r="D102" s="12" t="s">
        <v>34</v>
      </c>
      <c r="E102" s="27">
        <v>1265</v>
      </c>
      <c r="F102" s="27">
        <v>1833.62</v>
      </c>
      <c r="G102" s="144">
        <f t="shared" si="9"/>
        <v>144.9501976284585</v>
      </c>
      <c r="H102" s="144">
        <v>692.5</v>
      </c>
      <c r="I102" s="144">
        <f t="shared" si="11"/>
        <v>190.00062172300167</v>
      </c>
      <c r="J102" s="27">
        <v>965.06</v>
      </c>
    </row>
    <row r="103" spans="1:10" ht="12.75">
      <c r="A103" s="24"/>
      <c r="B103" s="31"/>
      <c r="C103" s="32" t="s">
        <v>35</v>
      </c>
      <c r="D103" s="12" t="s">
        <v>36</v>
      </c>
      <c r="E103" s="27">
        <v>504000</v>
      </c>
      <c r="F103" s="27">
        <v>556163.46</v>
      </c>
      <c r="G103" s="144">
        <f t="shared" si="9"/>
        <v>110.34989285714286</v>
      </c>
      <c r="H103" s="144">
        <v>627558.4</v>
      </c>
      <c r="I103" s="144">
        <f t="shared" si="11"/>
        <v>105.60763040764583</v>
      </c>
      <c r="J103" s="27">
        <v>526631.89</v>
      </c>
    </row>
    <row r="104" spans="1:10" ht="33.75">
      <c r="A104" s="24"/>
      <c r="B104" s="31"/>
      <c r="C104" s="32" t="s">
        <v>46</v>
      </c>
      <c r="D104" s="14" t="s">
        <v>220</v>
      </c>
      <c r="E104" s="27">
        <v>3200000</v>
      </c>
      <c r="F104" s="27">
        <v>2032508.35</v>
      </c>
      <c r="G104" s="144">
        <f t="shared" si="9"/>
        <v>63.5158859375</v>
      </c>
      <c r="H104" s="144"/>
      <c r="I104" s="156" t="s">
        <v>149</v>
      </c>
      <c r="J104" s="45" t="s">
        <v>149</v>
      </c>
    </row>
    <row r="105" spans="1:10" ht="12.75">
      <c r="A105" s="24"/>
      <c r="B105" s="31"/>
      <c r="C105" s="32" t="s">
        <v>37</v>
      </c>
      <c r="D105" s="12" t="s">
        <v>93</v>
      </c>
      <c r="E105" s="27">
        <v>200839</v>
      </c>
      <c r="F105" s="27">
        <v>126967</v>
      </c>
      <c r="G105" s="144">
        <f t="shared" si="9"/>
        <v>63.21829923471039</v>
      </c>
      <c r="H105" s="144">
        <v>459936</v>
      </c>
      <c r="I105" s="144">
        <f t="shared" si="11"/>
        <v>6.943129737388519</v>
      </c>
      <c r="J105" s="27">
        <v>1828671</v>
      </c>
    </row>
    <row r="106" spans="1:10" ht="12.75">
      <c r="A106" s="24"/>
      <c r="B106" s="31"/>
      <c r="C106" s="32" t="s">
        <v>17</v>
      </c>
      <c r="D106" s="12" t="s">
        <v>18</v>
      </c>
      <c r="E106" s="27">
        <v>980</v>
      </c>
      <c r="F106" s="27">
        <v>1137.4</v>
      </c>
      <c r="G106" s="144">
        <f t="shared" si="9"/>
        <v>116.06122448979593</v>
      </c>
      <c r="H106" s="144">
        <v>624.8</v>
      </c>
      <c r="I106" s="144">
        <f t="shared" si="11"/>
        <v>103.41880341880344</v>
      </c>
      <c r="J106" s="27">
        <v>1099.8</v>
      </c>
    </row>
    <row r="107" spans="1:10" ht="14.25" customHeight="1">
      <c r="A107" s="24"/>
      <c r="B107" s="31"/>
      <c r="C107" s="32" t="s">
        <v>20</v>
      </c>
      <c r="D107" s="14" t="s">
        <v>108</v>
      </c>
      <c r="E107" s="27">
        <v>24650</v>
      </c>
      <c r="F107" s="27">
        <v>63106.13</v>
      </c>
      <c r="G107" s="144">
        <f t="shared" si="9"/>
        <v>256.0086409736308</v>
      </c>
      <c r="H107" s="144">
        <v>124485.96</v>
      </c>
      <c r="I107" s="144">
        <f t="shared" si="11"/>
        <v>233.8148240501315</v>
      </c>
      <c r="J107" s="27">
        <v>26989.79</v>
      </c>
    </row>
    <row r="108" spans="1:10" ht="22.5" hidden="1">
      <c r="A108" s="24"/>
      <c r="B108" s="31"/>
      <c r="C108" s="32">
        <v>2680</v>
      </c>
      <c r="D108" s="14" t="s">
        <v>100</v>
      </c>
      <c r="E108" s="27"/>
      <c r="F108" s="27"/>
      <c r="G108" s="144" t="e">
        <f t="shared" si="9"/>
        <v>#DIV/0!</v>
      </c>
      <c r="H108" s="144">
        <v>35080</v>
      </c>
      <c r="I108" s="144" t="e">
        <f t="shared" si="11"/>
        <v>#DIV/0!</v>
      </c>
      <c r="J108" s="27"/>
    </row>
    <row r="109" spans="1:10" ht="45">
      <c r="A109" s="21"/>
      <c r="B109" s="29">
        <v>75616</v>
      </c>
      <c r="C109" s="44"/>
      <c r="D109" s="15" t="s">
        <v>118</v>
      </c>
      <c r="E109" s="23">
        <f>SUM(E110:E123)</f>
        <v>14420350</v>
      </c>
      <c r="F109" s="23">
        <f>SUM(F110:F123)</f>
        <v>11516675.839999998</v>
      </c>
      <c r="G109" s="143">
        <f t="shared" si="9"/>
        <v>79.86405212078762</v>
      </c>
      <c r="H109" s="143">
        <f>SUM(H110:H123)</f>
        <v>11289482.9</v>
      </c>
      <c r="I109" s="143">
        <f t="shared" si="11"/>
        <v>97.70663723689668</v>
      </c>
      <c r="J109" s="23">
        <f>SUM(J110:J123)</f>
        <v>11786994.379999999</v>
      </c>
    </row>
    <row r="110" spans="1:10" ht="12.75">
      <c r="A110" s="24"/>
      <c r="B110" s="25"/>
      <c r="C110" s="32" t="s">
        <v>31</v>
      </c>
      <c r="D110" s="12" t="s">
        <v>32</v>
      </c>
      <c r="E110" s="27">
        <v>7400000</v>
      </c>
      <c r="F110" s="27">
        <v>6461792.24</v>
      </c>
      <c r="G110" s="144">
        <f t="shared" si="9"/>
        <v>87.32151675675675</v>
      </c>
      <c r="H110" s="144">
        <v>5583298.77</v>
      </c>
      <c r="I110" s="144">
        <f t="shared" si="11"/>
        <v>109.81713382480227</v>
      </c>
      <c r="J110" s="27">
        <v>5884138.49</v>
      </c>
    </row>
    <row r="111" spans="1:10" ht="12.75">
      <c r="A111" s="24"/>
      <c r="B111" s="25"/>
      <c r="C111" s="32" t="s">
        <v>33</v>
      </c>
      <c r="D111" s="12" t="s">
        <v>34</v>
      </c>
      <c r="E111" s="27">
        <v>95220</v>
      </c>
      <c r="F111" s="27">
        <v>83792.3</v>
      </c>
      <c r="G111" s="144">
        <f t="shared" si="9"/>
        <v>87.99863474060072</v>
      </c>
      <c r="H111" s="144">
        <v>128065.04</v>
      </c>
      <c r="I111" s="144">
        <f t="shared" si="11"/>
        <v>109.32639877584933</v>
      </c>
      <c r="J111" s="27">
        <v>76644.16</v>
      </c>
    </row>
    <row r="112" spans="1:10" ht="12.75">
      <c r="A112" s="24"/>
      <c r="B112" s="25"/>
      <c r="C112" s="32" t="s">
        <v>35</v>
      </c>
      <c r="D112" s="12" t="s">
        <v>36</v>
      </c>
      <c r="E112" s="27">
        <v>703000</v>
      </c>
      <c r="F112" s="27">
        <v>649293.46</v>
      </c>
      <c r="G112" s="144">
        <f t="shared" si="9"/>
        <v>92.36037837837839</v>
      </c>
      <c r="H112" s="144">
        <v>586665.11</v>
      </c>
      <c r="I112" s="144">
        <f t="shared" si="11"/>
        <v>99.87440893458728</v>
      </c>
      <c r="J112" s="27">
        <v>650109.94</v>
      </c>
    </row>
    <row r="113" spans="1:10" ht="12.75">
      <c r="A113" s="24"/>
      <c r="B113" s="25"/>
      <c r="C113" s="37" t="s">
        <v>38</v>
      </c>
      <c r="D113" s="12" t="s">
        <v>39</v>
      </c>
      <c r="E113" s="27">
        <v>500000</v>
      </c>
      <c r="F113" s="27">
        <v>434895.99</v>
      </c>
      <c r="G113" s="144">
        <f t="shared" si="9"/>
        <v>86.979198</v>
      </c>
      <c r="H113" s="144">
        <v>597304.88</v>
      </c>
      <c r="I113" s="144">
        <f t="shared" si="11"/>
        <v>96.20894545705532</v>
      </c>
      <c r="J113" s="27">
        <v>452032.8</v>
      </c>
    </row>
    <row r="114" spans="1:10" ht="12.75">
      <c r="A114" s="24"/>
      <c r="B114" s="25"/>
      <c r="C114" s="37" t="s">
        <v>40</v>
      </c>
      <c r="D114" s="12" t="s">
        <v>95</v>
      </c>
      <c r="E114" s="27">
        <v>166000</v>
      </c>
      <c r="F114" s="27">
        <v>153534.94</v>
      </c>
      <c r="G114" s="144">
        <f t="shared" si="9"/>
        <v>92.49092771084338</v>
      </c>
      <c r="H114" s="144">
        <v>189004.14</v>
      </c>
      <c r="I114" s="144">
        <f t="shared" si="11"/>
        <v>95.33067341599116</v>
      </c>
      <c r="J114" s="27">
        <v>161055.13</v>
      </c>
    </row>
    <row r="115" spans="1:10" ht="22.5">
      <c r="A115" s="24"/>
      <c r="B115" s="25"/>
      <c r="C115" s="32" t="s">
        <v>41</v>
      </c>
      <c r="D115" s="14" t="s">
        <v>222</v>
      </c>
      <c r="E115" s="27">
        <v>1600000</v>
      </c>
      <c r="F115" s="27">
        <v>1261435</v>
      </c>
      <c r="G115" s="144">
        <f t="shared" si="9"/>
        <v>78.8396875</v>
      </c>
      <c r="H115" s="144">
        <v>803263.87</v>
      </c>
      <c r="I115" s="144">
        <f t="shared" si="11"/>
        <v>116.91410203164824</v>
      </c>
      <c r="J115" s="27">
        <v>1078941.7</v>
      </c>
    </row>
    <row r="116" spans="1:10" ht="12.75">
      <c r="A116" s="24"/>
      <c r="B116" s="25"/>
      <c r="C116" s="37" t="s">
        <v>42</v>
      </c>
      <c r="D116" s="12" t="s">
        <v>43</v>
      </c>
      <c r="E116" s="27">
        <v>172300</v>
      </c>
      <c r="F116" s="27">
        <v>135127.2</v>
      </c>
      <c r="G116" s="144">
        <f t="shared" si="9"/>
        <v>78.42553685432387</v>
      </c>
      <c r="H116" s="144">
        <v>258812.5</v>
      </c>
      <c r="I116" s="144">
        <f t="shared" si="11"/>
        <v>93.01956734988902</v>
      </c>
      <c r="J116" s="27">
        <v>145267.5</v>
      </c>
    </row>
    <row r="117" spans="1:10" ht="33.75">
      <c r="A117" s="24"/>
      <c r="B117" s="25"/>
      <c r="C117" s="37" t="s">
        <v>46</v>
      </c>
      <c r="D117" s="14" t="s">
        <v>220</v>
      </c>
      <c r="E117" s="27">
        <v>1000000</v>
      </c>
      <c r="F117" s="27">
        <v>410292.25</v>
      </c>
      <c r="G117" s="144">
        <f t="shared" si="9"/>
        <v>41.029225</v>
      </c>
      <c r="H117" s="144"/>
      <c r="I117" s="156" t="s">
        <v>149</v>
      </c>
      <c r="J117" s="45" t="s">
        <v>149</v>
      </c>
    </row>
    <row r="118" spans="1:10" ht="12.75">
      <c r="A118" s="24"/>
      <c r="B118" s="25"/>
      <c r="C118" s="32" t="s">
        <v>37</v>
      </c>
      <c r="D118" s="12" t="s">
        <v>93</v>
      </c>
      <c r="E118" s="27">
        <v>2633000</v>
      </c>
      <c r="F118" s="27">
        <v>1813084.28</v>
      </c>
      <c r="G118" s="144">
        <f t="shared" si="9"/>
        <v>68.86001823015572</v>
      </c>
      <c r="H118" s="144">
        <v>2808159.24</v>
      </c>
      <c r="I118" s="144">
        <f t="shared" si="11"/>
        <v>56.77936388222169</v>
      </c>
      <c r="J118" s="27">
        <v>3193209.92</v>
      </c>
    </row>
    <row r="119" spans="1:10" ht="12.75">
      <c r="A119" s="24"/>
      <c r="B119" s="25"/>
      <c r="C119" s="32" t="s">
        <v>147</v>
      </c>
      <c r="D119" s="12" t="s">
        <v>148</v>
      </c>
      <c r="E119" s="27">
        <v>2000</v>
      </c>
      <c r="F119" s="27">
        <v>562.7</v>
      </c>
      <c r="G119" s="144">
        <f t="shared" si="9"/>
        <v>28.135000000000005</v>
      </c>
      <c r="H119" s="144"/>
      <c r="I119" s="144">
        <f t="shared" si="11"/>
        <v>41.96748210023867</v>
      </c>
      <c r="J119" s="27">
        <v>1340.8</v>
      </c>
    </row>
    <row r="120" spans="1:10" ht="12.75" hidden="1">
      <c r="A120" s="24"/>
      <c r="B120" s="25"/>
      <c r="C120" s="32" t="s">
        <v>28</v>
      </c>
      <c r="D120" s="14" t="s">
        <v>172</v>
      </c>
      <c r="E120" s="27">
        <v>0</v>
      </c>
      <c r="F120" s="27">
        <v>0</v>
      </c>
      <c r="G120" s="156" t="s">
        <v>149</v>
      </c>
      <c r="H120" s="144"/>
      <c r="I120" s="156" t="e">
        <f t="shared" si="11"/>
        <v>#DIV/0!</v>
      </c>
      <c r="J120" s="27">
        <v>0</v>
      </c>
    </row>
    <row r="121" spans="1:10" ht="12.75">
      <c r="A121" s="24"/>
      <c r="B121" s="25"/>
      <c r="C121" s="32" t="s">
        <v>17</v>
      </c>
      <c r="D121" s="12" t="s">
        <v>18</v>
      </c>
      <c r="E121" s="27">
        <v>40450</v>
      </c>
      <c r="F121" s="27">
        <v>31892.76</v>
      </c>
      <c r="G121" s="144">
        <f t="shared" si="9"/>
        <v>78.84489493201484</v>
      </c>
      <c r="H121" s="144"/>
      <c r="I121" s="144">
        <f t="shared" si="11"/>
        <v>97.55225889334108</v>
      </c>
      <c r="J121" s="27">
        <v>32693</v>
      </c>
    </row>
    <row r="122" spans="1:10" ht="12.75" customHeight="1">
      <c r="A122" s="24"/>
      <c r="B122" s="25"/>
      <c r="C122" s="32" t="s">
        <v>20</v>
      </c>
      <c r="D122" s="14" t="s">
        <v>108</v>
      </c>
      <c r="E122" s="27">
        <v>108380</v>
      </c>
      <c r="F122" s="27">
        <v>80972.72</v>
      </c>
      <c r="G122" s="144">
        <f t="shared" si="9"/>
        <v>74.71186565787046</v>
      </c>
      <c r="H122" s="144">
        <v>91892.35</v>
      </c>
      <c r="I122" s="144">
        <f t="shared" si="11"/>
        <v>72.58160427834329</v>
      </c>
      <c r="J122" s="27">
        <v>111560.94</v>
      </c>
    </row>
    <row r="123" spans="1:10" ht="22.5" hidden="1">
      <c r="A123" s="24"/>
      <c r="B123" s="25"/>
      <c r="C123" s="32">
        <v>2680</v>
      </c>
      <c r="D123" s="14" t="s">
        <v>100</v>
      </c>
      <c r="E123" s="27"/>
      <c r="F123" s="27"/>
      <c r="G123" s="144" t="e">
        <f t="shared" si="9"/>
        <v>#DIV/0!</v>
      </c>
      <c r="H123" s="144">
        <v>243017</v>
      </c>
      <c r="I123" s="144" t="e">
        <f t="shared" si="11"/>
        <v>#DIV/0!</v>
      </c>
      <c r="J123" s="27"/>
    </row>
    <row r="124" spans="1:10" ht="24.75" customHeight="1">
      <c r="A124" s="21"/>
      <c r="B124" s="29">
        <v>75618</v>
      </c>
      <c r="C124" s="22"/>
      <c r="D124" s="15" t="s">
        <v>119</v>
      </c>
      <c r="E124" s="23">
        <f>SUM(E125:E132)</f>
        <v>3860052</v>
      </c>
      <c r="F124" s="23">
        <f>SUM(F125:F132)</f>
        <v>3375788.7700000005</v>
      </c>
      <c r="G124" s="143">
        <f t="shared" si="9"/>
        <v>87.45448947319882</v>
      </c>
      <c r="H124" s="143">
        <f>SUM(H125:H132)</f>
        <v>3517985.71</v>
      </c>
      <c r="I124" s="143">
        <f t="shared" si="11"/>
        <v>102.75512775605371</v>
      </c>
      <c r="J124" s="23">
        <f>SUM(J125:J132)</f>
        <v>3285275.24</v>
      </c>
    </row>
    <row r="125" spans="1:10" ht="12.75">
      <c r="A125" s="24"/>
      <c r="B125" s="31"/>
      <c r="C125" s="36" t="s">
        <v>44</v>
      </c>
      <c r="D125" s="12" t="s">
        <v>110</v>
      </c>
      <c r="E125" s="27">
        <v>960000</v>
      </c>
      <c r="F125" s="27">
        <v>802088.62</v>
      </c>
      <c r="G125" s="144">
        <f t="shared" si="9"/>
        <v>83.55089791666667</v>
      </c>
      <c r="H125" s="144">
        <v>1519063.49</v>
      </c>
      <c r="I125" s="144">
        <f t="shared" si="11"/>
        <v>98.9836074353898</v>
      </c>
      <c r="J125" s="27">
        <v>810324.7</v>
      </c>
    </row>
    <row r="126" spans="1:10" ht="12.75">
      <c r="A126" s="24"/>
      <c r="B126" s="31"/>
      <c r="C126" s="36" t="s">
        <v>234</v>
      </c>
      <c r="D126" s="12" t="s">
        <v>235</v>
      </c>
      <c r="E126" s="27">
        <v>312</v>
      </c>
      <c r="F126" s="27">
        <v>312.53</v>
      </c>
      <c r="G126" s="144">
        <f t="shared" si="9"/>
        <v>100.16987179487178</v>
      </c>
      <c r="H126" s="144"/>
      <c r="I126" s="156" t="s">
        <v>149</v>
      </c>
      <c r="J126" s="161" t="s">
        <v>149</v>
      </c>
    </row>
    <row r="127" spans="1:10" ht="24" customHeight="1">
      <c r="A127" s="24"/>
      <c r="B127" s="31"/>
      <c r="C127" s="37" t="s">
        <v>45</v>
      </c>
      <c r="D127" s="14" t="s">
        <v>223</v>
      </c>
      <c r="E127" s="27">
        <v>1497000</v>
      </c>
      <c r="F127" s="27">
        <v>1544152.14</v>
      </c>
      <c r="G127" s="144">
        <f t="shared" si="9"/>
        <v>103.14977555110221</v>
      </c>
      <c r="H127" s="144">
        <v>1265153.46</v>
      </c>
      <c r="I127" s="144">
        <f t="shared" si="11"/>
        <v>99.13687701749588</v>
      </c>
      <c r="J127" s="27">
        <v>1557596.11</v>
      </c>
    </row>
    <row r="128" spans="1:10" ht="24" customHeight="1">
      <c r="A128" s="24"/>
      <c r="B128" s="31"/>
      <c r="C128" s="37" t="s">
        <v>46</v>
      </c>
      <c r="D128" s="14" t="s">
        <v>220</v>
      </c>
      <c r="E128" s="27">
        <v>600150</v>
      </c>
      <c r="F128" s="27">
        <v>366560.81</v>
      </c>
      <c r="G128" s="144">
        <f t="shared" si="9"/>
        <v>61.078198783637426</v>
      </c>
      <c r="H128" s="144"/>
      <c r="I128" s="144">
        <f t="shared" si="11"/>
        <v>174.73477373527072</v>
      </c>
      <c r="J128" s="27">
        <v>209781.26</v>
      </c>
    </row>
    <row r="129" spans="1:10" ht="25.5" customHeight="1" hidden="1">
      <c r="A129" s="24"/>
      <c r="B129" s="31"/>
      <c r="C129" s="32" t="s">
        <v>78</v>
      </c>
      <c r="D129" s="14" t="s">
        <v>92</v>
      </c>
      <c r="E129" s="45"/>
      <c r="F129" s="45"/>
      <c r="G129" s="156" t="s">
        <v>149</v>
      </c>
      <c r="H129" s="144">
        <v>0</v>
      </c>
      <c r="I129" s="156" t="s">
        <v>149</v>
      </c>
      <c r="J129" s="27">
        <v>0</v>
      </c>
    </row>
    <row r="130" spans="1:10" ht="12.75" customHeight="1">
      <c r="A130" s="24"/>
      <c r="B130" s="31"/>
      <c r="C130" s="32" t="s">
        <v>8</v>
      </c>
      <c r="D130" s="12" t="s">
        <v>9</v>
      </c>
      <c r="E130" s="45">
        <v>6000</v>
      </c>
      <c r="F130" s="45">
        <v>6504.5</v>
      </c>
      <c r="G130" s="144">
        <f t="shared" si="9"/>
        <v>108.40833333333333</v>
      </c>
      <c r="H130" s="144"/>
      <c r="I130" s="144">
        <f>(F130/J130)*100</f>
        <v>97.26355140186917</v>
      </c>
      <c r="J130" s="45">
        <v>6687.5</v>
      </c>
    </row>
    <row r="131" spans="1:10" ht="12.75">
      <c r="A131" s="24"/>
      <c r="B131" s="31"/>
      <c r="C131" s="32" t="s">
        <v>17</v>
      </c>
      <c r="D131" s="12" t="s">
        <v>18</v>
      </c>
      <c r="E131" s="27">
        <v>795740</v>
      </c>
      <c r="F131" s="27">
        <v>655182.26</v>
      </c>
      <c r="G131" s="144">
        <f t="shared" si="9"/>
        <v>82.33622288687259</v>
      </c>
      <c r="H131" s="144">
        <v>732611.15</v>
      </c>
      <c r="I131" s="144">
        <f>(F131/J131)*100</f>
        <v>93.6930178693239</v>
      </c>
      <c r="J131" s="27">
        <v>699286.11</v>
      </c>
    </row>
    <row r="132" spans="1:10" ht="13.5" customHeight="1">
      <c r="A132" s="24"/>
      <c r="B132" s="31"/>
      <c r="C132" s="30" t="s">
        <v>20</v>
      </c>
      <c r="D132" s="14" t="s">
        <v>108</v>
      </c>
      <c r="E132" s="27">
        <v>850</v>
      </c>
      <c r="F132" s="27">
        <v>987.91</v>
      </c>
      <c r="G132" s="144">
        <f t="shared" si="9"/>
        <v>116.22470588235294</v>
      </c>
      <c r="H132" s="144">
        <v>1157.61</v>
      </c>
      <c r="I132" s="144">
        <f>(F132/J132)*100</f>
        <v>61.76135937382781</v>
      </c>
      <c r="J132" s="27">
        <v>1599.56</v>
      </c>
    </row>
    <row r="133" spans="1:10" ht="12.75">
      <c r="A133" s="21"/>
      <c r="B133" s="29">
        <v>75619</v>
      </c>
      <c r="C133" s="22"/>
      <c r="D133" s="16" t="s">
        <v>47</v>
      </c>
      <c r="E133" s="23">
        <f>SUM(E134:E135)</f>
        <v>912210</v>
      </c>
      <c r="F133" s="23">
        <f>SUM(F134:F135)</f>
        <v>910122.08</v>
      </c>
      <c r="G133" s="143">
        <f t="shared" si="9"/>
        <v>99.77111410749718</v>
      </c>
      <c r="H133" s="143">
        <f>SUM(H135)</f>
        <v>450000</v>
      </c>
      <c r="I133" s="143">
        <f>(F133/J133)*100</f>
        <v>76.3046532024234</v>
      </c>
      <c r="J133" s="23">
        <f>SUM(J134:J135)</f>
        <v>1192747.81</v>
      </c>
    </row>
    <row r="134" spans="1:10" ht="22.5">
      <c r="A134" s="21"/>
      <c r="B134" s="38"/>
      <c r="C134" s="32" t="s">
        <v>78</v>
      </c>
      <c r="D134" s="14" t="s">
        <v>92</v>
      </c>
      <c r="E134" s="27">
        <v>12210</v>
      </c>
      <c r="F134" s="27">
        <v>10122.08</v>
      </c>
      <c r="G134" s="144">
        <f t="shared" si="9"/>
        <v>82.8999180999181</v>
      </c>
      <c r="H134" s="144"/>
      <c r="I134" s="144">
        <f>(F134/J134)*100</f>
        <v>368.3689920336559</v>
      </c>
      <c r="J134" s="45">
        <v>2747.81</v>
      </c>
    </row>
    <row r="135" spans="1:10" ht="27" customHeight="1">
      <c r="A135" s="24"/>
      <c r="B135" s="31"/>
      <c r="C135" s="37" t="s">
        <v>48</v>
      </c>
      <c r="D135" s="14" t="s">
        <v>224</v>
      </c>
      <c r="E135" s="27">
        <v>900000</v>
      </c>
      <c r="F135" s="27">
        <v>900000</v>
      </c>
      <c r="G135" s="144">
        <f t="shared" si="9"/>
        <v>100</v>
      </c>
      <c r="H135" s="144">
        <v>450000</v>
      </c>
      <c r="I135" s="144">
        <f aca="true" t="shared" si="12" ref="I135:I142">(F135/J135)*100</f>
        <v>75.63025210084034</v>
      </c>
      <c r="J135" s="27">
        <v>1190000</v>
      </c>
    </row>
    <row r="136" spans="1:10" ht="12.75" hidden="1">
      <c r="A136" s="24"/>
      <c r="B136" s="31"/>
      <c r="C136" s="32" t="s">
        <v>11</v>
      </c>
      <c r="D136" s="13" t="s">
        <v>12</v>
      </c>
      <c r="E136" s="27"/>
      <c r="F136" s="27"/>
      <c r="G136" s="144" t="e">
        <f t="shared" si="9"/>
        <v>#DIV/0!</v>
      </c>
      <c r="H136" s="144"/>
      <c r="I136" s="144" t="e">
        <f t="shared" si="12"/>
        <v>#DIV/0!</v>
      </c>
      <c r="J136" s="27">
        <v>0</v>
      </c>
    </row>
    <row r="137" spans="1:10" ht="22.5">
      <c r="A137" s="21"/>
      <c r="B137" s="29">
        <v>75621</v>
      </c>
      <c r="C137" s="22"/>
      <c r="D137" s="15" t="s">
        <v>111</v>
      </c>
      <c r="E137" s="23">
        <f>SUM(E138:E139)</f>
        <v>50387762</v>
      </c>
      <c r="F137" s="23">
        <f>SUM(F138:F139)</f>
        <v>39436283.25</v>
      </c>
      <c r="G137" s="143">
        <f t="shared" si="9"/>
        <v>78.2655980037375</v>
      </c>
      <c r="H137" s="143">
        <f>SUM(H138:H139)</f>
        <v>46128426.4</v>
      </c>
      <c r="I137" s="143">
        <f t="shared" si="12"/>
        <v>101.40164166314815</v>
      </c>
      <c r="J137" s="23">
        <f>SUM(J138:J139)</f>
        <v>38891168.43</v>
      </c>
    </row>
    <row r="138" spans="1:10" ht="12.75">
      <c r="A138" s="24"/>
      <c r="B138" s="31"/>
      <c r="C138" s="36" t="s">
        <v>49</v>
      </c>
      <c r="D138" s="12" t="s">
        <v>50</v>
      </c>
      <c r="E138" s="27">
        <v>48120762</v>
      </c>
      <c r="F138" s="27">
        <v>37577082</v>
      </c>
      <c r="G138" s="144">
        <f t="shared" si="9"/>
        <v>78.0891250225838</v>
      </c>
      <c r="H138" s="144">
        <v>43532535</v>
      </c>
      <c r="I138" s="144">
        <f t="shared" si="12"/>
        <v>100.23505585457396</v>
      </c>
      <c r="J138" s="27">
        <v>37488962</v>
      </c>
    </row>
    <row r="139" spans="1:10" ht="12.75">
      <c r="A139" s="24"/>
      <c r="B139" s="31"/>
      <c r="C139" s="30" t="s">
        <v>51</v>
      </c>
      <c r="D139" s="12" t="s">
        <v>52</v>
      </c>
      <c r="E139" s="27">
        <v>2267000</v>
      </c>
      <c r="F139" s="27">
        <v>1859201.25</v>
      </c>
      <c r="G139" s="144">
        <f t="shared" si="9"/>
        <v>82.01152404058227</v>
      </c>
      <c r="H139" s="144">
        <v>2595891.4</v>
      </c>
      <c r="I139" s="144">
        <f t="shared" si="12"/>
        <v>132.59112283488815</v>
      </c>
      <c r="J139" s="27">
        <v>1402206.43</v>
      </c>
    </row>
    <row r="140" spans="1:10" ht="12.75">
      <c r="A140" s="28">
        <v>758</v>
      </c>
      <c r="B140" s="18"/>
      <c r="C140" s="34"/>
      <c r="D140" s="68" t="s">
        <v>53</v>
      </c>
      <c r="E140" s="20">
        <f>E141+E143+E145+E147+E155</f>
        <v>42408385</v>
      </c>
      <c r="F140" s="20">
        <f>F141+F143+F145+F147+F155</f>
        <v>39063226.19</v>
      </c>
      <c r="G140" s="142">
        <f t="shared" si="9"/>
        <v>92.11203442432434</v>
      </c>
      <c r="H140" s="142" t="e">
        <f>SUM(H141+#REF!+H145+H147+H155)</f>
        <v>#REF!</v>
      </c>
      <c r="I140" s="142">
        <f t="shared" si="12"/>
        <v>87.13933162409828</v>
      </c>
      <c r="J140" s="20">
        <f>J141+J145+J147+J155</f>
        <v>44828466.62</v>
      </c>
    </row>
    <row r="141" spans="1:10" ht="22.5">
      <c r="A141" s="21"/>
      <c r="B141" s="29">
        <v>75801</v>
      </c>
      <c r="C141" s="22"/>
      <c r="D141" s="15" t="s">
        <v>120</v>
      </c>
      <c r="E141" s="23">
        <f>SUM(E142)</f>
        <v>37186806</v>
      </c>
      <c r="F141" s="23">
        <f>SUM(F142)</f>
        <v>34326288</v>
      </c>
      <c r="G141" s="143">
        <f t="shared" si="9"/>
        <v>92.30770720131221</v>
      </c>
      <c r="H141" s="143">
        <f>H142</f>
        <v>29785357</v>
      </c>
      <c r="I141" s="143">
        <f t="shared" si="12"/>
        <v>100.11924607917702</v>
      </c>
      <c r="J141" s="23">
        <f>SUM(J142)</f>
        <v>34285404</v>
      </c>
    </row>
    <row r="142" spans="1:10" ht="12.75">
      <c r="A142" s="24"/>
      <c r="B142" s="31"/>
      <c r="C142" s="32">
        <v>2920</v>
      </c>
      <c r="D142" s="12" t="s">
        <v>112</v>
      </c>
      <c r="E142" s="27">
        <v>37186806</v>
      </c>
      <c r="F142" s="27">
        <v>34326288</v>
      </c>
      <c r="G142" s="144">
        <f t="shared" si="9"/>
        <v>92.30770720131221</v>
      </c>
      <c r="H142" s="144">
        <v>29785357</v>
      </c>
      <c r="I142" s="144">
        <f t="shared" si="12"/>
        <v>100.11924607917702</v>
      </c>
      <c r="J142" s="27">
        <v>34285404</v>
      </c>
    </row>
    <row r="143" spans="1:10" ht="45" customHeight="1" hidden="1">
      <c r="A143" s="24"/>
      <c r="B143" s="29">
        <v>75802</v>
      </c>
      <c r="C143" s="46"/>
      <c r="D143" s="15" t="s">
        <v>204</v>
      </c>
      <c r="E143" s="23">
        <f>SUM(E144)</f>
        <v>0</v>
      </c>
      <c r="F143" s="23">
        <f>SUM(F144)</f>
        <v>0</v>
      </c>
      <c r="G143" s="144"/>
      <c r="H143" s="144"/>
      <c r="I143" s="144"/>
      <c r="J143" s="27"/>
    </row>
    <row r="144" spans="1:10" ht="12.75" customHeight="1" hidden="1">
      <c r="A144" s="24"/>
      <c r="B144" s="29"/>
      <c r="C144" s="32" t="s">
        <v>207</v>
      </c>
      <c r="D144" s="15"/>
      <c r="E144" s="27"/>
      <c r="F144" s="27"/>
      <c r="G144" s="144"/>
      <c r="H144" s="144"/>
      <c r="I144" s="144"/>
      <c r="J144" s="27"/>
    </row>
    <row r="145" spans="1:10" ht="12.75" hidden="1">
      <c r="A145" s="21"/>
      <c r="B145" s="29">
        <v>75807</v>
      </c>
      <c r="C145" s="22"/>
      <c r="D145" s="16" t="s">
        <v>89</v>
      </c>
      <c r="E145" s="108">
        <f>SUM(E146)</f>
        <v>0</v>
      </c>
      <c r="F145" s="23">
        <f>SUM(F146)</f>
        <v>0</v>
      </c>
      <c r="G145" s="143" t="e">
        <f t="shared" si="9"/>
        <v>#DIV/0!</v>
      </c>
      <c r="H145" s="143">
        <f>H146</f>
        <v>112138</v>
      </c>
      <c r="I145" s="143">
        <f aca="true" t="shared" si="13" ref="I145:I151">(F145/J145)*100</f>
        <v>0</v>
      </c>
      <c r="J145" s="23">
        <f>SUM(J146)</f>
        <v>575140</v>
      </c>
    </row>
    <row r="146" spans="1:10" ht="12.75" hidden="1">
      <c r="A146" s="24"/>
      <c r="B146" s="31"/>
      <c r="C146" s="32" t="s">
        <v>85</v>
      </c>
      <c r="D146" s="12" t="s">
        <v>112</v>
      </c>
      <c r="E146" s="27"/>
      <c r="F146" s="27"/>
      <c r="G146" s="144" t="e">
        <f t="shared" si="9"/>
        <v>#DIV/0!</v>
      </c>
      <c r="H146" s="144">
        <v>112138</v>
      </c>
      <c r="I146" s="144">
        <f t="shared" si="13"/>
        <v>0</v>
      </c>
      <c r="J146" s="27">
        <v>575140</v>
      </c>
    </row>
    <row r="147" spans="1:10" ht="12.75">
      <c r="A147" s="21"/>
      <c r="B147" s="29">
        <v>75814</v>
      </c>
      <c r="C147" s="22"/>
      <c r="D147" s="16" t="s">
        <v>54</v>
      </c>
      <c r="E147" s="23">
        <f>SUM(E148:E154)</f>
        <v>2313154</v>
      </c>
      <c r="F147" s="23">
        <f>SUM(F148:F154)</f>
        <v>2313248.19</v>
      </c>
      <c r="G147" s="143">
        <f t="shared" si="9"/>
        <v>100.0040719294954</v>
      </c>
      <c r="H147" s="143">
        <f>SUM(H152:H152)</f>
        <v>582383</v>
      </c>
      <c r="I147" s="143">
        <f t="shared" si="13"/>
        <v>30.405659781829712</v>
      </c>
      <c r="J147" s="23">
        <f>SUM(J148:J154)</f>
        <v>7607952.62</v>
      </c>
    </row>
    <row r="148" spans="1:10" ht="12.75" hidden="1">
      <c r="A148" s="21"/>
      <c r="B148" s="38"/>
      <c r="C148" s="32" t="s">
        <v>11</v>
      </c>
      <c r="D148" s="12" t="s">
        <v>188</v>
      </c>
      <c r="E148" s="23"/>
      <c r="F148" s="23"/>
      <c r="G148" s="144" t="e">
        <f t="shared" si="9"/>
        <v>#DIV/0!</v>
      </c>
      <c r="H148" s="143"/>
      <c r="I148" s="156" t="e">
        <f t="shared" si="13"/>
        <v>#DIV/0!</v>
      </c>
      <c r="J148" s="27">
        <v>0</v>
      </c>
    </row>
    <row r="149" spans="1:10" ht="12.75" hidden="1">
      <c r="A149" s="21"/>
      <c r="B149" s="38"/>
      <c r="C149" s="32" t="s">
        <v>11</v>
      </c>
      <c r="D149" s="12" t="s">
        <v>12</v>
      </c>
      <c r="E149" s="23"/>
      <c r="F149" s="23"/>
      <c r="G149" s="144" t="e">
        <f t="shared" si="9"/>
        <v>#DIV/0!</v>
      </c>
      <c r="H149" s="143"/>
      <c r="I149" s="156" t="e">
        <f t="shared" si="13"/>
        <v>#DIV/0!</v>
      </c>
      <c r="J149" s="27">
        <v>0</v>
      </c>
    </row>
    <row r="150" spans="1:10" ht="12.75" hidden="1">
      <c r="A150" s="21"/>
      <c r="B150" s="38"/>
      <c r="C150" s="32" t="s">
        <v>58</v>
      </c>
      <c r="D150" s="12" t="s">
        <v>125</v>
      </c>
      <c r="E150" s="23"/>
      <c r="F150" s="23"/>
      <c r="G150" s="144" t="e">
        <f t="shared" si="9"/>
        <v>#DIV/0!</v>
      </c>
      <c r="H150" s="143"/>
      <c r="I150" s="156" t="e">
        <f t="shared" si="13"/>
        <v>#DIV/0!</v>
      </c>
      <c r="J150" s="27">
        <v>0</v>
      </c>
    </row>
    <row r="151" spans="1:10" ht="12.75">
      <c r="A151" s="21"/>
      <c r="B151" s="38"/>
      <c r="C151" s="32" t="s">
        <v>139</v>
      </c>
      <c r="D151" s="12" t="s">
        <v>140</v>
      </c>
      <c r="E151" s="27">
        <v>1132698</v>
      </c>
      <c r="F151" s="27">
        <v>1132698</v>
      </c>
      <c r="G151" s="144">
        <f t="shared" si="9"/>
        <v>100</v>
      </c>
      <c r="H151" s="143"/>
      <c r="I151" s="144">
        <f t="shared" si="13"/>
        <v>98.31167816690535</v>
      </c>
      <c r="J151" s="27">
        <v>1152150</v>
      </c>
    </row>
    <row r="152" spans="1:10" ht="12.75" hidden="1">
      <c r="A152" s="24"/>
      <c r="B152" s="31"/>
      <c r="C152" s="32" t="s">
        <v>85</v>
      </c>
      <c r="D152" s="12" t="s">
        <v>112</v>
      </c>
      <c r="E152" s="27"/>
      <c r="F152" s="27">
        <v>0</v>
      </c>
      <c r="G152" s="144" t="e">
        <f t="shared" si="9"/>
        <v>#DIV/0!</v>
      </c>
      <c r="H152" s="144">
        <v>582383</v>
      </c>
      <c r="I152" s="156" t="s">
        <v>149</v>
      </c>
      <c r="J152" s="27"/>
    </row>
    <row r="153" spans="1:10" ht="22.5" hidden="1">
      <c r="A153" s="24"/>
      <c r="B153" s="31"/>
      <c r="C153" s="32" t="s">
        <v>162</v>
      </c>
      <c r="D153" s="14" t="s">
        <v>210</v>
      </c>
      <c r="E153" s="27"/>
      <c r="F153" s="27"/>
      <c r="G153" s="144" t="e">
        <f t="shared" si="9"/>
        <v>#DIV/0!</v>
      </c>
      <c r="H153" s="144"/>
      <c r="I153" s="144">
        <f>(F153/J153)*100</f>
        <v>0</v>
      </c>
      <c r="J153" s="27">
        <v>14850</v>
      </c>
    </row>
    <row r="154" spans="1:10" ht="33.75">
      <c r="A154" s="24"/>
      <c r="B154" s="31"/>
      <c r="C154" s="32" t="s">
        <v>158</v>
      </c>
      <c r="D154" s="14" t="s">
        <v>225</v>
      </c>
      <c r="E154" s="27">
        <v>1180456</v>
      </c>
      <c r="F154" s="27">
        <v>1180550.19</v>
      </c>
      <c r="G154" s="144">
        <f t="shared" si="9"/>
        <v>100.00797911993331</v>
      </c>
      <c r="H154" s="144"/>
      <c r="I154" s="144">
        <f>(F154/J154)*100</f>
        <v>18.328813448095197</v>
      </c>
      <c r="J154" s="45">
        <v>6440952.62</v>
      </c>
    </row>
    <row r="155" spans="1:10" ht="12.75">
      <c r="A155" s="21"/>
      <c r="B155" s="29">
        <v>75831</v>
      </c>
      <c r="C155" s="22"/>
      <c r="D155" s="16" t="s">
        <v>55</v>
      </c>
      <c r="E155" s="108">
        <f>SUM(E156)</f>
        <v>2908425</v>
      </c>
      <c r="F155" s="23">
        <f>SUM(F156)</f>
        <v>2423690</v>
      </c>
      <c r="G155" s="143">
        <f t="shared" si="9"/>
        <v>83.33341929050947</v>
      </c>
      <c r="H155" s="143">
        <f>H156</f>
        <v>3172327</v>
      </c>
      <c r="I155" s="143">
        <f aca="true" t="shared" si="14" ref="I155:I163">(F155/J155)*100</f>
        <v>102.70003432247019</v>
      </c>
      <c r="J155" s="23">
        <f>SUM(J156)</f>
        <v>2359970</v>
      </c>
    </row>
    <row r="156" spans="1:10" ht="12.75">
      <c r="A156" s="24"/>
      <c r="B156" s="31"/>
      <c r="C156" s="32">
        <v>2920</v>
      </c>
      <c r="D156" s="12" t="s">
        <v>112</v>
      </c>
      <c r="E156" s="55">
        <v>2908425</v>
      </c>
      <c r="F156" s="27">
        <v>2423690</v>
      </c>
      <c r="G156" s="144">
        <f aca="true" t="shared" si="15" ref="G156:G242">F156*100/E156</f>
        <v>83.33341929050947</v>
      </c>
      <c r="H156" s="144">
        <v>3172327</v>
      </c>
      <c r="I156" s="144">
        <f t="shared" si="14"/>
        <v>102.70003432247019</v>
      </c>
      <c r="J156" s="27">
        <v>2359970</v>
      </c>
    </row>
    <row r="157" spans="1:10" ht="12.75">
      <c r="A157" s="28">
        <v>801</v>
      </c>
      <c r="B157" s="162"/>
      <c r="C157" s="163"/>
      <c r="D157" s="68" t="s">
        <v>56</v>
      </c>
      <c r="E157" s="20">
        <f>E158+E169+E171+E180+E185+E188</f>
        <v>1922973</v>
      </c>
      <c r="F157" s="20">
        <f>SUM(F158,F169,F171,F180,F185,F188)</f>
        <v>1330332.14</v>
      </c>
      <c r="G157" s="142">
        <f t="shared" si="15"/>
        <v>69.18100982177076</v>
      </c>
      <c r="H157" s="142" t="e">
        <f>H158+H171+H180+#REF!+#REF!</f>
        <v>#REF!</v>
      </c>
      <c r="I157" s="142">
        <f t="shared" si="14"/>
        <v>199.616591751858</v>
      </c>
      <c r="J157" s="20">
        <f>SUM(J158,J171,J180,J185,J188,)</f>
        <v>666443.67</v>
      </c>
    </row>
    <row r="158" spans="1:10" ht="12.75">
      <c r="A158" s="21"/>
      <c r="B158" s="29">
        <v>80101</v>
      </c>
      <c r="C158" s="22"/>
      <c r="D158" s="16" t="s">
        <v>57</v>
      </c>
      <c r="E158" s="23">
        <f>SUM(E159:E168)</f>
        <v>261947</v>
      </c>
      <c r="F158" s="23">
        <f>SUM(F159:F168)</f>
        <v>145467.06</v>
      </c>
      <c r="G158" s="143">
        <f t="shared" si="15"/>
        <v>55.533012403272416</v>
      </c>
      <c r="H158" s="143">
        <f>SUM(H161:H163)</f>
        <v>44573.149999999994</v>
      </c>
      <c r="I158" s="143">
        <f t="shared" si="14"/>
        <v>90.60296755473736</v>
      </c>
      <c r="J158" s="23">
        <f>SUM(J159:J168)</f>
        <v>160554.41</v>
      </c>
    </row>
    <row r="159" spans="1:10" ht="22.5">
      <c r="A159" s="21"/>
      <c r="B159" s="38"/>
      <c r="C159" s="32" t="s">
        <v>78</v>
      </c>
      <c r="D159" s="14" t="s">
        <v>92</v>
      </c>
      <c r="E159" s="27">
        <v>475</v>
      </c>
      <c r="F159" s="27">
        <v>474.88</v>
      </c>
      <c r="G159" s="144">
        <f>F159*100/E159</f>
        <v>99.97473684210526</v>
      </c>
      <c r="H159" s="144"/>
      <c r="I159" s="156" t="s">
        <v>149</v>
      </c>
      <c r="J159" s="45" t="s">
        <v>149</v>
      </c>
    </row>
    <row r="160" spans="1:10" ht="12.75" hidden="1">
      <c r="A160" s="21"/>
      <c r="B160" s="38"/>
      <c r="C160" s="32" t="s">
        <v>163</v>
      </c>
      <c r="D160" s="12" t="s">
        <v>164</v>
      </c>
      <c r="E160" s="27"/>
      <c r="F160" s="27"/>
      <c r="G160" s="144" t="e">
        <f t="shared" si="15"/>
        <v>#DIV/0!</v>
      </c>
      <c r="H160" s="144"/>
      <c r="I160" s="144" t="e">
        <f t="shared" si="14"/>
        <v>#DIV/0!</v>
      </c>
      <c r="J160" s="27"/>
    </row>
    <row r="161" spans="1:10" ht="12.75" hidden="1">
      <c r="A161" s="24"/>
      <c r="B161" s="31"/>
      <c r="C161" s="32" t="s">
        <v>26</v>
      </c>
      <c r="D161" s="12" t="s">
        <v>27</v>
      </c>
      <c r="E161" s="27"/>
      <c r="F161" s="27"/>
      <c r="G161" s="144" t="e">
        <f t="shared" si="15"/>
        <v>#DIV/0!</v>
      </c>
      <c r="H161" s="144">
        <v>41456.77</v>
      </c>
      <c r="I161" s="144" t="e">
        <f t="shared" si="14"/>
        <v>#DIV/0!</v>
      </c>
      <c r="J161" s="27">
        <v>0</v>
      </c>
    </row>
    <row r="162" spans="1:10" ht="12.75">
      <c r="A162" s="24"/>
      <c r="B162" s="31"/>
      <c r="C162" s="30" t="s">
        <v>94</v>
      </c>
      <c r="D162" s="12" t="s">
        <v>27</v>
      </c>
      <c r="E162" s="35">
        <v>960</v>
      </c>
      <c r="F162" s="27">
        <v>462.43</v>
      </c>
      <c r="G162" s="144">
        <f t="shared" si="15"/>
        <v>48.16979166666667</v>
      </c>
      <c r="H162" s="144"/>
      <c r="I162" s="156" t="s">
        <v>149</v>
      </c>
      <c r="J162" s="45" t="s">
        <v>149</v>
      </c>
    </row>
    <row r="163" spans="1:11" ht="12.75">
      <c r="A163" s="24"/>
      <c r="B163" s="31"/>
      <c r="C163" s="32" t="s">
        <v>11</v>
      </c>
      <c r="D163" s="13" t="s">
        <v>12</v>
      </c>
      <c r="E163" s="27">
        <v>5600</v>
      </c>
      <c r="F163" s="27">
        <v>5072.51</v>
      </c>
      <c r="G163" s="144">
        <f t="shared" si="15"/>
        <v>90.58053571428572</v>
      </c>
      <c r="H163" s="144">
        <v>3116.38</v>
      </c>
      <c r="I163" s="144">
        <f t="shared" si="14"/>
        <v>69.00613673867234</v>
      </c>
      <c r="J163" s="27">
        <v>7350.81</v>
      </c>
      <c r="K163" s="174"/>
    </row>
    <row r="164" spans="1:10" ht="28.5" customHeight="1" hidden="1">
      <c r="A164" s="24"/>
      <c r="B164" s="31"/>
      <c r="C164" s="32" t="s">
        <v>58</v>
      </c>
      <c r="D164" s="14" t="s">
        <v>192</v>
      </c>
      <c r="E164" s="27"/>
      <c r="F164" s="27"/>
      <c r="G164" s="156" t="s">
        <v>149</v>
      </c>
      <c r="H164" s="156"/>
      <c r="I164" s="156" t="s">
        <v>149</v>
      </c>
      <c r="J164" s="45">
        <v>0</v>
      </c>
    </row>
    <row r="165" spans="1:10" ht="33.75">
      <c r="A165" s="24"/>
      <c r="B165" s="31"/>
      <c r="C165" s="32" t="s">
        <v>196</v>
      </c>
      <c r="D165" s="14" t="s">
        <v>226</v>
      </c>
      <c r="E165" s="27">
        <v>24012</v>
      </c>
      <c r="F165" s="27">
        <v>24007.24</v>
      </c>
      <c r="G165" s="144">
        <f t="shared" si="15"/>
        <v>99.98017657837748</v>
      </c>
      <c r="H165" s="156"/>
      <c r="I165" s="156" t="s">
        <v>149</v>
      </c>
      <c r="J165" s="45" t="s">
        <v>149</v>
      </c>
    </row>
    <row r="166" spans="1:10" ht="33.75" hidden="1">
      <c r="A166" s="24"/>
      <c r="B166" s="31"/>
      <c r="C166" s="32" t="s">
        <v>90</v>
      </c>
      <c r="D166" s="14" t="s">
        <v>141</v>
      </c>
      <c r="E166" s="27"/>
      <c r="F166" s="27"/>
      <c r="G166" s="144" t="e">
        <f t="shared" si="15"/>
        <v>#DIV/0!</v>
      </c>
      <c r="H166" s="144"/>
      <c r="I166" s="144">
        <f aca="true" t="shared" si="16" ref="I166:I178">(F166/J166)*100</f>
        <v>0</v>
      </c>
      <c r="J166" s="27">
        <v>63553.6</v>
      </c>
    </row>
    <row r="167" spans="1:10" ht="33.75" hidden="1">
      <c r="A167" s="24"/>
      <c r="B167" s="103"/>
      <c r="C167" s="46" t="s">
        <v>129</v>
      </c>
      <c r="D167" s="88" t="s">
        <v>195</v>
      </c>
      <c r="E167" s="27"/>
      <c r="F167" s="27"/>
      <c r="G167" s="144" t="e">
        <f t="shared" si="15"/>
        <v>#DIV/0!</v>
      </c>
      <c r="H167" s="144"/>
      <c r="I167" s="144" t="e">
        <f t="shared" si="16"/>
        <v>#DIV/0!</v>
      </c>
      <c r="J167" s="45">
        <v>0</v>
      </c>
    </row>
    <row r="168" spans="1:10" ht="33.75">
      <c r="A168" s="24"/>
      <c r="B168" s="31"/>
      <c r="C168" s="32" t="s">
        <v>87</v>
      </c>
      <c r="D168" s="14" t="s">
        <v>219</v>
      </c>
      <c r="E168" s="27">
        <v>230900</v>
      </c>
      <c r="F168" s="27">
        <v>115450</v>
      </c>
      <c r="G168" s="144">
        <f t="shared" si="15"/>
        <v>50</v>
      </c>
      <c r="H168" s="144"/>
      <c r="I168" s="144">
        <f t="shared" si="16"/>
        <v>128.77858337981036</v>
      </c>
      <c r="J168" s="45">
        <v>89650</v>
      </c>
    </row>
    <row r="169" spans="1:10" ht="12.75">
      <c r="A169" s="24"/>
      <c r="B169" s="29">
        <v>80103</v>
      </c>
      <c r="C169" s="46"/>
      <c r="D169" s="15" t="s">
        <v>236</v>
      </c>
      <c r="E169" s="23">
        <f>SUM(E170:E170)</f>
        <v>101430</v>
      </c>
      <c r="F169" s="23">
        <f>SUM(F170:F170)</f>
        <v>50715</v>
      </c>
      <c r="G169" s="143">
        <f t="shared" si="15"/>
        <v>50</v>
      </c>
      <c r="H169" s="144"/>
      <c r="I169" s="149" t="s">
        <v>149</v>
      </c>
      <c r="J169" s="42" t="s">
        <v>149</v>
      </c>
    </row>
    <row r="170" spans="1:10" ht="33.75">
      <c r="A170" s="24"/>
      <c r="B170" s="118"/>
      <c r="C170" s="32" t="s">
        <v>58</v>
      </c>
      <c r="D170" s="14" t="s">
        <v>228</v>
      </c>
      <c r="E170" s="27">
        <v>101430</v>
      </c>
      <c r="F170" s="27">
        <v>50715</v>
      </c>
      <c r="G170" s="144">
        <f t="shared" si="15"/>
        <v>50</v>
      </c>
      <c r="H170" s="144"/>
      <c r="I170" s="156" t="s">
        <v>149</v>
      </c>
      <c r="J170" s="45" t="s">
        <v>149</v>
      </c>
    </row>
    <row r="171" spans="1:10" ht="12.75">
      <c r="A171" s="21"/>
      <c r="B171" s="29">
        <v>80104</v>
      </c>
      <c r="C171" s="22"/>
      <c r="D171" s="16" t="s">
        <v>59</v>
      </c>
      <c r="E171" s="23">
        <f>SUM(E172:E179)</f>
        <v>1545878</v>
      </c>
      <c r="F171" s="23">
        <f>SUM(F172:F179)</f>
        <v>1122160.24</v>
      </c>
      <c r="G171" s="143">
        <f t="shared" si="15"/>
        <v>72.59047867943008</v>
      </c>
      <c r="H171" s="143">
        <f>SUM(H172:H176)</f>
        <v>399519.5</v>
      </c>
      <c r="I171" s="143">
        <f t="shared" si="16"/>
        <v>225.10005040758858</v>
      </c>
      <c r="J171" s="23">
        <f>SUM(J172:J179)</f>
        <v>498516.20999999996</v>
      </c>
    </row>
    <row r="172" spans="1:10" ht="45">
      <c r="A172" s="24"/>
      <c r="B172" s="25"/>
      <c r="C172" s="47" t="s">
        <v>10</v>
      </c>
      <c r="D172" s="88" t="s">
        <v>216</v>
      </c>
      <c r="E172" s="27">
        <v>97200</v>
      </c>
      <c r="F172" s="27">
        <v>81000</v>
      </c>
      <c r="G172" s="144">
        <f t="shared" si="15"/>
        <v>83.33333333333333</v>
      </c>
      <c r="H172" s="144">
        <v>16983.64</v>
      </c>
      <c r="I172" s="144">
        <f t="shared" si="16"/>
        <v>158.8235294117647</v>
      </c>
      <c r="J172" s="27">
        <v>51000</v>
      </c>
    </row>
    <row r="173" spans="1:10" ht="12.75" hidden="1">
      <c r="A173" s="24"/>
      <c r="B173" s="25"/>
      <c r="C173" s="37" t="s">
        <v>26</v>
      </c>
      <c r="D173" s="12" t="s">
        <v>27</v>
      </c>
      <c r="E173" s="27"/>
      <c r="F173" s="27"/>
      <c r="G173" s="144" t="e">
        <f t="shared" si="15"/>
        <v>#DIV/0!</v>
      </c>
      <c r="H173" s="144">
        <v>8724.46</v>
      </c>
      <c r="I173" s="144">
        <f t="shared" si="16"/>
        <v>0</v>
      </c>
      <c r="J173" s="27">
        <v>25.19</v>
      </c>
    </row>
    <row r="174" spans="1:10" ht="12.75">
      <c r="A174" s="24"/>
      <c r="B174" s="25"/>
      <c r="C174" s="32" t="s">
        <v>11</v>
      </c>
      <c r="D174" s="12" t="s">
        <v>12</v>
      </c>
      <c r="E174" s="27">
        <v>2200</v>
      </c>
      <c r="F174" s="27">
        <v>1750.41</v>
      </c>
      <c r="G174" s="144">
        <f t="shared" si="15"/>
        <v>79.56409090909091</v>
      </c>
      <c r="H174" s="144">
        <v>266902.53</v>
      </c>
      <c r="I174" s="144">
        <f t="shared" si="16"/>
        <v>147.74883516780338</v>
      </c>
      <c r="J174" s="27">
        <v>1184.72</v>
      </c>
    </row>
    <row r="175" spans="1:10" ht="33.75">
      <c r="A175" s="24"/>
      <c r="B175" s="25"/>
      <c r="C175" s="30" t="s">
        <v>58</v>
      </c>
      <c r="D175" s="14" t="s">
        <v>228</v>
      </c>
      <c r="E175" s="27">
        <v>863190</v>
      </c>
      <c r="F175" s="27">
        <v>431595</v>
      </c>
      <c r="G175" s="144">
        <f t="shared" si="15"/>
        <v>50</v>
      </c>
      <c r="H175" s="144"/>
      <c r="I175" s="156" t="s">
        <v>149</v>
      </c>
      <c r="J175" s="45" t="s">
        <v>149</v>
      </c>
    </row>
    <row r="176" spans="1:10" ht="33.75">
      <c r="A176" s="24"/>
      <c r="B176" s="31"/>
      <c r="C176" s="30">
        <v>2310</v>
      </c>
      <c r="D176" s="14" t="s">
        <v>194</v>
      </c>
      <c r="E176" s="27">
        <v>550000</v>
      </c>
      <c r="F176" s="27">
        <v>574529.13</v>
      </c>
      <c r="G176" s="144">
        <f t="shared" si="15"/>
        <v>104.45984181818181</v>
      </c>
      <c r="H176" s="144">
        <v>106908.87</v>
      </c>
      <c r="I176" s="144">
        <f t="shared" si="16"/>
        <v>143.19770253241208</v>
      </c>
      <c r="J176" s="27">
        <v>401213.93</v>
      </c>
    </row>
    <row r="177" spans="1:10" ht="22.5" hidden="1">
      <c r="A177" s="24"/>
      <c r="B177" s="31"/>
      <c r="C177" s="30" t="s">
        <v>75</v>
      </c>
      <c r="D177" s="14" t="s">
        <v>202</v>
      </c>
      <c r="E177" s="27"/>
      <c r="F177" s="27"/>
      <c r="G177" s="144" t="e">
        <f t="shared" si="15"/>
        <v>#DIV/0!</v>
      </c>
      <c r="H177" s="144"/>
      <c r="I177" s="144" t="e">
        <f t="shared" si="16"/>
        <v>#DIV/0!</v>
      </c>
      <c r="J177" s="27"/>
    </row>
    <row r="178" spans="1:10" ht="33.75">
      <c r="A178" s="24"/>
      <c r="B178" s="31"/>
      <c r="C178" s="32" t="s">
        <v>196</v>
      </c>
      <c r="D178" s="14" t="s">
        <v>226</v>
      </c>
      <c r="E178" s="27">
        <v>33288</v>
      </c>
      <c r="F178" s="27">
        <v>33285.7</v>
      </c>
      <c r="G178" s="144">
        <f t="shared" si="15"/>
        <v>99.99309060322037</v>
      </c>
      <c r="H178" s="144"/>
      <c r="I178" s="144">
        <f t="shared" si="16"/>
        <v>73.81670114034813</v>
      </c>
      <c r="J178" s="45">
        <v>45092.37</v>
      </c>
    </row>
    <row r="179" spans="1:10" ht="22.5" hidden="1">
      <c r="A179" s="24"/>
      <c r="B179" s="31"/>
      <c r="C179" s="32" t="s">
        <v>75</v>
      </c>
      <c r="D179" s="14" t="s">
        <v>113</v>
      </c>
      <c r="E179" s="27"/>
      <c r="F179" s="27"/>
      <c r="G179" s="144" t="e">
        <f t="shared" si="15"/>
        <v>#DIV/0!</v>
      </c>
      <c r="H179" s="144"/>
      <c r="I179" s="156" t="s">
        <v>149</v>
      </c>
      <c r="J179" s="27" t="s">
        <v>149</v>
      </c>
    </row>
    <row r="180" spans="1:12" ht="12.75">
      <c r="A180" s="21"/>
      <c r="B180" s="29">
        <v>80110</v>
      </c>
      <c r="C180" s="22"/>
      <c r="D180" s="16" t="s">
        <v>60</v>
      </c>
      <c r="E180" s="23">
        <f>SUM(E181:E184)</f>
        <v>12068</v>
      </c>
      <c r="F180" s="23">
        <f>SUM(F181:F184)</f>
        <v>11663.14</v>
      </c>
      <c r="G180" s="143">
        <f t="shared" si="15"/>
        <v>96.64517732847199</v>
      </c>
      <c r="H180" s="143">
        <f>SUM(H182:H183)</f>
        <v>25472.75</v>
      </c>
      <c r="I180" s="143">
        <f aca="true" t="shared" si="17" ref="I180:I189">(F180/J180)*100</f>
        <v>559.7536978911702</v>
      </c>
      <c r="J180" s="23">
        <f>SUM(J182:J183)</f>
        <v>2083.62</v>
      </c>
      <c r="K180" s="174"/>
      <c r="L180" s="174"/>
    </row>
    <row r="181" spans="1:12" ht="12.75">
      <c r="A181" s="21"/>
      <c r="B181" s="38"/>
      <c r="C181" s="32" t="s">
        <v>163</v>
      </c>
      <c r="D181" s="12" t="s">
        <v>164</v>
      </c>
      <c r="E181" s="27">
        <v>6816</v>
      </c>
      <c r="F181" s="27">
        <v>6815.6</v>
      </c>
      <c r="G181" s="144">
        <f t="shared" si="15"/>
        <v>99.99413145539906</v>
      </c>
      <c r="H181" s="143"/>
      <c r="I181" s="156" t="s">
        <v>149</v>
      </c>
      <c r="J181" s="45" t="s">
        <v>149</v>
      </c>
      <c r="K181" s="174"/>
      <c r="L181" s="174"/>
    </row>
    <row r="182" spans="1:10" ht="12.75" hidden="1">
      <c r="A182" s="24"/>
      <c r="B182" s="31"/>
      <c r="C182" s="36" t="s">
        <v>26</v>
      </c>
      <c r="D182" s="12" t="s">
        <v>27</v>
      </c>
      <c r="E182" s="27"/>
      <c r="F182" s="27"/>
      <c r="G182" s="144" t="e">
        <f t="shared" si="15"/>
        <v>#DIV/0!</v>
      </c>
      <c r="H182" s="144">
        <v>21581.88</v>
      </c>
      <c r="I182" s="144">
        <f t="shared" si="17"/>
        <v>0</v>
      </c>
      <c r="J182" s="27">
        <v>204.11</v>
      </c>
    </row>
    <row r="183" spans="1:10" ht="12.75">
      <c r="A183" s="24"/>
      <c r="B183" s="31"/>
      <c r="C183" s="30" t="s">
        <v>11</v>
      </c>
      <c r="D183" s="12" t="s">
        <v>12</v>
      </c>
      <c r="E183" s="27">
        <v>2900</v>
      </c>
      <c r="F183" s="27">
        <v>2497.34</v>
      </c>
      <c r="G183" s="144">
        <f t="shared" si="15"/>
        <v>86.1151724137931</v>
      </c>
      <c r="H183" s="144">
        <v>3890.87</v>
      </c>
      <c r="I183" s="144">
        <f t="shared" si="17"/>
        <v>132.87186553942252</v>
      </c>
      <c r="J183" s="27">
        <v>1879.51</v>
      </c>
    </row>
    <row r="184" spans="1:10" ht="33.75">
      <c r="A184" s="24"/>
      <c r="B184" s="31"/>
      <c r="C184" s="32" t="s">
        <v>196</v>
      </c>
      <c r="D184" s="14" t="s">
        <v>226</v>
      </c>
      <c r="E184" s="27">
        <v>2352</v>
      </c>
      <c r="F184" s="27">
        <v>2350.2</v>
      </c>
      <c r="G184" s="144">
        <f t="shared" si="15"/>
        <v>99.92346938775509</v>
      </c>
      <c r="H184" s="144"/>
      <c r="I184" s="156" t="s">
        <v>149</v>
      </c>
      <c r="J184" s="45" t="s">
        <v>149</v>
      </c>
    </row>
    <row r="185" spans="1:10" ht="12.75">
      <c r="A185" s="24"/>
      <c r="B185" s="29">
        <v>80114</v>
      </c>
      <c r="C185" s="104"/>
      <c r="D185" s="16" t="s">
        <v>214</v>
      </c>
      <c r="E185" s="23">
        <f>SUM(E186:E187)</f>
        <v>150</v>
      </c>
      <c r="F185" s="23">
        <f>SUM(F186:F187)</f>
        <v>104</v>
      </c>
      <c r="G185" s="143">
        <f t="shared" si="15"/>
        <v>69.33333333333333</v>
      </c>
      <c r="H185" s="156"/>
      <c r="I185" s="143">
        <f t="shared" si="17"/>
        <v>2.2601669481009163</v>
      </c>
      <c r="J185" s="23">
        <f>SUM(J186:J187)</f>
        <v>4601.43</v>
      </c>
    </row>
    <row r="186" spans="1:10" ht="12.75" hidden="1">
      <c r="A186" s="24"/>
      <c r="B186" s="38"/>
      <c r="C186" s="32" t="s">
        <v>26</v>
      </c>
      <c r="D186" s="12" t="s">
        <v>27</v>
      </c>
      <c r="E186" s="27"/>
      <c r="F186" s="27"/>
      <c r="G186" s="144" t="e">
        <f t="shared" si="15"/>
        <v>#DIV/0!</v>
      </c>
      <c r="H186" s="156"/>
      <c r="I186" s="144" t="e">
        <f t="shared" si="17"/>
        <v>#DIV/0!</v>
      </c>
      <c r="J186" s="45">
        <v>0</v>
      </c>
    </row>
    <row r="187" spans="1:10" ht="12.75">
      <c r="A187" s="24"/>
      <c r="B187" s="31"/>
      <c r="C187" s="32" t="s">
        <v>11</v>
      </c>
      <c r="D187" s="12" t="s">
        <v>12</v>
      </c>
      <c r="E187" s="27">
        <v>150</v>
      </c>
      <c r="F187" s="27">
        <v>104</v>
      </c>
      <c r="G187" s="144">
        <f t="shared" si="15"/>
        <v>69.33333333333333</v>
      </c>
      <c r="H187" s="156"/>
      <c r="I187" s="144">
        <f t="shared" si="17"/>
        <v>2.2601669481009163</v>
      </c>
      <c r="J187" s="45">
        <v>4601.43</v>
      </c>
    </row>
    <row r="188" spans="1:10" ht="12.75">
      <c r="A188" s="24"/>
      <c r="B188" s="29">
        <v>80195</v>
      </c>
      <c r="C188" s="22"/>
      <c r="D188" s="16" t="s">
        <v>5</v>
      </c>
      <c r="E188" s="23">
        <f>SUM(E189:E191)</f>
        <v>1500</v>
      </c>
      <c r="F188" s="23">
        <f>SUM(F189:F191)</f>
        <v>222.7</v>
      </c>
      <c r="G188" s="143">
        <f t="shared" si="15"/>
        <v>14.846666666666666</v>
      </c>
      <c r="H188" s="149"/>
      <c r="I188" s="143">
        <f t="shared" si="17"/>
        <v>32.36918604651163</v>
      </c>
      <c r="J188" s="42">
        <f>SUM(J189:J191)</f>
        <v>688</v>
      </c>
    </row>
    <row r="189" spans="1:10" ht="22.5">
      <c r="A189" s="24"/>
      <c r="B189" s="31"/>
      <c r="C189" s="32" t="s">
        <v>28</v>
      </c>
      <c r="D189" s="14" t="s">
        <v>109</v>
      </c>
      <c r="E189" s="27">
        <v>1500</v>
      </c>
      <c r="F189" s="27">
        <v>222.7</v>
      </c>
      <c r="G189" s="144">
        <f t="shared" si="15"/>
        <v>14.846666666666666</v>
      </c>
      <c r="H189" s="156"/>
      <c r="I189" s="144">
        <f t="shared" si="17"/>
        <v>32.36918604651163</v>
      </c>
      <c r="J189" s="45">
        <v>688</v>
      </c>
    </row>
    <row r="190" spans="1:10" ht="45" hidden="1">
      <c r="A190" s="24"/>
      <c r="B190" s="31"/>
      <c r="C190" s="32" t="s">
        <v>205</v>
      </c>
      <c r="D190" s="14" t="s">
        <v>206</v>
      </c>
      <c r="E190" s="27"/>
      <c r="F190" s="27"/>
      <c r="G190" s="144" t="e">
        <f t="shared" si="15"/>
        <v>#DIV/0!</v>
      </c>
      <c r="H190" s="156"/>
      <c r="I190" s="144"/>
      <c r="J190" s="45"/>
    </row>
    <row r="191" spans="1:10" ht="12.75" hidden="1">
      <c r="A191" s="24"/>
      <c r="B191" s="31"/>
      <c r="C191" s="32" t="s">
        <v>58</v>
      </c>
      <c r="D191" s="14" t="s">
        <v>125</v>
      </c>
      <c r="E191" s="27"/>
      <c r="F191" s="27"/>
      <c r="G191" s="144" t="e">
        <f t="shared" si="15"/>
        <v>#DIV/0!</v>
      </c>
      <c r="H191" s="144"/>
      <c r="I191" s="144" t="e">
        <f aca="true" t="shared" si="18" ref="I191:I200">(F191/J191)*100</f>
        <v>#DIV/0!</v>
      </c>
      <c r="J191" s="27">
        <v>0</v>
      </c>
    </row>
    <row r="192" spans="1:10" ht="12.75">
      <c r="A192" s="28">
        <v>851</v>
      </c>
      <c r="B192" s="18"/>
      <c r="C192" s="34"/>
      <c r="D192" s="68" t="s">
        <v>61</v>
      </c>
      <c r="E192" s="20">
        <f>E193+E196+E198+E200+E205</f>
        <v>103130</v>
      </c>
      <c r="F192" s="20">
        <f>SUM(F193,F198,F200,F205)</f>
        <v>103838.4</v>
      </c>
      <c r="G192" s="142">
        <f t="shared" si="15"/>
        <v>100.6869000290895</v>
      </c>
      <c r="H192" s="142" t="e">
        <f>H193+H200+#REF!+H205</f>
        <v>#REF!</v>
      </c>
      <c r="I192" s="142">
        <f t="shared" si="18"/>
        <v>77.72336492864743</v>
      </c>
      <c r="J192" s="20">
        <f>SUM(J193,J196,J198,J200,J205,)</f>
        <v>133599.98</v>
      </c>
    </row>
    <row r="193" spans="1:10" ht="12.75">
      <c r="A193" s="48"/>
      <c r="B193" s="29">
        <v>85141</v>
      </c>
      <c r="C193" s="22"/>
      <c r="D193" s="70" t="s">
        <v>62</v>
      </c>
      <c r="E193" s="23">
        <f>SUM(E194:E195)</f>
        <v>37100</v>
      </c>
      <c r="F193" s="23">
        <f>SUM(F194:F195)</f>
        <v>37100</v>
      </c>
      <c r="G193" s="149">
        <f>F193*100/E193</f>
        <v>100</v>
      </c>
      <c r="H193" s="143">
        <f>H195+H194</f>
        <v>49700</v>
      </c>
      <c r="I193" s="143">
        <f t="shared" si="18"/>
        <v>71.34992715960941</v>
      </c>
      <c r="J193" s="23">
        <f>J195+J194</f>
        <v>51997.25</v>
      </c>
    </row>
    <row r="194" spans="1:10" ht="12.75">
      <c r="A194" s="24"/>
      <c r="B194" s="31"/>
      <c r="C194" s="36" t="s">
        <v>11</v>
      </c>
      <c r="D194" s="13" t="s">
        <v>12</v>
      </c>
      <c r="E194" s="27">
        <v>17100</v>
      </c>
      <c r="F194" s="27">
        <v>17100</v>
      </c>
      <c r="G194" s="144">
        <f t="shared" si="15"/>
        <v>100</v>
      </c>
      <c r="H194" s="144">
        <v>39700</v>
      </c>
      <c r="I194" s="144">
        <f t="shared" si="18"/>
        <v>53.43750000000001</v>
      </c>
      <c r="J194" s="27">
        <v>32000</v>
      </c>
    </row>
    <row r="195" spans="1:10" ht="33.75">
      <c r="A195" s="48"/>
      <c r="B195" s="38"/>
      <c r="C195" s="32">
        <v>2320</v>
      </c>
      <c r="D195" s="14" t="s">
        <v>227</v>
      </c>
      <c r="E195" s="27">
        <v>20000</v>
      </c>
      <c r="F195" s="27">
        <v>20000</v>
      </c>
      <c r="G195" s="144">
        <f t="shared" si="15"/>
        <v>100</v>
      </c>
      <c r="H195" s="144">
        <v>10000</v>
      </c>
      <c r="I195" s="144">
        <f t="shared" si="18"/>
        <v>100.01375189088499</v>
      </c>
      <c r="J195" s="27">
        <v>19997.25</v>
      </c>
    </row>
    <row r="196" spans="1:10" s="124" customFormat="1" ht="22.5" hidden="1">
      <c r="A196" s="122"/>
      <c r="B196" s="136">
        <v>85154</v>
      </c>
      <c r="C196" s="123"/>
      <c r="D196" s="15" t="s">
        <v>169</v>
      </c>
      <c r="E196" s="108">
        <f>SUM(E197:E197)</f>
        <v>0</v>
      </c>
      <c r="F196" s="108">
        <f>SUM(F197:F197)</f>
        <v>0</v>
      </c>
      <c r="G196" s="150" t="e">
        <f t="shared" si="15"/>
        <v>#DIV/0!</v>
      </c>
      <c r="H196" s="150"/>
      <c r="I196" s="149">
        <f t="shared" si="18"/>
        <v>0</v>
      </c>
      <c r="J196" s="23">
        <f>J198+J197</f>
        <v>3141.9</v>
      </c>
    </row>
    <row r="197" spans="1:10" ht="12.75" hidden="1">
      <c r="A197" s="48"/>
      <c r="B197" s="118"/>
      <c r="C197" s="32" t="s">
        <v>11</v>
      </c>
      <c r="D197" s="13" t="s">
        <v>12</v>
      </c>
      <c r="E197" s="27"/>
      <c r="F197" s="27"/>
      <c r="G197" s="144" t="e">
        <f t="shared" si="15"/>
        <v>#DIV/0!</v>
      </c>
      <c r="H197" s="144"/>
      <c r="I197" s="156">
        <f t="shared" si="18"/>
        <v>0</v>
      </c>
      <c r="J197" s="27">
        <v>3141.9</v>
      </c>
    </row>
    <row r="198" spans="1:10" ht="12.75" hidden="1">
      <c r="A198" s="48"/>
      <c r="B198" s="29">
        <v>85154</v>
      </c>
      <c r="C198" s="46"/>
      <c r="D198" s="72" t="s">
        <v>201</v>
      </c>
      <c r="E198" s="23">
        <f>SUM(E199)</f>
        <v>0</v>
      </c>
      <c r="F198" s="23">
        <f>F199</f>
        <v>0</v>
      </c>
      <c r="G198" s="156" t="e">
        <f>F198*100/E198</f>
        <v>#DIV/0!</v>
      </c>
      <c r="H198" s="144"/>
      <c r="I198" s="156" t="e">
        <f t="shared" si="18"/>
        <v>#DIV/0!</v>
      </c>
      <c r="J198" s="45">
        <f>SUM(J199:J199)</f>
        <v>0</v>
      </c>
    </row>
    <row r="199" spans="1:10" ht="12.75" hidden="1">
      <c r="A199" s="48"/>
      <c r="B199" s="167"/>
      <c r="C199" s="32" t="s">
        <v>11</v>
      </c>
      <c r="D199" s="13" t="s">
        <v>12</v>
      </c>
      <c r="E199" s="27"/>
      <c r="F199" s="27"/>
      <c r="G199" s="156" t="e">
        <f>F199*100/E199</f>
        <v>#DIV/0!</v>
      </c>
      <c r="H199" s="144"/>
      <c r="I199" s="156" t="e">
        <f t="shared" si="18"/>
        <v>#DIV/0!</v>
      </c>
      <c r="J199" s="45"/>
    </row>
    <row r="200" spans="1:10" ht="12.75">
      <c r="A200" s="21"/>
      <c r="B200" s="29">
        <v>85158</v>
      </c>
      <c r="C200" s="22"/>
      <c r="D200" s="16" t="s">
        <v>63</v>
      </c>
      <c r="E200" s="23">
        <f>SUM(E201:E204)</f>
        <v>60030</v>
      </c>
      <c r="F200" s="23">
        <f>SUM(F201:F204)</f>
        <v>61740.4</v>
      </c>
      <c r="G200" s="143">
        <f t="shared" si="15"/>
        <v>102.84924204564385</v>
      </c>
      <c r="H200" s="143">
        <f>SUM(H202:H204)</f>
        <v>346335.3</v>
      </c>
      <c r="I200" s="143">
        <f t="shared" si="18"/>
        <v>83.17871587121529</v>
      </c>
      <c r="J200" s="23">
        <f>SUM(J201:J204)</f>
        <v>74226.2</v>
      </c>
    </row>
    <row r="201" spans="1:10" ht="12.75">
      <c r="A201" s="21"/>
      <c r="B201" s="38"/>
      <c r="C201" s="32" t="s">
        <v>17</v>
      </c>
      <c r="D201" s="14" t="s">
        <v>18</v>
      </c>
      <c r="E201" s="27">
        <v>30</v>
      </c>
      <c r="F201" s="27">
        <v>49.4</v>
      </c>
      <c r="G201" s="152">
        <f t="shared" si="15"/>
        <v>164.66666666666666</v>
      </c>
      <c r="H201" s="143"/>
      <c r="I201" s="144">
        <f aca="true" t="shared" si="19" ref="I201:I208">(F201/J201)*100</f>
        <v>34.827975183305135</v>
      </c>
      <c r="J201" s="45">
        <v>141.84</v>
      </c>
    </row>
    <row r="202" spans="1:10" ht="12.75">
      <c r="A202" s="24"/>
      <c r="B202" s="31"/>
      <c r="C202" s="36" t="s">
        <v>64</v>
      </c>
      <c r="D202" s="12" t="s">
        <v>65</v>
      </c>
      <c r="E202" s="27">
        <v>60000</v>
      </c>
      <c r="F202" s="27">
        <v>61691</v>
      </c>
      <c r="G202" s="144">
        <f t="shared" si="15"/>
        <v>102.81833333333333</v>
      </c>
      <c r="H202" s="144">
        <v>336918.95</v>
      </c>
      <c r="I202" s="144">
        <f t="shared" si="19"/>
        <v>83.34255368847306</v>
      </c>
      <c r="J202" s="27">
        <v>74021.01</v>
      </c>
    </row>
    <row r="203" spans="1:10" ht="12.75" hidden="1">
      <c r="A203" s="24"/>
      <c r="B203" s="31"/>
      <c r="C203" s="37" t="s">
        <v>26</v>
      </c>
      <c r="D203" s="12" t="s">
        <v>27</v>
      </c>
      <c r="E203" s="27"/>
      <c r="F203" s="27"/>
      <c r="G203" s="144" t="e">
        <f t="shared" si="15"/>
        <v>#DIV/0!</v>
      </c>
      <c r="H203" s="144">
        <v>7976.35</v>
      </c>
      <c r="I203" s="144">
        <f t="shared" si="19"/>
        <v>0</v>
      </c>
      <c r="J203" s="27">
        <v>63.35</v>
      </c>
    </row>
    <row r="204" spans="1:10" ht="12.75" hidden="1">
      <c r="A204" s="24"/>
      <c r="B204" s="31"/>
      <c r="C204" s="30" t="s">
        <v>11</v>
      </c>
      <c r="D204" s="12" t="s">
        <v>12</v>
      </c>
      <c r="E204" s="27"/>
      <c r="F204" s="27"/>
      <c r="G204" s="144" t="e">
        <f t="shared" si="15"/>
        <v>#DIV/0!</v>
      </c>
      <c r="H204" s="144">
        <v>1440</v>
      </c>
      <c r="I204" s="144" t="e">
        <f t="shared" si="19"/>
        <v>#DIV/0!</v>
      </c>
      <c r="J204" s="27"/>
    </row>
    <row r="205" spans="1:10" ht="12.75">
      <c r="A205" s="21"/>
      <c r="B205" s="29">
        <v>85195</v>
      </c>
      <c r="C205" s="22"/>
      <c r="D205" s="71" t="s">
        <v>5</v>
      </c>
      <c r="E205" s="23">
        <f>SUM(E206:E208)</f>
        <v>6000</v>
      </c>
      <c r="F205" s="23">
        <f>SUM(F206:F208)</f>
        <v>4998</v>
      </c>
      <c r="G205" s="143">
        <f t="shared" si="15"/>
        <v>83.3</v>
      </c>
      <c r="H205" s="143" t="e">
        <f>H208+#REF!</f>
        <v>#REF!</v>
      </c>
      <c r="I205" s="143">
        <f t="shared" si="19"/>
        <v>118.0268405976437</v>
      </c>
      <c r="J205" s="23">
        <f>SUM(J206:J208)</f>
        <v>4234.63</v>
      </c>
    </row>
    <row r="206" spans="1:10" ht="12.75" hidden="1">
      <c r="A206" s="21"/>
      <c r="B206" s="38"/>
      <c r="C206" s="32" t="s">
        <v>26</v>
      </c>
      <c r="D206" s="12" t="s">
        <v>27</v>
      </c>
      <c r="E206" s="27"/>
      <c r="F206" s="27"/>
      <c r="G206" s="144" t="e">
        <f t="shared" si="15"/>
        <v>#DIV/0!</v>
      </c>
      <c r="H206" s="149"/>
      <c r="I206" s="144">
        <f t="shared" si="19"/>
        <v>0</v>
      </c>
      <c r="J206" s="45">
        <v>7</v>
      </c>
    </row>
    <row r="207" spans="1:10" ht="12.75" hidden="1">
      <c r="A207" s="21"/>
      <c r="B207" s="38"/>
      <c r="C207" s="32" t="s">
        <v>11</v>
      </c>
      <c r="D207" s="12" t="s">
        <v>12</v>
      </c>
      <c r="E207" s="27"/>
      <c r="F207" s="27"/>
      <c r="G207" s="144" t="e">
        <f t="shared" si="15"/>
        <v>#DIV/0!</v>
      </c>
      <c r="H207" s="156"/>
      <c r="I207" s="144">
        <f t="shared" si="19"/>
        <v>0</v>
      </c>
      <c r="J207" s="45">
        <v>227.63</v>
      </c>
    </row>
    <row r="208" spans="1:10" ht="45">
      <c r="A208" s="24"/>
      <c r="B208" s="31"/>
      <c r="C208" s="32">
        <v>2010</v>
      </c>
      <c r="D208" s="14" t="s">
        <v>186</v>
      </c>
      <c r="E208" s="27">
        <v>6000</v>
      </c>
      <c r="F208" s="27">
        <v>4998</v>
      </c>
      <c r="G208" s="144">
        <f t="shared" si="15"/>
        <v>83.3</v>
      </c>
      <c r="H208" s="144">
        <v>1817</v>
      </c>
      <c r="I208" s="144">
        <f t="shared" si="19"/>
        <v>124.95</v>
      </c>
      <c r="J208" s="27">
        <v>4000</v>
      </c>
    </row>
    <row r="209" spans="1:10" ht="12.75">
      <c r="A209" s="28">
        <v>852</v>
      </c>
      <c r="B209" s="18"/>
      <c r="C209" s="34"/>
      <c r="D209" s="68" t="s">
        <v>66</v>
      </c>
      <c r="E209" s="20">
        <f>SUM(E210,E212,E218,E220,E228,E233,E240,E243,E249,E256,E258,E263,E269)</f>
        <v>32594155</v>
      </c>
      <c r="F209" s="20">
        <f>SUM(F210,F212,F218,F220,F228,F233,F240,F243,F249,F254,F256,F258,F263,F265,F269)</f>
        <v>27972156.580000006</v>
      </c>
      <c r="G209" s="142">
        <f t="shared" si="15"/>
        <v>85.81954825949623</v>
      </c>
      <c r="H209" s="20" t="e">
        <f>SUM(H210,H212,H220,H228,H233,H240,H243,H249,H258,H263,H265,H269)</f>
        <v>#REF!</v>
      </c>
      <c r="I209" s="20">
        <f aca="true" t="shared" si="20" ref="I209:I216">(F209/J209)*100</f>
        <v>108.17874985451286</v>
      </c>
      <c r="J209" s="20">
        <f>SUM(J210,J212,J220,J228,J233,J240,J243,J249,J254,J258,J263,J265,J267,J269)</f>
        <v>25857348.71</v>
      </c>
    </row>
    <row r="210" spans="1:10" ht="12.75">
      <c r="A210" s="49"/>
      <c r="B210" s="50">
        <v>85202</v>
      </c>
      <c r="C210" s="51"/>
      <c r="D210" s="72" t="s">
        <v>67</v>
      </c>
      <c r="E210" s="52">
        <f>SUM(E211:E211)</f>
        <v>65000</v>
      </c>
      <c r="F210" s="52">
        <f>SUM(F211)</f>
        <v>25565.47</v>
      </c>
      <c r="G210" s="151">
        <f t="shared" si="15"/>
        <v>39.33149230769231</v>
      </c>
      <c r="H210" s="151">
        <f>H211</f>
        <v>3600</v>
      </c>
      <c r="I210" s="151">
        <f t="shared" si="20"/>
        <v>48.02186969472816</v>
      </c>
      <c r="J210" s="52">
        <f>SUM(J211)</f>
        <v>53237.14</v>
      </c>
    </row>
    <row r="211" spans="1:10" ht="12.75">
      <c r="A211" s="49"/>
      <c r="B211" s="53"/>
      <c r="C211" s="54" t="s">
        <v>64</v>
      </c>
      <c r="D211" s="12" t="s">
        <v>65</v>
      </c>
      <c r="E211" s="55">
        <v>65000</v>
      </c>
      <c r="F211" s="55">
        <v>25565.47</v>
      </c>
      <c r="G211" s="147">
        <f t="shared" si="15"/>
        <v>39.33149230769231</v>
      </c>
      <c r="H211" s="147">
        <v>3600</v>
      </c>
      <c r="I211" s="147">
        <f t="shared" si="20"/>
        <v>48.02186969472816</v>
      </c>
      <c r="J211" s="55">
        <v>53237.14</v>
      </c>
    </row>
    <row r="212" spans="1:10" ht="12.75">
      <c r="A212" s="49"/>
      <c r="B212" s="50">
        <v>85203</v>
      </c>
      <c r="C212" s="51"/>
      <c r="D212" s="72" t="s">
        <v>68</v>
      </c>
      <c r="E212" s="23">
        <f>SUM(E213:E217)</f>
        <v>746613</v>
      </c>
      <c r="F212" s="23">
        <f>SUM(F213:F217)</f>
        <v>621541.92</v>
      </c>
      <c r="G212" s="143">
        <f t="shared" si="15"/>
        <v>83.24820489329815</v>
      </c>
      <c r="H212" s="143" t="e">
        <f>#REF!+H215</f>
        <v>#REF!</v>
      </c>
      <c r="I212" s="143">
        <f t="shared" si="20"/>
        <v>115.11577680610029</v>
      </c>
      <c r="J212" s="23">
        <f>SUM(J213:J217)</f>
        <v>539927.66</v>
      </c>
    </row>
    <row r="213" spans="1:10" ht="12.75">
      <c r="A213" s="49"/>
      <c r="B213" s="53"/>
      <c r="C213" s="54" t="s">
        <v>64</v>
      </c>
      <c r="D213" s="12" t="s">
        <v>65</v>
      </c>
      <c r="E213" s="27">
        <v>108040</v>
      </c>
      <c r="F213" s="27">
        <v>92888.22</v>
      </c>
      <c r="G213" s="144">
        <f t="shared" si="15"/>
        <v>85.97576823398741</v>
      </c>
      <c r="H213" s="144"/>
      <c r="I213" s="144">
        <f t="shared" si="20"/>
        <v>94.31693289956257</v>
      </c>
      <c r="J213" s="45">
        <v>98485.2</v>
      </c>
    </row>
    <row r="214" spans="1:10" ht="12.75" hidden="1">
      <c r="A214" s="56"/>
      <c r="B214" s="57"/>
      <c r="C214" s="54" t="s">
        <v>26</v>
      </c>
      <c r="D214" s="12" t="s">
        <v>27</v>
      </c>
      <c r="E214" s="55"/>
      <c r="F214" s="55"/>
      <c r="G214" s="144" t="e">
        <f t="shared" si="15"/>
        <v>#DIV/0!</v>
      </c>
      <c r="H214" s="144"/>
      <c r="I214" s="144" t="e">
        <f t="shared" si="20"/>
        <v>#DIV/0!</v>
      </c>
      <c r="J214" s="27">
        <v>0</v>
      </c>
    </row>
    <row r="215" spans="1:10" ht="12.75">
      <c r="A215" s="56"/>
      <c r="B215" s="57"/>
      <c r="C215" s="58" t="s">
        <v>11</v>
      </c>
      <c r="D215" s="13" t="s">
        <v>12</v>
      </c>
      <c r="E215" s="55">
        <v>670</v>
      </c>
      <c r="F215" s="55">
        <v>653.7</v>
      </c>
      <c r="G215" s="144">
        <f t="shared" si="15"/>
        <v>97.5671641791045</v>
      </c>
      <c r="H215" s="144">
        <v>283</v>
      </c>
      <c r="I215" s="144">
        <f t="shared" si="20"/>
        <v>18.5580531787444</v>
      </c>
      <c r="J215" s="45">
        <v>3522.46</v>
      </c>
    </row>
    <row r="216" spans="1:10" s="124" customFormat="1" ht="45">
      <c r="A216" s="125"/>
      <c r="B216" s="126"/>
      <c r="C216" s="107">
        <v>2010</v>
      </c>
      <c r="D216" s="14" t="s">
        <v>186</v>
      </c>
      <c r="E216" s="127">
        <v>617903</v>
      </c>
      <c r="F216" s="127">
        <v>508000</v>
      </c>
      <c r="G216" s="144">
        <f t="shared" si="15"/>
        <v>82.21355131792531</v>
      </c>
      <c r="H216" s="144"/>
      <c r="I216" s="144">
        <f t="shared" si="20"/>
        <v>116.00292290829375</v>
      </c>
      <c r="J216" s="45">
        <v>437920</v>
      </c>
    </row>
    <row r="217" spans="1:10" ht="45">
      <c r="A217" s="56"/>
      <c r="B217" s="61"/>
      <c r="C217" s="32" t="s">
        <v>168</v>
      </c>
      <c r="D217" s="14" t="s">
        <v>170</v>
      </c>
      <c r="E217" s="55">
        <v>20000</v>
      </c>
      <c r="F217" s="55">
        <v>20000</v>
      </c>
      <c r="G217" s="144">
        <f t="shared" si="15"/>
        <v>100</v>
      </c>
      <c r="H217" s="144"/>
      <c r="I217" s="156" t="s">
        <v>149</v>
      </c>
      <c r="J217" s="45" t="s">
        <v>149</v>
      </c>
    </row>
    <row r="218" spans="1:10" ht="13.5" customHeight="1">
      <c r="A218" s="56"/>
      <c r="B218" s="50">
        <v>85206</v>
      </c>
      <c r="C218" s="46"/>
      <c r="D218" s="15" t="s">
        <v>232</v>
      </c>
      <c r="E218" s="52">
        <f>SUM(E219:E219)</f>
        <v>32404.5</v>
      </c>
      <c r="F218" s="52">
        <f>SUM(F219:F219)</f>
        <v>22504.5</v>
      </c>
      <c r="G218" s="149">
        <f t="shared" si="15"/>
        <v>69.44868768226635</v>
      </c>
      <c r="H218" s="144"/>
      <c r="I218" s="149" t="s">
        <v>149</v>
      </c>
      <c r="J218" s="42" t="s">
        <v>149</v>
      </c>
    </row>
    <row r="219" spans="1:10" ht="33.75">
      <c r="A219" s="56"/>
      <c r="B219" s="120"/>
      <c r="C219" s="32" t="s">
        <v>58</v>
      </c>
      <c r="D219" s="14" t="s">
        <v>228</v>
      </c>
      <c r="E219" s="55">
        <v>32404.5</v>
      </c>
      <c r="F219" s="55">
        <v>22504.5</v>
      </c>
      <c r="G219" s="144">
        <f t="shared" si="15"/>
        <v>69.44868768226635</v>
      </c>
      <c r="H219" s="144"/>
      <c r="I219" s="156" t="s">
        <v>149</v>
      </c>
      <c r="J219" s="45" t="s">
        <v>149</v>
      </c>
    </row>
    <row r="220" spans="1:10" ht="35.25" customHeight="1">
      <c r="A220" s="21"/>
      <c r="B220" s="29">
        <v>85212</v>
      </c>
      <c r="C220" s="22"/>
      <c r="D220" s="73" t="s">
        <v>121</v>
      </c>
      <c r="E220" s="42">
        <f>SUM(E222:E227)</f>
        <v>21375229</v>
      </c>
      <c r="F220" s="42">
        <f>SUM(F222:F227)</f>
        <v>18848891.13</v>
      </c>
      <c r="G220" s="149">
        <f t="shared" si="15"/>
        <v>88.18100208423498</v>
      </c>
      <c r="H220" s="149">
        <f>SUM(H223:H227)</f>
        <v>18292745.57</v>
      </c>
      <c r="I220" s="149">
        <f aca="true" t="shared" si="21" ref="I220:I229">(F220/J220)*100</f>
        <v>103.67398216800837</v>
      </c>
      <c r="J220" s="42">
        <f>SUM(J221:J227)</f>
        <v>18180927.11</v>
      </c>
    </row>
    <row r="221" spans="1:10" ht="12.75" hidden="1">
      <c r="A221" s="21"/>
      <c r="B221" s="38"/>
      <c r="C221" s="54" t="s">
        <v>78</v>
      </c>
      <c r="D221" s="12" t="s">
        <v>180</v>
      </c>
      <c r="E221" s="110" t="s">
        <v>183</v>
      </c>
      <c r="F221" s="110" t="s">
        <v>183</v>
      </c>
      <c r="G221" s="152" t="s">
        <v>149</v>
      </c>
      <c r="H221" s="110"/>
      <c r="I221" s="152" t="e">
        <f t="shared" si="21"/>
        <v>#VALUE!</v>
      </c>
      <c r="J221" s="45" t="s">
        <v>149</v>
      </c>
    </row>
    <row r="222" spans="1:10" s="109" customFormat="1" ht="12.75" customHeight="1">
      <c r="A222" s="105"/>
      <c r="B222" s="106"/>
      <c r="C222" s="107" t="s">
        <v>17</v>
      </c>
      <c r="D222" s="14" t="s">
        <v>18</v>
      </c>
      <c r="E222" s="110">
        <v>476</v>
      </c>
      <c r="F222" s="110">
        <v>680.3</v>
      </c>
      <c r="G222" s="152">
        <f t="shared" si="15"/>
        <v>142.92016806722688</v>
      </c>
      <c r="H222" s="152"/>
      <c r="I222" s="152">
        <f t="shared" si="21"/>
        <v>128.23751178133836</v>
      </c>
      <c r="J222" s="110">
        <v>530.5</v>
      </c>
    </row>
    <row r="223" spans="1:10" ht="24" customHeight="1" hidden="1">
      <c r="A223" s="21"/>
      <c r="B223" s="38"/>
      <c r="C223" s="54" t="s">
        <v>86</v>
      </c>
      <c r="D223" s="14" t="s">
        <v>114</v>
      </c>
      <c r="E223" s="27">
        <v>0</v>
      </c>
      <c r="F223" s="27">
        <v>0</v>
      </c>
      <c r="G223" s="152" t="e">
        <f t="shared" si="15"/>
        <v>#DIV/0!</v>
      </c>
      <c r="H223" s="152">
        <v>2069.21</v>
      </c>
      <c r="I223" s="152">
        <f t="shared" si="21"/>
        <v>0</v>
      </c>
      <c r="J223" s="110">
        <v>7797.86</v>
      </c>
    </row>
    <row r="224" spans="1:10" ht="24" customHeight="1">
      <c r="A224" s="21"/>
      <c r="B224" s="38"/>
      <c r="C224" s="54" t="s">
        <v>26</v>
      </c>
      <c r="D224" s="12" t="s">
        <v>27</v>
      </c>
      <c r="E224" s="27">
        <v>9700</v>
      </c>
      <c r="F224" s="27">
        <v>6232.5</v>
      </c>
      <c r="G224" s="144">
        <f t="shared" si="15"/>
        <v>64.25257731958763</v>
      </c>
      <c r="H224" s="152"/>
      <c r="I224" s="156" t="s">
        <v>149</v>
      </c>
      <c r="J224" s="110" t="s">
        <v>149</v>
      </c>
    </row>
    <row r="225" spans="1:10" ht="45">
      <c r="A225" s="24"/>
      <c r="B225" s="25"/>
      <c r="C225" s="32">
        <v>2010</v>
      </c>
      <c r="D225" s="14" t="s">
        <v>186</v>
      </c>
      <c r="E225" s="27">
        <v>21068300</v>
      </c>
      <c r="F225" s="27">
        <v>18600610</v>
      </c>
      <c r="G225" s="152">
        <f t="shared" si="15"/>
        <v>88.28718975902184</v>
      </c>
      <c r="H225" s="152">
        <v>18183643.39</v>
      </c>
      <c r="I225" s="152">
        <f t="shared" si="21"/>
        <v>103.81076253480825</v>
      </c>
      <c r="J225" s="110">
        <v>17917805</v>
      </c>
    </row>
    <row r="226" spans="1:10" ht="33.75">
      <c r="A226" s="24"/>
      <c r="B226" s="25"/>
      <c r="C226" s="32">
        <v>2360</v>
      </c>
      <c r="D226" s="14" t="s">
        <v>231</v>
      </c>
      <c r="E226" s="27">
        <v>260753</v>
      </c>
      <c r="F226" s="27">
        <v>209951.63</v>
      </c>
      <c r="G226" s="152">
        <f t="shared" si="15"/>
        <v>80.51743604100432</v>
      </c>
      <c r="H226" s="152">
        <v>85963.98</v>
      </c>
      <c r="I226" s="152">
        <f t="shared" si="21"/>
        <v>95.44038954105098</v>
      </c>
      <c r="J226" s="110">
        <v>219981.95</v>
      </c>
    </row>
    <row r="227" spans="1:10" ht="24" customHeight="1">
      <c r="A227" s="24"/>
      <c r="B227" s="25"/>
      <c r="C227" s="32" t="s">
        <v>75</v>
      </c>
      <c r="D227" s="14" t="s">
        <v>113</v>
      </c>
      <c r="E227" s="27">
        <v>36000</v>
      </c>
      <c r="F227" s="27">
        <v>31416.7</v>
      </c>
      <c r="G227" s="152">
        <f t="shared" si="15"/>
        <v>87.26861111111111</v>
      </c>
      <c r="H227" s="152">
        <v>21068.99</v>
      </c>
      <c r="I227" s="152">
        <f t="shared" si="21"/>
        <v>90.24727247657403</v>
      </c>
      <c r="J227" s="110">
        <v>34811.8</v>
      </c>
    </row>
    <row r="228" spans="1:10" ht="57.75" customHeight="1">
      <c r="A228" s="21"/>
      <c r="B228" s="29">
        <v>85213</v>
      </c>
      <c r="C228" s="22"/>
      <c r="D228" s="15" t="s">
        <v>215</v>
      </c>
      <c r="E228" s="23">
        <f>SUM(E229:E232)</f>
        <v>261609</v>
      </c>
      <c r="F228" s="23">
        <f>SUM(F229:F232)</f>
        <v>201444.87</v>
      </c>
      <c r="G228" s="143">
        <f t="shared" si="15"/>
        <v>77.0022705640861</v>
      </c>
      <c r="H228" s="143" t="e">
        <f>#REF!+#REF!+H232</f>
        <v>#REF!</v>
      </c>
      <c r="I228" s="143">
        <f t="shared" si="21"/>
        <v>98.52047769343237</v>
      </c>
      <c r="J228" s="23">
        <f>SUM(J229:J232)</f>
        <v>204470.05</v>
      </c>
    </row>
    <row r="229" spans="1:10" ht="12.75">
      <c r="A229" s="21"/>
      <c r="B229" s="38"/>
      <c r="C229" s="32" t="s">
        <v>11</v>
      </c>
      <c r="D229" s="12" t="s">
        <v>12</v>
      </c>
      <c r="E229" s="27">
        <v>850</v>
      </c>
      <c r="F229" s="27">
        <v>445.87</v>
      </c>
      <c r="G229" s="144">
        <f t="shared" si="15"/>
        <v>52.45529411764706</v>
      </c>
      <c r="H229" s="143"/>
      <c r="I229" s="152">
        <f t="shared" si="21"/>
        <v>1401.6661427224144</v>
      </c>
      <c r="J229" s="45">
        <v>31.81</v>
      </c>
    </row>
    <row r="230" spans="1:10" ht="45">
      <c r="A230" s="24"/>
      <c r="B230" s="31"/>
      <c r="C230" s="32">
        <v>2010</v>
      </c>
      <c r="D230" s="14" t="s">
        <v>186</v>
      </c>
      <c r="E230" s="27">
        <v>104759</v>
      </c>
      <c r="F230" s="27">
        <v>71817</v>
      </c>
      <c r="G230" s="144">
        <f t="shared" si="15"/>
        <v>68.55449173818002</v>
      </c>
      <c r="H230" s="144"/>
      <c r="I230" s="144">
        <f aca="true" t="shared" si="22" ref="I230:I244">(F230/J230)*100</f>
        <v>92.20429072141124</v>
      </c>
      <c r="J230" s="27">
        <v>77889</v>
      </c>
    </row>
    <row r="231" spans="1:10" ht="33.75">
      <c r="A231" s="24"/>
      <c r="B231" s="31"/>
      <c r="C231" s="32" t="s">
        <v>58</v>
      </c>
      <c r="D231" s="14" t="s">
        <v>228</v>
      </c>
      <c r="E231" s="27">
        <v>156000</v>
      </c>
      <c r="F231" s="27">
        <v>129182</v>
      </c>
      <c r="G231" s="144">
        <f t="shared" si="15"/>
        <v>82.80897435897435</v>
      </c>
      <c r="H231" s="144">
        <v>0</v>
      </c>
      <c r="I231" s="144">
        <f t="shared" si="22"/>
        <v>102.18316432266536</v>
      </c>
      <c r="J231" s="27">
        <v>126422</v>
      </c>
    </row>
    <row r="232" spans="1:10" ht="22.5" hidden="1">
      <c r="A232" s="24"/>
      <c r="B232" s="31"/>
      <c r="C232" s="32" t="s">
        <v>75</v>
      </c>
      <c r="D232" s="14" t="s">
        <v>131</v>
      </c>
      <c r="E232" s="27">
        <v>0</v>
      </c>
      <c r="F232" s="27">
        <v>0</v>
      </c>
      <c r="G232" s="144" t="e">
        <f t="shared" si="15"/>
        <v>#DIV/0!</v>
      </c>
      <c r="H232" s="144">
        <v>0</v>
      </c>
      <c r="I232" s="144">
        <f t="shared" si="22"/>
        <v>0</v>
      </c>
      <c r="J232" s="27">
        <v>127.24</v>
      </c>
    </row>
    <row r="233" spans="1:10" ht="22.5">
      <c r="A233" s="21"/>
      <c r="B233" s="29">
        <v>85214</v>
      </c>
      <c r="C233" s="22"/>
      <c r="D233" s="15" t="s">
        <v>122</v>
      </c>
      <c r="E233" s="23">
        <f>SUM(E234:E239)</f>
        <v>3544097.5</v>
      </c>
      <c r="F233" s="23">
        <f>SUM(F234:F239)</f>
        <v>2921185.67</v>
      </c>
      <c r="G233" s="143">
        <f t="shared" si="15"/>
        <v>82.42396463415581</v>
      </c>
      <c r="H233" s="143">
        <f>SUM(H234:H239)</f>
        <v>1759123.1</v>
      </c>
      <c r="I233" s="143">
        <f t="shared" si="22"/>
        <v>151.5736220567289</v>
      </c>
      <c r="J233" s="23">
        <f>SUM(J234:J239)</f>
        <v>1927238.81</v>
      </c>
    </row>
    <row r="234" spans="1:10" ht="24.75" customHeight="1" hidden="1">
      <c r="A234" s="24"/>
      <c r="B234" s="25"/>
      <c r="C234" s="59" t="s">
        <v>86</v>
      </c>
      <c r="D234" s="14" t="s">
        <v>114</v>
      </c>
      <c r="E234" s="27">
        <v>0</v>
      </c>
      <c r="F234" s="27">
        <v>0</v>
      </c>
      <c r="G234" s="144" t="e">
        <f t="shared" si="15"/>
        <v>#DIV/0!</v>
      </c>
      <c r="H234" s="144">
        <v>515.27</v>
      </c>
      <c r="I234" s="144">
        <f t="shared" si="22"/>
        <v>0</v>
      </c>
      <c r="J234" s="27">
        <v>169.72</v>
      </c>
    </row>
    <row r="235" spans="1:10" ht="12.75">
      <c r="A235" s="24"/>
      <c r="B235" s="25"/>
      <c r="C235" s="59" t="s">
        <v>26</v>
      </c>
      <c r="D235" s="14" t="s">
        <v>27</v>
      </c>
      <c r="E235" s="27">
        <v>1350</v>
      </c>
      <c r="F235" s="27">
        <v>218.41</v>
      </c>
      <c r="G235" s="144">
        <f t="shared" si="15"/>
        <v>16.17851851851852</v>
      </c>
      <c r="H235" s="144"/>
      <c r="I235" s="156" t="s">
        <v>149</v>
      </c>
      <c r="J235" s="45">
        <v>0</v>
      </c>
    </row>
    <row r="236" spans="1:10" ht="12.75">
      <c r="A236" s="24"/>
      <c r="B236" s="31"/>
      <c r="C236" s="32" t="s">
        <v>11</v>
      </c>
      <c r="D236" s="13" t="s">
        <v>12</v>
      </c>
      <c r="E236" s="27">
        <v>6100.5</v>
      </c>
      <c r="F236" s="27">
        <v>4320.26</v>
      </c>
      <c r="G236" s="144">
        <f t="shared" si="15"/>
        <v>70.81812966150315</v>
      </c>
      <c r="H236" s="144">
        <v>105</v>
      </c>
      <c r="I236" s="156" t="s">
        <v>149</v>
      </c>
      <c r="J236" s="27">
        <v>0</v>
      </c>
    </row>
    <row r="237" spans="1:10" ht="12.75" hidden="1">
      <c r="A237" s="24"/>
      <c r="B237" s="31"/>
      <c r="C237" s="32" t="s">
        <v>145</v>
      </c>
      <c r="D237" s="13" t="s">
        <v>125</v>
      </c>
      <c r="E237" s="27"/>
      <c r="F237" s="27"/>
      <c r="G237" s="144" t="e">
        <f t="shared" si="15"/>
        <v>#DIV/0!</v>
      </c>
      <c r="H237" s="144"/>
      <c r="I237" s="144" t="e">
        <f t="shared" si="22"/>
        <v>#DIV/0!</v>
      </c>
      <c r="J237" s="27">
        <v>0</v>
      </c>
    </row>
    <row r="238" spans="1:10" ht="33.75">
      <c r="A238" s="24"/>
      <c r="B238" s="31"/>
      <c r="C238" s="32">
        <v>2030</v>
      </c>
      <c r="D238" s="14" t="s">
        <v>229</v>
      </c>
      <c r="E238" s="27">
        <v>3536647</v>
      </c>
      <c r="F238" s="27">
        <v>2916647</v>
      </c>
      <c r="G238" s="144">
        <f t="shared" si="15"/>
        <v>82.46927103553168</v>
      </c>
      <c r="H238" s="144">
        <v>1741646.33</v>
      </c>
      <c r="I238" s="144">
        <f t="shared" si="22"/>
        <v>151.48548534199247</v>
      </c>
      <c r="J238" s="27">
        <v>1925364</v>
      </c>
    </row>
    <row r="239" spans="1:10" ht="24.75" customHeight="1" hidden="1">
      <c r="A239" s="24"/>
      <c r="B239" s="31"/>
      <c r="C239" s="32" t="s">
        <v>75</v>
      </c>
      <c r="D239" s="14" t="s">
        <v>113</v>
      </c>
      <c r="E239" s="27">
        <v>0</v>
      </c>
      <c r="F239" s="27">
        <v>0</v>
      </c>
      <c r="G239" s="144" t="e">
        <f t="shared" si="15"/>
        <v>#DIV/0!</v>
      </c>
      <c r="H239" s="144">
        <v>16856.5</v>
      </c>
      <c r="I239" s="144">
        <f t="shared" si="22"/>
        <v>0</v>
      </c>
      <c r="J239" s="27">
        <v>1705.09</v>
      </c>
    </row>
    <row r="240" spans="1:10" ht="12.75">
      <c r="A240" s="21"/>
      <c r="B240" s="29">
        <v>85215</v>
      </c>
      <c r="C240" s="22"/>
      <c r="D240" s="16" t="s">
        <v>69</v>
      </c>
      <c r="E240" s="23">
        <f>SUM(E241:E242)</f>
        <v>520</v>
      </c>
      <c r="F240" s="23">
        <f>SUM(F241:F242)</f>
        <v>563.3399999999999</v>
      </c>
      <c r="G240" s="143">
        <f t="shared" si="15"/>
        <v>108.33461538461538</v>
      </c>
      <c r="H240" s="143">
        <f>H242+H241</f>
        <v>7857.5599999999995</v>
      </c>
      <c r="I240" s="143">
        <f t="shared" si="22"/>
        <v>63.57521724410338</v>
      </c>
      <c r="J240" s="23">
        <f>J242+J241</f>
        <v>886.0999999999999</v>
      </c>
    </row>
    <row r="241" spans="1:10" ht="12.75">
      <c r="A241" s="21"/>
      <c r="B241" s="38"/>
      <c r="C241" s="59" t="s">
        <v>26</v>
      </c>
      <c r="D241" s="12" t="s">
        <v>27</v>
      </c>
      <c r="E241" s="27">
        <v>20</v>
      </c>
      <c r="F241" s="27">
        <v>38.54</v>
      </c>
      <c r="G241" s="144">
        <f t="shared" si="15"/>
        <v>192.7</v>
      </c>
      <c r="H241" s="144">
        <v>21.58</v>
      </c>
      <c r="I241" s="144">
        <f t="shared" si="22"/>
        <v>337.47810858143606</v>
      </c>
      <c r="J241" s="27">
        <v>11.42</v>
      </c>
    </row>
    <row r="242" spans="1:10" ht="12.75">
      <c r="A242" s="24"/>
      <c r="B242" s="31"/>
      <c r="C242" s="30" t="s">
        <v>11</v>
      </c>
      <c r="D242" s="13" t="s">
        <v>12</v>
      </c>
      <c r="E242" s="27">
        <v>500</v>
      </c>
      <c r="F242" s="27">
        <v>524.8</v>
      </c>
      <c r="G242" s="144">
        <f t="shared" si="15"/>
        <v>104.95999999999998</v>
      </c>
      <c r="H242" s="144">
        <v>7835.98</v>
      </c>
      <c r="I242" s="144">
        <f t="shared" si="22"/>
        <v>59.999085379796036</v>
      </c>
      <c r="J242" s="27">
        <v>874.68</v>
      </c>
    </row>
    <row r="243" spans="1:10" s="87" customFormat="1" ht="12.75">
      <c r="A243" s="21"/>
      <c r="B243" s="29">
        <v>85216</v>
      </c>
      <c r="C243" s="22"/>
      <c r="D243" s="74" t="s">
        <v>133</v>
      </c>
      <c r="E243" s="23">
        <f>SUM(E244:E248)</f>
        <v>1916752</v>
      </c>
      <c r="F243" s="23">
        <f>SUM(F244:F248)</f>
        <v>1603835.82</v>
      </c>
      <c r="G243" s="143">
        <f aca="true" t="shared" si="23" ref="G243:G326">F243*100/E243</f>
        <v>83.6746652670768</v>
      </c>
      <c r="H243" s="143"/>
      <c r="I243" s="143">
        <f t="shared" si="22"/>
        <v>113.86407731423942</v>
      </c>
      <c r="J243" s="23">
        <f>SUM(J244:J248)</f>
        <v>1408552.95</v>
      </c>
    </row>
    <row r="244" spans="1:10" s="1" customFormat="1" ht="22.5" hidden="1">
      <c r="A244" s="24"/>
      <c r="B244" s="31"/>
      <c r="C244" s="32" t="s">
        <v>86</v>
      </c>
      <c r="D244" s="14" t="s">
        <v>114</v>
      </c>
      <c r="E244" s="27"/>
      <c r="F244" s="27"/>
      <c r="G244" s="144" t="e">
        <f t="shared" si="23"/>
        <v>#DIV/0!</v>
      </c>
      <c r="H244" s="144"/>
      <c r="I244" s="144" t="e">
        <f t="shared" si="22"/>
        <v>#DIV/0!</v>
      </c>
      <c r="J244" s="45">
        <v>0</v>
      </c>
    </row>
    <row r="245" spans="1:10" s="1" customFormat="1" ht="12.75">
      <c r="A245" s="24"/>
      <c r="B245" s="31"/>
      <c r="C245" s="32" t="s">
        <v>26</v>
      </c>
      <c r="D245" s="14" t="s">
        <v>27</v>
      </c>
      <c r="E245" s="27">
        <v>60</v>
      </c>
      <c r="F245" s="27">
        <v>0</v>
      </c>
      <c r="G245" s="144">
        <f t="shared" si="23"/>
        <v>0</v>
      </c>
      <c r="H245" s="144"/>
      <c r="I245" s="156" t="s">
        <v>149</v>
      </c>
      <c r="J245" s="45">
        <v>0</v>
      </c>
    </row>
    <row r="246" spans="1:10" s="1" customFormat="1" ht="12.75">
      <c r="A246" s="24"/>
      <c r="B246" s="31"/>
      <c r="C246" s="32" t="s">
        <v>11</v>
      </c>
      <c r="D246" s="14" t="s">
        <v>12</v>
      </c>
      <c r="E246" s="27">
        <v>10444</v>
      </c>
      <c r="F246" s="27">
        <v>6035.82</v>
      </c>
      <c r="G246" s="144">
        <f t="shared" si="23"/>
        <v>57.792225201072384</v>
      </c>
      <c r="H246" s="144"/>
      <c r="I246" s="144">
        <f aca="true" t="shared" si="24" ref="I246:I255">(F246/J246)*100</f>
        <v>660.0997397143419</v>
      </c>
      <c r="J246" s="45">
        <v>914.38</v>
      </c>
    </row>
    <row r="247" spans="1:10" s="1" customFormat="1" ht="33.75">
      <c r="A247" s="24"/>
      <c r="B247" s="31"/>
      <c r="C247" s="32" t="s">
        <v>58</v>
      </c>
      <c r="D247" s="14" t="s">
        <v>228</v>
      </c>
      <c r="E247" s="27">
        <v>1906248</v>
      </c>
      <c r="F247" s="27">
        <v>1597800</v>
      </c>
      <c r="G247" s="144">
        <f t="shared" si="23"/>
        <v>83.81910433479798</v>
      </c>
      <c r="H247" s="144"/>
      <c r="I247" s="144">
        <f t="shared" si="24"/>
        <v>113.79879876671674</v>
      </c>
      <c r="J247" s="27">
        <v>1404057</v>
      </c>
    </row>
    <row r="248" spans="1:10" s="1" customFormat="1" ht="22.5" hidden="1">
      <c r="A248" s="24"/>
      <c r="B248" s="31"/>
      <c r="C248" s="32" t="s">
        <v>75</v>
      </c>
      <c r="D248" s="14" t="s">
        <v>142</v>
      </c>
      <c r="E248" s="27">
        <v>0</v>
      </c>
      <c r="F248" s="27">
        <v>0</v>
      </c>
      <c r="G248" s="144" t="e">
        <f t="shared" si="23"/>
        <v>#DIV/0!</v>
      </c>
      <c r="H248" s="144"/>
      <c r="I248" s="144">
        <f t="shared" si="24"/>
        <v>0</v>
      </c>
      <c r="J248" s="45">
        <v>3581.57</v>
      </c>
    </row>
    <row r="249" spans="1:10" ht="12.75">
      <c r="A249" s="21"/>
      <c r="B249" s="29">
        <v>85219</v>
      </c>
      <c r="C249" s="22"/>
      <c r="D249" s="16" t="s">
        <v>123</v>
      </c>
      <c r="E249" s="23">
        <f>SUM(E250:E253)</f>
        <v>1916972</v>
      </c>
      <c r="F249" s="23">
        <f>SUM(F250:F253)</f>
        <v>1542586.14</v>
      </c>
      <c r="G249" s="143">
        <f t="shared" si="23"/>
        <v>80.46993591977348</v>
      </c>
      <c r="H249" s="143">
        <f>SUM(H250:H253)</f>
        <v>1738683.6900000002</v>
      </c>
      <c r="I249" s="143">
        <f t="shared" si="24"/>
        <v>104.1047924774197</v>
      </c>
      <c r="J249" s="23">
        <f>SUM(J250:J253)</f>
        <v>1481762.85</v>
      </c>
    </row>
    <row r="250" spans="1:10" ht="12.75" hidden="1">
      <c r="A250" s="21"/>
      <c r="B250" s="38"/>
      <c r="C250" s="36" t="s">
        <v>26</v>
      </c>
      <c r="D250" s="12" t="s">
        <v>27</v>
      </c>
      <c r="E250" s="27"/>
      <c r="F250" s="27"/>
      <c r="G250" s="144" t="e">
        <f t="shared" si="23"/>
        <v>#DIV/0!</v>
      </c>
      <c r="H250" s="144">
        <v>52907.26</v>
      </c>
      <c r="I250" s="144" t="e">
        <f t="shared" si="24"/>
        <v>#DIV/0!</v>
      </c>
      <c r="J250" s="27">
        <v>0</v>
      </c>
    </row>
    <row r="251" spans="1:10" ht="12.75">
      <c r="A251" s="24"/>
      <c r="B251" s="31"/>
      <c r="C251" s="32" t="s">
        <v>11</v>
      </c>
      <c r="D251" s="13" t="s">
        <v>12</v>
      </c>
      <c r="E251" s="27">
        <v>19722</v>
      </c>
      <c r="F251" s="27">
        <v>19906.14</v>
      </c>
      <c r="G251" s="144">
        <f t="shared" si="23"/>
        <v>100.93367812595072</v>
      </c>
      <c r="H251" s="144">
        <v>2368.08</v>
      </c>
      <c r="I251" s="144">
        <f t="shared" si="24"/>
        <v>181.2639946821346</v>
      </c>
      <c r="J251" s="27">
        <v>10981.85</v>
      </c>
    </row>
    <row r="252" spans="1:10" ht="45">
      <c r="A252" s="24"/>
      <c r="B252" s="31"/>
      <c r="C252" s="32" t="s">
        <v>145</v>
      </c>
      <c r="D252" s="14" t="s">
        <v>186</v>
      </c>
      <c r="E252" s="27">
        <v>16565</v>
      </c>
      <c r="F252" s="27">
        <v>13804</v>
      </c>
      <c r="G252" s="144">
        <f t="shared" si="23"/>
        <v>83.33232719589496</v>
      </c>
      <c r="H252" s="144"/>
      <c r="I252" s="144">
        <f t="shared" si="24"/>
        <v>99.99275624773632</v>
      </c>
      <c r="J252" s="27">
        <v>13805</v>
      </c>
    </row>
    <row r="253" spans="1:10" ht="33.75">
      <c r="A253" s="24"/>
      <c r="B253" s="33"/>
      <c r="C253" s="32">
        <v>2030</v>
      </c>
      <c r="D253" s="14" t="s">
        <v>228</v>
      </c>
      <c r="E253" s="27">
        <v>1880685</v>
      </c>
      <c r="F253" s="27">
        <v>1508876</v>
      </c>
      <c r="G253" s="144">
        <f t="shared" si="23"/>
        <v>80.23012891579398</v>
      </c>
      <c r="H253" s="144">
        <v>1683408.35</v>
      </c>
      <c r="I253" s="144">
        <f t="shared" si="24"/>
        <v>103.56217260956942</v>
      </c>
      <c r="J253" s="27">
        <v>1456976</v>
      </c>
    </row>
    <row r="254" spans="1:10" ht="23.25" customHeight="1" hidden="1">
      <c r="A254" s="24"/>
      <c r="B254" s="29">
        <v>85220</v>
      </c>
      <c r="C254" s="46"/>
      <c r="D254" s="15" t="s">
        <v>187</v>
      </c>
      <c r="E254" s="23">
        <f>SUM(E255)</f>
        <v>0</v>
      </c>
      <c r="F254" s="23">
        <f>SUM(F255)</f>
        <v>0</v>
      </c>
      <c r="G254" s="143" t="e">
        <f t="shared" si="23"/>
        <v>#DIV/0!</v>
      </c>
      <c r="H254" s="144"/>
      <c r="I254" s="143" t="e">
        <f t="shared" si="24"/>
        <v>#DIV/0!</v>
      </c>
      <c r="J254" s="23"/>
    </row>
    <row r="255" spans="1:10" ht="12.75" hidden="1">
      <c r="A255" s="24"/>
      <c r="B255" s="102"/>
      <c r="C255" s="36" t="s">
        <v>11</v>
      </c>
      <c r="D255" s="12" t="s">
        <v>188</v>
      </c>
      <c r="E255" s="27"/>
      <c r="F255" s="27"/>
      <c r="G255" s="144" t="e">
        <f t="shared" si="23"/>
        <v>#DIV/0!</v>
      </c>
      <c r="H255" s="144"/>
      <c r="I255" s="144" t="e">
        <f t="shared" si="24"/>
        <v>#DIV/0!</v>
      </c>
      <c r="J255" s="27"/>
    </row>
    <row r="256" spans="1:10" ht="22.5">
      <c r="A256" s="24"/>
      <c r="B256" s="29">
        <v>85220</v>
      </c>
      <c r="C256" s="176"/>
      <c r="D256" s="14" t="s">
        <v>187</v>
      </c>
      <c r="E256" s="23">
        <f>SUM(E257:E257)</f>
        <v>44000</v>
      </c>
      <c r="F256" s="23">
        <f>SUM(F257:F257)</f>
        <v>43025.26</v>
      </c>
      <c r="G256" s="143">
        <f t="shared" si="23"/>
        <v>97.78468181818182</v>
      </c>
      <c r="H256" s="144"/>
      <c r="I256" s="149" t="s">
        <v>149</v>
      </c>
      <c r="J256" s="42" t="s">
        <v>149</v>
      </c>
    </row>
    <row r="257" spans="1:10" ht="12.75">
      <c r="A257" s="24"/>
      <c r="B257" s="118"/>
      <c r="C257" s="32" t="s">
        <v>11</v>
      </c>
      <c r="D257" s="13" t="s">
        <v>12</v>
      </c>
      <c r="E257" s="27">
        <v>44000</v>
      </c>
      <c r="F257" s="27">
        <v>43025.26</v>
      </c>
      <c r="G257" s="144">
        <f t="shared" si="23"/>
        <v>97.78468181818182</v>
      </c>
      <c r="H257" s="144"/>
      <c r="I257" s="156" t="s">
        <v>149</v>
      </c>
      <c r="J257" s="45" t="s">
        <v>149</v>
      </c>
    </row>
    <row r="258" spans="1:10" ht="13.5" customHeight="1">
      <c r="A258" s="21"/>
      <c r="B258" s="29">
        <v>85228</v>
      </c>
      <c r="C258" s="22"/>
      <c r="D258" s="15" t="s">
        <v>70</v>
      </c>
      <c r="E258" s="23">
        <f>SUM(E259:E262)</f>
        <v>358894</v>
      </c>
      <c r="F258" s="23">
        <f>SUM(F259:F262)</f>
        <v>281874.12</v>
      </c>
      <c r="G258" s="143">
        <f t="shared" si="23"/>
        <v>78.53965794914376</v>
      </c>
      <c r="H258" s="143">
        <f>SUM(H259:H261)</f>
        <v>272692.44</v>
      </c>
      <c r="I258" s="143">
        <f aca="true" t="shared" si="25" ref="I258:I264">(F258/J258)*100</f>
        <v>90.52705263486493</v>
      </c>
      <c r="J258" s="23">
        <f>SUM(J259:J262)</f>
        <v>311370.04</v>
      </c>
    </row>
    <row r="259" spans="1:10" ht="12.75">
      <c r="A259" s="24"/>
      <c r="B259" s="31"/>
      <c r="C259" s="36" t="s">
        <v>64</v>
      </c>
      <c r="D259" s="12" t="s">
        <v>65</v>
      </c>
      <c r="E259" s="27">
        <v>290871</v>
      </c>
      <c r="F259" s="27">
        <v>246385.96</v>
      </c>
      <c r="G259" s="144">
        <f t="shared" si="23"/>
        <v>84.70626497657037</v>
      </c>
      <c r="H259" s="144">
        <v>255279.55</v>
      </c>
      <c r="I259" s="144">
        <f t="shared" si="25"/>
        <v>92.70214574427943</v>
      </c>
      <c r="J259" s="27">
        <v>265782.37</v>
      </c>
    </row>
    <row r="260" spans="1:10" ht="12.75">
      <c r="A260" s="24"/>
      <c r="B260" s="31"/>
      <c r="C260" s="32" t="s">
        <v>26</v>
      </c>
      <c r="D260" s="12" t="s">
        <v>27</v>
      </c>
      <c r="E260" s="27">
        <v>350</v>
      </c>
      <c r="F260" s="27">
        <v>248.16</v>
      </c>
      <c r="G260" s="144">
        <f t="shared" si="23"/>
        <v>70.90285714285714</v>
      </c>
      <c r="H260" s="144">
        <v>147.93</v>
      </c>
      <c r="I260" s="144">
        <f t="shared" si="25"/>
        <v>80.28210022322149</v>
      </c>
      <c r="J260" s="27">
        <v>309.11</v>
      </c>
    </row>
    <row r="261" spans="1:10" ht="12.75">
      <c r="A261" s="24"/>
      <c r="B261" s="31"/>
      <c r="C261" s="30" t="s">
        <v>11</v>
      </c>
      <c r="D261" s="13" t="s">
        <v>12</v>
      </c>
      <c r="E261" s="27">
        <v>3273</v>
      </c>
      <c r="F261" s="27">
        <v>0</v>
      </c>
      <c r="G261" s="144">
        <f t="shared" si="23"/>
        <v>0</v>
      </c>
      <c r="H261" s="144">
        <v>17264.96</v>
      </c>
      <c r="I261" s="144">
        <f t="shared" si="25"/>
        <v>0</v>
      </c>
      <c r="J261" s="27">
        <v>29918.56</v>
      </c>
    </row>
    <row r="262" spans="1:10" ht="45">
      <c r="A262" s="24"/>
      <c r="B262" s="31"/>
      <c r="C262" s="32" t="s">
        <v>145</v>
      </c>
      <c r="D262" s="14" t="s">
        <v>186</v>
      </c>
      <c r="E262" s="82">
        <v>64400</v>
      </c>
      <c r="F262" s="82">
        <v>35240</v>
      </c>
      <c r="G262" s="154">
        <f t="shared" si="23"/>
        <v>54.72049689440994</v>
      </c>
      <c r="H262" s="154"/>
      <c r="I262" s="144">
        <f t="shared" si="25"/>
        <v>229.42708333333334</v>
      </c>
      <c r="J262" s="164">
        <v>15360</v>
      </c>
    </row>
    <row r="263" spans="1:10" ht="12.75">
      <c r="A263" s="24"/>
      <c r="B263" s="29">
        <v>85231</v>
      </c>
      <c r="C263" s="44"/>
      <c r="D263" s="89" t="s">
        <v>156</v>
      </c>
      <c r="E263" s="90">
        <f>SUM(E264)</f>
        <v>190</v>
      </c>
      <c r="F263" s="90">
        <f>SUM(F264)</f>
        <v>190</v>
      </c>
      <c r="G263" s="153">
        <f t="shared" si="23"/>
        <v>100</v>
      </c>
      <c r="H263" s="153"/>
      <c r="I263" s="143">
        <f t="shared" si="25"/>
        <v>2.8430345653149782</v>
      </c>
      <c r="J263" s="90">
        <f>SUM(J264)</f>
        <v>6683</v>
      </c>
    </row>
    <row r="264" spans="1:10" ht="45">
      <c r="A264" s="24"/>
      <c r="B264" s="31"/>
      <c r="C264" s="32" t="s">
        <v>145</v>
      </c>
      <c r="D264" s="14" t="s">
        <v>186</v>
      </c>
      <c r="E264" s="82">
        <v>190</v>
      </c>
      <c r="F264" s="82">
        <v>190</v>
      </c>
      <c r="G264" s="154">
        <f t="shared" si="23"/>
        <v>100</v>
      </c>
      <c r="H264" s="154"/>
      <c r="I264" s="144">
        <f t="shared" si="25"/>
        <v>2.8430345653149782</v>
      </c>
      <c r="J264" s="45">
        <v>6683</v>
      </c>
    </row>
    <row r="265" spans="1:10" ht="22.5" hidden="1">
      <c r="A265" s="24"/>
      <c r="B265" s="29">
        <v>85278</v>
      </c>
      <c r="C265" s="104"/>
      <c r="D265" s="134" t="s">
        <v>177</v>
      </c>
      <c r="E265" s="90">
        <f>SUM(E266)</f>
        <v>0</v>
      </c>
      <c r="F265" s="90">
        <f>SUM(F266)</f>
        <v>0</v>
      </c>
      <c r="G265" s="153" t="e">
        <f t="shared" si="23"/>
        <v>#DIV/0!</v>
      </c>
      <c r="H265" s="153"/>
      <c r="I265" s="159" t="s">
        <v>149</v>
      </c>
      <c r="J265" s="90">
        <f>SUM(J266)</f>
        <v>0</v>
      </c>
    </row>
    <row r="266" spans="1:10" ht="12.75" hidden="1">
      <c r="A266" s="24"/>
      <c r="B266" s="118"/>
      <c r="C266" s="32" t="s">
        <v>145</v>
      </c>
      <c r="D266" s="133" t="s">
        <v>125</v>
      </c>
      <c r="E266" s="82"/>
      <c r="F266" s="82"/>
      <c r="G266" s="154" t="e">
        <f t="shared" si="23"/>
        <v>#DIV/0!</v>
      </c>
      <c r="H266" s="154"/>
      <c r="I266" s="160" t="s">
        <v>149</v>
      </c>
      <c r="J266" s="156" t="s">
        <v>149</v>
      </c>
    </row>
    <row r="267" spans="1:10" ht="22.5" hidden="1">
      <c r="A267" s="24"/>
      <c r="B267" s="29">
        <v>85278</v>
      </c>
      <c r="C267" s="46"/>
      <c r="D267" s="134" t="s">
        <v>203</v>
      </c>
      <c r="E267" s="90">
        <f>SUM(E268)</f>
        <v>0</v>
      </c>
      <c r="F267" s="90">
        <f>SUM(F268)</f>
        <v>0</v>
      </c>
      <c r="G267" s="153" t="e">
        <f t="shared" si="23"/>
        <v>#DIV/0!</v>
      </c>
      <c r="H267" s="154"/>
      <c r="I267" s="143" t="e">
        <f aca="true" t="shared" si="26" ref="I267:I293">(F267/J267)*100</f>
        <v>#DIV/0!</v>
      </c>
      <c r="J267" s="90">
        <f>SUM(J268)</f>
        <v>0</v>
      </c>
    </row>
    <row r="268" spans="1:10" ht="12.75" hidden="1">
      <c r="A268" s="24"/>
      <c r="B268" s="29"/>
      <c r="C268" s="32" t="s">
        <v>145</v>
      </c>
      <c r="D268" s="133" t="s">
        <v>125</v>
      </c>
      <c r="E268" s="82"/>
      <c r="F268" s="82"/>
      <c r="G268" s="154" t="e">
        <f t="shared" si="23"/>
        <v>#DIV/0!</v>
      </c>
      <c r="H268" s="154"/>
      <c r="I268" s="144" t="e">
        <f t="shared" si="26"/>
        <v>#DIV/0!</v>
      </c>
      <c r="J268" s="164"/>
    </row>
    <row r="269" spans="1:10" ht="12.75">
      <c r="A269" s="21"/>
      <c r="B269" s="29">
        <v>85295</v>
      </c>
      <c r="C269" s="22"/>
      <c r="D269" s="16" t="s">
        <v>5</v>
      </c>
      <c r="E269" s="23">
        <f>SUM(E270:E274)</f>
        <v>2331874</v>
      </c>
      <c r="F269" s="23">
        <f>SUM(F270:F274)</f>
        <v>1858948.34</v>
      </c>
      <c r="G269" s="143">
        <f t="shared" si="23"/>
        <v>79.71907315746905</v>
      </c>
      <c r="H269" s="143" t="e">
        <f>SUM(#REF!)</f>
        <v>#REF!</v>
      </c>
      <c r="I269" s="143">
        <f t="shared" si="26"/>
        <v>106.69550643892846</v>
      </c>
      <c r="J269" s="90">
        <f>SUM(J271:J273)</f>
        <v>1742293</v>
      </c>
    </row>
    <row r="270" spans="1:10" ht="12.75">
      <c r="A270" s="21"/>
      <c r="B270" s="38"/>
      <c r="C270" s="30" t="s">
        <v>26</v>
      </c>
      <c r="D270" s="97" t="s">
        <v>27</v>
      </c>
      <c r="E270" s="82">
        <v>120</v>
      </c>
      <c r="F270" s="82">
        <v>0</v>
      </c>
      <c r="G270" s="154">
        <f t="shared" si="23"/>
        <v>0</v>
      </c>
      <c r="H270" s="153"/>
      <c r="I270" s="156" t="s">
        <v>149</v>
      </c>
      <c r="J270" s="82">
        <v>0</v>
      </c>
    </row>
    <row r="271" spans="1:10" s="1" customFormat="1" ht="14.25" customHeight="1">
      <c r="A271" s="24"/>
      <c r="B271" s="25"/>
      <c r="C271" s="30" t="s">
        <v>11</v>
      </c>
      <c r="D271" s="97" t="s">
        <v>12</v>
      </c>
      <c r="E271" s="82">
        <v>2106</v>
      </c>
      <c r="F271" s="82">
        <v>3060.34</v>
      </c>
      <c r="G271" s="154">
        <f t="shared" si="23"/>
        <v>145.31528964862298</v>
      </c>
      <c r="H271" s="154"/>
      <c r="I271" s="156" t="s">
        <v>149</v>
      </c>
      <c r="J271" s="82">
        <v>0</v>
      </c>
    </row>
    <row r="272" spans="1:10" s="1" customFormat="1" ht="45">
      <c r="A272" s="24"/>
      <c r="B272" s="25"/>
      <c r="C272" s="32" t="s">
        <v>145</v>
      </c>
      <c r="D272" s="14" t="s">
        <v>186</v>
      </c>
      <c r="E272" s="27">
        <v>373948</v>
      </c>
      <c r="F272" s="27">
        <v>298118</v>
      </c>
      <c r="G272" s="144">
        <f t="shared" si="23"/>
        <v>79.72177949875383</v>
      </c>
      <c r="H272" s="144"/>
      <c r="I272" s="144">
        <f t="shared" si="26"/>
        <v>144.43701550387598</v>
      </c>
      <c r="J272" s="45">
        <v>206400</v>
      </c>
    </row>
    <row r="273" spans="1:10" ht="33.75">
      <c r="A273" s="24"/>
      <c r="B273" s="31"/>
      <c r="C273" s="32">
        <v>2030</v>
      </c>
      <c r="D273" s="14" t="s">
        <v>228</v>
      </c>
      <c r="E273" s="27">
        <v>1955200</v>
      </c>
      <c r="F273" s="27">
        <v>1557770</v>
      </c>
      <c r="G273" s="144">
        <f t="shared" si="23"/>
        <v>79.67317921440262</v>
      </c>
      <c r="H273" s="144"/>
      <c r="I273" s="144">
        <f t="shared" si="26"/>
        <v>101.42438307876915</v>
      </c>
      <c r="J273" s="45">
        <v>1535893</v>
      </c>
    </row>
    <row r="274" spans="1:10" ht="22.5">
      <c r="A274" s="24"/>
      <c r="B274" s="31"/>
      <c r="C274" s="32" t="s">
        <v>75</v>
      </c>
      <c r="D274" s="88" t="s">
        <v>131</v>
      </c>
      <c r="E274" s="178">
        <v>500</v>
      </c>
      <c r="F274" s="83">
        <v>0</v>
      </c>
      <c r="G274" s="154">
        <f t="shared" si="23"/>
        <v>0</v>
      </c>
      <c r="H274" s="146"/>
      <c r="I274" s="156" t="s">
        <v>149</v>
      </c>
      <c r="J274" s="168" t="s">
        <v>149</v>
      </c>
    </row>
    <row r="275" spans="1:10" ht="22.5">
      <c r="A275" s="28">
        <v>853</v>
      </c>
      <c r="B275" s="39"/>
      <c r="C275" s="98"/>
      <c r="D275" s="99" t="s">
        <v>106</v>
      </c>
      <c r="E275" s="100">
        <f>E276+E280</f>
        <v>1539078</v>
      </c>
      <c r="F275" s="100">
        <f>F276+F280</f>
        <v>1205693.1600000001</v>
      </c>
      <c r="G275" s="142">
        <f t="shared" si="23"/>
        <v>78.33866509689568</v>
      </c>
      <c r="H275" s="155">
        <f>H276+H280</f>
        <v>68355.34999999999</v>
      </c>
      <c r="I275" s="155">
        <f t="shared" si="26"/>
        <v>78.42916899403961</v>
      </c>
      <c r="J275" s="100">
        <f>J276+J280</f>
        <v>1537301.97</v>
      </c>
    </row>
    <row r="276" spans="1:10" ht="12.75">
      <c r="A276" s="49"/>
      <c r="B276" s="50">
        <v>85305</v>
      </c>
      <c r="C276" s="22"/>
      <c r="D276" s="16" t="s">
        <v>71</v>
      </c>
      <c r="E276" s="23">
        <f>SUM(E277:E279)</f>
        <v>550484</v>
      </c>
      <c r="F276" s="23">
        <f>SUM(F277:F279)</f>
        <v>349033.04</v>
      </c>
      <c r="G276" s="143">
        <f t="shared" si="23"/>
        <v>63.40475654151619</v>
      </c>
      <c r="H276" s="143">
        <f>SUM(H278:H279)</f>
        <v>64135.439999999995</v>
      </c>
      <c r="I276" s="143">
        <f t="shared" si="26"/>
        <v>77.79507458470668</v>
      </c>
      <c r="J276" s="23">
        <f>SUM(J277:J279)</f>
        <v>448656.99</v>
      </c>
    </row>
    <row r="277" spans="1:10" ht="12.75">
      <c r="A277" s="49"/>
      <c r="B277" s="53"/>
      <c r="C277" s="32" t="s">
        <v>64</v>
      </c>
      <c r="D277" s="12" t="s">
        <v>65</v>
      </c>
      <c r="E277" s="27">
        <v>153489</v>
      </c>
      <c r="F277" s="27">
        <v>90869.37</v>
      </c>
      <c r="G277" s="144">
        <f t="shared" si="23"/>
        <v>59.20252917147157</v>
      </c>
      <c r="H277" s="144"/>
      <c r="I277" s="144">
        <f t="shared" si="26"/>
        <v>86.04985528524205</v>
      </c>
      <c r="J277" s="45">
        <v>105600.84</v>
      </c>
    </row>
    <row r="278" spans="1:10" ht="12.75">
      <c r="A278" s="49"/>
      <c r="B278" s="53"/>
      <c r="C278" s="36" t="s">
        <v>26</v>
      </c>
      <c r="D278" s="12" t="s">
        <v>27</v>
      </c>
      <c r="E278" s="27">
        <v>300</v>
      </c>
      <c r="F278" s="27">
        <v>138.99</v>
      </c>
      <c r="G278" s="144">
        <f t="shared" si="23"/>
        <v>46.33</v>
      </c>
      <c r="H278" s="144">
        <v>6051.31</v>
      </c>
      <c r="I278" s="144">
        <f t="shared" si="26"/>
        <v>68.72187886279357</v>
      </c>
      <c r="J278" s="27">
        <v>202.25</v>
      </c>
    </row>
    <row r="279" spans="1:10" ht="12.75">
      <c r="A279" s="49"/>
      <c r="B279" s="60"/>
      <c r="C279" s="32" t="s">
        <v>11</v>
      </c>
      <c r="D279" s="12" t="s">
        <v>12</v>
      </c>
      <c r="E279" s="27">
        <v>396695</v>
      </c>
      <c r="F279" s="27">
        <v>258024.68</v>
      </c>
      <c r="G279" s="144">
        <f t="shared" si="23"/>
        <v>65.04359268455615</v>
      </c>
      <c r="H279" s="144">
        <v>58084.13</v>
      </c>
      <c r="I279" s="144">
        <f t="shared" si="26"/>
        <v>75.25791014773347</v>
      </c>
      <c r="J279" s="27">
        <v>342853.9</v>
      </c>
    </row>
    <row r="280" spans="1:10" ht="12.75">
      <c r="A280" s="49"/>
      <c r="B280" s="50">
        <v>85395</v>
      </c>
      <c r="C280" s="44"/>
      <c r="D280" s="89" t="s">
        <v>5</v>
      </c>
      <c r="E280" s="90">
        <f>SUM(E281:E285)</f>
        <v>988594</v>
      </c>
      <c r="F280" s="90">
        <f>SUM(F281:F285)</f>
        <v>856660.1200000001</v>
      </c>
      <c r="G280" s="153">
        <f t="shared" si="23"/>
        <v>86.65439199509608</v>
      </c>
      <c r="H280" s="153">
        <f>SUM(H281:H285)</f>
        <v>4219.91</v>
      </c>
      <c r="I280" s="143">
        <f t="shared" si="26"/>
        <v>78.69049467347932</v>
      </c>
      <c r="J280" s="90">
        <f>SUM(J281:J285)</f>
        <v>1088644.98</v>
      </c>
    </row>
    <row r="281" spans="1:10" ht="12.75">
      <c r="A281" s="56"/>
      <c r="B281" s="61"/>
      <c r="C281" s="32" t="s">
        <v>26</v>
      </c>
      <c r="D281" s="12" t="s">
        <v>27</v>
      </c>
      <c r="E281" s="27">
        <v>2000</v>
      </c>
      <c r="F281" s="27">
        <v>3503.05</v>
      </c>
      <c r="G281" s="144">
        <f t="shared" si="23"/>
        <v>175.1525</v>
      </c>
      <c r="H281" s="144">
        <v>3950.02</v>
      </c>
      <c r="I281" s="144">
        <f t="shared" si="26"/>
        <v>230.06725249898204</v>
      </c>
      <c r="J281" s="27">
        <v>1522.62</v>
      </c>
    </row>
    <row r="282" spans="1:10" ht="45">
      <c r="A282" s="56"/>
      <c r="B282" s="61"/>
      <c r="C282" s="36" t="s">
        <v>151</v>
      </c>
      <c r="D282" s="88" t="s">
        <v>230</v>
      </c>
      <c r="E282" s="27">
        <v>920401</v>
      </c>
      <c r="F282" s="27">
        <v>799066.9</v>
      </c>
      <c r="G282" s="144">
        <f t="shared" si="23"/>
        <v>86.8172568261008</v>
      </c>
      <c r="H282" s="144"/>
      <c r="I282" s="144">
        <f t="shared" si="26"/>
        <v>119.76644411108161</v>
      </c>
      <c r="J282" s="45">
        <v>667187.63</v>
      </c>
    </row>
    <row r="283" spans="1:10" ht="45">
      <c r="A283" s="56"/>
      <c r="B283" s="61"/>
      <c r="C283" s="36" t="s">
        <v>152</v>
      </c>
      <c r="D283" s="88" t="s">
        <v>230</v>
      </c>
      <c r="E283" s="27">
        <v>66193</v>
      </c>
      <c r="F283" s="27">
        <v>54090.17</v>
      </c>
      <c r="G283" s="144">
        <f t="shared" si="23"/>
        <v>81.71584608644419</v>
      </c>
      <c r="H283" s="144"/>
      <c r="I283" s="144">
        <f t="shared" si="26"/>
        <v>153.1358060342509</v>
      </c>
      <c r="J283" s="45">
        <v>35321.7</v>
      </c>
    </row>
    <row r="284" spans="1:10" ht="33.75" hidden="1">
      <c r="A284" s="56"/>
      <c r="B284" s="61"/>
      <c r="C284" s="36" t="s">
        <v>143</v>
      </c>
      <c r="D284" s="88" t="s">
        <v>144</v>
      </c>
      <c r="E284" s="27"/>
      <c r="F284" s="27"/>
      <c r="G284" s="144" t="e">
        <f t="shared" si="23"/>
        <v>#DIV/0!</v>
      </c>
      <c r="H284" s="144"/>
      <c r="I284" s="156" t="e">
        <f t="shared" si="26"/>
        <v>#DIV/0!</v>
      </c>
      <c r="J284" s="45"/>
    </row>
    <row r="285" spans="1:10" ht="33.75" hidden="1">
      <c r="A285" s="49"/>
      <c r="B285" s="53"/>
      <c r="C285" s="36" t="s">
        <v>129</v>
      </c>
      <c r="D285" s="88" t="s">
        <v>195</v>
      </c>
      <c r="E285" s="35"/>
      <c r="F285" s="35"/>
      <c r="G285" s="144" t="e">
        <f t="shared" si="23"/>
        <v>#DIV/0!</v>
      </c>
      <c r="H285" s="144">
        <v>269.89</v>
      </c>
      <c r="I285" s="144">
        <f t="shared" si="26"/>
        <v>0</v>
      </c>
      <c r="J285" s="45">
        <v>384613.03</v>
      </c>
    </row>
    <row r="286" spans="1:10" ht="12.75">
      <c r="A286" s="28">
        <v>854</v>
      </c>
      <c r="B286" s="18"/>
      <c r="C286" s="34"/>
      <c r="D286" s="68" t="s">
        <v>72</v>
      </c>
      <c r="E286" s="20">
        <f>E287</f>
        <v>963634</v>
      </c>
      <c r="F286" s="20">
        <f>F287</f>
        <v>904462</v>
      </c>
      <c r="G286" s="142">
        <f t="shared" si="23"/>
        <v>93.85949437234468</v>
      </c>
      <c r="H286" s="142" t="e">
        <f>H287</f>
        <v>#REF!</v>
      </c>
      <c r="I286" s="155">
        <f t="shared" si="26"/>
        <v>100.26072208488988</v>
      </c>
      <c r="J286" s="20">
        <f>J287</f>
        <v>902110</v>
      </c>
    </row>
    <row r="287" spans="1:10" ht="12.75">
      <c r="A287" s="49"/>
      <c r="B287" s="50">
        <v>85415</v>
      </c>
      <c r="C287" s="22"/>
      <c r="D287" s="16" t="s">
        <v>73</v>
      </c>
      <c r="E287" s="23">
        <f>SUM(E288:E290)</f>
        <v>963634</v>
      </c>
      <c r="F287" s="23">
        <f>SUM(F288:F290)</f>
        <v>904462</v>
      </c>
      <c r="G287" s="143">
        <f t="shared" si="23"/>
        <v>93.85949437234468</v>
      </c>
      <c r="H287" s="143" t="e">
        <f>#REF!</f>
        <v>#REF!</v>
      </c>
      <c r="I287" s="143">
        <f t="shared" si="26"/>
        <v>100.26072208488988</v>
      </c>
      <c r="J287" s="23">
        <f>SUM(J289:J289)</f>
        <v>902110</v>
      </c>
    </row>
    <row r="288" spans="1:10" ht="12.75">
      <c r="A288" s="49"/>
      <c r="B288" s="53"/>
      <c r="C288" s="32" t="s">
        <v>11</v>
      </c>
      <c r="D288" s="12" t="s">
        <v>189</v>
      </c>
      <c r="E288" s="27">
        <v>60172</v>
      </c>
      <c r="F288" s="27">
        <v>0</v>
      </c>
      <c r="G288" s="144">
        <f t="shared" si="23"/>
        <v>0</v>
      </c>
      <c r="H288" s="143"/>
      <c r="I288" s="156" t="s">
        <v>149</v>
      </c>
      <c r="J288" s="27">
        <v>0</v>
      </c>
    </row>
    <row r="289" spans="1:10" ht="33.75">
      <c r="A289" s="49"/>
      <c r="B289" s="53"/>
      <c r="C289" s="32" t="s">
        <v>58</v>
      </c>
      <c r="D289" s="14" t="s">
        <v>228</v>
      </c>
      <c r="E289" s="27">
        <v>732199</v>
      </c>
      <c r="F289" s="27">
        <v>787199</v>
      </c>
      <c r="G289" s="144">
        <f t="shared" si="23"/>
        <v>107.51161910901271</v>
      </c>
      <c r="H289" s="144"/>
      <c r="I289" s="144">
        <f t="shared" si="26"/>
        <v>87.2619747037501</v>
      </c>
      <c r="J289" s="27">
        <v>902110</v>
      </c>
    </row>
    <row r="290" spans="1:10" ht="45">
      <c r="A290" s="49"/>
      <c r="B290" s="53"/>
      <c r="C290" s="32" t="s">
        <v>237</v>
      </c>
      <c r="D290" s="135" t="s">
        <v>238</v>
      </c>
      <c r="E290" s="27">
        <v>171263</v>
      </c>
      <c r="F290" s="27">
        <v>117263</v>
      </c>
      <c r="G290" s="144">
        <f t="shared" si="23"/>
        <v>68.46954683732038</v>
      </c>
      <c r="H290" s="144"/>
      <c r="I290" s="156" t="s">
        <v>149</v>
      </c>
      <c r="J290" s="45" t="s">
        <v>149</v>
      </c>
    </row>
    <row r="291" spans="1:10" ht="15" customHeight="1">
      <c r="A291" s="28">
        <v>900</v>
      </c>
      <c r="B291" s="39"/>
      <c r="C291" s="40"/>
      <c r="D291" s="69" t="s">
        <v>99</v>
      </c>
      <c r="E291" s="20">
        <f>SUM(E292,E294,E297,E304,E310,E314,E316)</f>
        <v>5400115</v>
      </c>
      <c r="F291" s="20">
        <f>SUM(F292,F296,F297,F304,F310,F314,F316,)</f>
        <v>2931605.34</v>
      </c>
      <c r="G291" s="142">
        <f t="shared" si="23"/>
        <v>54.287831648029716</v>
      </c>
      <c r="H291" s="142" t="e">
        <f>H297+#REF!+H304+H314+H316</f>
        <v>#REF!</v>
      </c>
      <c r="I291" s="142">
        <f t="shared" si="26"/>
        <v>71.18618867683793</v>
      </c>
      <c r="J291" s="20">
        <f>SUM(J294,J297,J302,J304,J310,J314,J316,J292)</f>
        <v>4118222.08</v>
      </c>
    </row>
    <row r="292" spans="1:10" ht="21.75" customHeight="1" hidden="1">
      <c r="A292" s="21"/>
      <c r="B292" s="29">
        <v>90001</v>
      </c>
      <c r="C292" s="118"/>
      <c r="D292" s="74" t="s">
        <v>190</v>
      </c>
      <c r="E292" s="23">
        <f>SUM(E293)</f>
        <v>0</v>
      </c>
      <c r="F292" s="23">
        <f>SUM(F293)</f>
        <v>0</v>
      </c>
      <c r="G292" s="23" t="e">
        <f>SUM(G293:G293)</f>
        <v>#DIV/0!</v>
      </c>
      <c r="H292" s="142"/>
      <c r="I292" s="143" t="e">
        <f t="shared" si="26"/>
        <v>#DIV/0!</v>
      </c>
      <c r="J292" s="42">
        <f>SUM(J293:J293)</f>
        <v>0</v>
      </c>
    </row>
    <row r="293" spans="1:10" ht="33.75" hidden="1">
      <c r="A293" s="21"/>
      <c r="B293" s="21"/>
      <c r="C293" s="32" t="s">
        <v>129</v>
      </c>
      <c r="D293" s="88" t="s">
        <v>195</v>
      </c>
      <c r="E293" s="45"/>
      <c r="F293" s="45"/>
      <c r="G293" s="27" t="e">
        <f>F293/E293*100</f>
        <v>#DIV/0!</v>
      </c>
      <c r="H293" s="142"/>
      <c r="I293" s="144" t="e">
        <f t="shared" si="26"/>
        <v>#DIV/0!</v>
      </c>
      <c r="J293" s="45">
        <v>0</v>
      </c>
    </row>
    <row r="294" spans="1:10" ht="12" customHeight="1">
      <c r="A294" s="21"/>
      <c r="B294" s="29">
        <v>90002</v>
      </c>
      <c r="C294" s="118"/>
      <c r="D294" s="74" t="s">
        <v>181</v>
      </c>
      <c r="E294" s="23">
        <f>SUM(E295:E296)</f>
        <v>189790</v>
      </c>
      <c r="F294" s="23">
        <f>SUM(F296:F296)</f>
        <v>0</v>
      </c>
      <c r="G294" s="23">
        <f>SUM(G296:G296)</f>
        <v>0</v>
      </c>
      <c r="H294" s="23">
        <f>SUM(H296:H296)</f>
        <v>0</v>
      </c>
      <c r="I294" s="149" t="s">
        <v>149</v>
      </c>
      <c r="J294" s="23">
        <f>SUM(J296:J296)</f>
        <v>0</v>
      </c>
    </row>
    <row r="295" spans="1:10" ht="22.5" hidden="1">
      <c r="A295" s="21"/>
      <c r="B295" s="38"/>
      <c r="C295" s="169" t="s">
        <v>78</v>
      </c>
      <c r="D295" s="14" t="s">
        <v>92</v>
      </c>
      <c r="E295" s="170"/>
      <c r="F295" s="27"/>
      <c r="G295" s="144" t="e">
        <f t="shared" si="23"/>
        <v>#DIV/0!</v>
      </c>
      <c r="H295" s="23"/>
      <c r="I295" s="42"/>
      <c r="J295" s="27">
        <v>0</v>
      </c>
    </row>
    <row r="296" spans="1:10" ht="33.75">
      <c r="A296" s="21"/>
      <c r="B296" s="21"/>
      <c r="C296" s="32" t="s">
        <v>153</v>
      </c>
      <c r="D296" s="88" t="s">
        <v>191</v>
      </c>
      <c r="E296" s="45">
        <v>189790</v>
      </c>
      <c r="F296" s="45">
        <v>0</v>
      </c>
      <c r="G296" s="144">
        <f t="shared" si="23"/>
        <v>0</v>
      </c>
      <c r="H296" s="45"/>
      <c r="I296" s="156" t="s">
        <v>149</v>
      </c>
      <c r="J296" s="45">
        <v>0</v>
      </c>
    </row>
    <row r="297" spans="1:10" ht="12.75">
      <c r="A297" s="21"/>
      <c r="B297" s="29">
        <v>90004</v>
      </c>
      <c r="C297" s="22"/>
      <c r="D297" s="74" t="s">
        <v>82</v>
      </c>
      <c r="E297" s="23">
        <f>SUM(E298:E301)</f>
        <v>3466422</v>
      </c>
      <c r="F297" s="23">
        <f>SUM(F298:F301)</f>
        <v>1284438.09</v>
      </c>
      <c r="G297" s="143">
        <f t="shared" si="23"/>
        <v>37.05371388711473</v>
      </c>
      <c r="H297" s="143">
        <f>H301</f>
        <v>0</v>
      </c>
      <c r="I297" s="143">
        <f>(F297/J297)*100</f>
        <v>213.65477509501275</v>
      </c>
      <c r="J297" s="23">
        <f>SUM(J298:J301)</f>
        <v>601174.53</v>
      </c>
    </row>
    <row r="298" spans="1:10" ht="22.5">
      <c r="A298" s="21"/>
      <c r="B298" s="38"/>
      <c r="C298" s="32" t="s">
        <v>78</v>
      </c>
      <c r="D298" s="14" t="s">
        <v>92</v>
      </c>
      <c r="E298" s="27">
        <v>243429</v>
      </c>
      <c r="F298" s="27">
        <v>243428.76</v>
      </c>
      <c r="G298" s="144">
        <f t="shared" si="23"/>
        <v>99.99990140862428</v>
      </c>
      <c r="H298" s="144"/>
      <c r="I298" s="144">
        <f>(F298/J298)*100</f>
        <v>66199.4887414337</v>
      </c>
      <c r="J298" s="45">
        <v>367.72</v>
      </c>
    </row>
    <row r="299" spans="1:10" ht="12.75">
      <c r="A299" s="21"/>
      <c r="B299" s="38"/>
      <c r="C299" s="32" t="s">
        <v>26</v>
      </c>
      <c r="D299" s="12" t="s">
        <v>27</v>
      </c>
      <c r="E299" s="27">
        <v>813</v>
      </c>
      <c r="F299" s="27">
        <v>812.56</v>
      </c>
      <c r="G299" s="144">
        <f t="shared" si="23"/>
        <v>99.9458794587946</v>
      </c>
      <c r="H299" s="144"/>
      <c r="I299" s="156" t="s">
        <v>149</v>
      </c>
      <c r="J299" s="45" t="s">
        <v>149</v>
      </c>
    </row>
    <row r="300" spans="1:10" ht="33.75">
      <c r="A300" s="21"/>
      <c r="B300" s="38"/>
      <c r="C300" s="32" t="s">
        <v>153</v>
      </c>
      <c r="D300" s="88" t="s">
        <v>191</v>
      </c>
      <c r="E300" s="27">
        <v>105000</v>
      </c>
      <c r="F300" s="27">
        <v>10000</v>
      </c>
      <c r="G300" s="144">
        <f t="shared" si="23"/>
        <v>9.523809523809524</v>
      </c>
      <c r="H300" s="144"/>
      <c r="I300" s="144">
        <f>(F300/J300)*100</f>
        <v>37.58691975192633</v>
      </c>
      <c r="J300" s="45">
        <v>26605</v>
      </c>
    </row>
    <row r="301" spans="1:10" ht="33.75">
      <c r="A301" s="24"/>
      <c r="B301" s="25"/>
      <c r="C301" s="32" t="s">
        <v>129</v>
      </c>
      <c r="D301" s="88" t="s">
        <v>195</v>
      </c>
      <c r="E301" s="27">
        <v>3117180</v>
      </c>
      <c r="F301" s="27">
        <v>1030196.77</v>
      </c>
      <c r="G301" s="144">
        <f t="shared" si="23"/>
        <v>33.04899845373062</v>
      </c>
      <c r="H301" s="144">
        <v>0</v>
      </c>
      <c r="I301" s="144">
        <f>(F301/J301)*100</f>
        <v>179.4137099637495</v>
      </c>
      <c r="J301" s="27">
        <v>574201.81</v>
      </c>
    </row>
    <row r="302" spans="1:10" ht="12.75" hidden="1">
      <c r="A302" s="24"/>
      <c r="B302" s="29">
        <v>90015</v>
      </c>
      <c r="C302" s="46"/>
      <c r="D302" s="16" t="s">
        <v>182</v>
      </c>
      <c r="E302" s="23">
        <f aca="true" t="shared" si="27" ref="E302:J302">SUM(E303:E303)</f>
        <v>0</v>
      </c>
      <c r="F302" s="23">
        <f t="shared" si="27"/>
        <v>0</v>
      </c>
      <c r="G302" s="23">
        <f t="shared" si="27"/>
        <v>0</v>
      </c>
      <c r="H302" s="23">
        <f t="shared" si="27"/>
        <v>0</v>
      </c>
      <c r="I302" s="23" t="e">
        <f t="shared" si="27"/>
        <v>#VALUE!</v>
      </c>
      <c r="J302" s="23">
        <f t="shared" si="27"/>
        <v>0</v>
      </c>
    </row>
    <row r="303" spans="1:10" ht="12.75" hidden="1">
      <c r="A303" s="24"/>
      <c r="B303" s="25"/>
      <c r="C303" s="54" t="s">
        <v>78</v>
      </c>
      <c r="D303" s="12" t="s">
        <v>180</v>
      </c>
      <c r="E303" s="27">
        <v>0</v>
      </c>
      <c r="F303" s="27">
        <v>0</v>
      </c>
      <c r="G303" s="156" t="s">
        <v>149</v>
      </c>
      <c r="H303" s="156"/>
      <c r="I303" s="144" t="e">
        <f aca="true" t="shared" si="28" ref="I303:I309">(F303/J303)*100</f>
        <v>#VALUE!</v>
      </c>
      <c r="J303" s="45" t="s">
        <v>149</v>
      </c>
    </row>
    <row r="304" spans="1:10" ht="12.75">
      <c r="A304" s="48"/>
      <c r="B304" s="29">
        <v>90017</v>
      </c>
      <c r="C304" s="62"/>
      <c r="D304" s="16" t="s">
        <v>74</v>
      </c>
      <c r="E304" s="23">
        <f>SUM(E305:E309)</f>
        <v>324472</v>
      </c>
      <c r="F304" s="23">
        <f>SUM(F305:F309)</f>
        <v>257560.49</v>
      </c>
      <c r="G304" s="143">
        <f t="shared" si="23"/>
        <v>79.3783408121502</v>
      </c>
      <c r="H304" s="143">
        <f>SUM(H305:H307)</f>
        <v>0</v>
      </c>
      <c r="I304" s="143">
        <f t="shared" si="28"/>
        <v>95.65985284024653</v>
      </c>
      <c r="J304" s="23">
        <f>SUM(J305:J309)</f>
        <v>269246.17</v>
      </c>
    </row>
    <row r="305" spans="1:10" ht="45">
      <c r="A305" s="63"/>
      <c r="B305" s="25"/>
      <c r="C305" s="36" t="s">
        <v>10</v>
      </c>
      <c r="D305" s="88" t="s">
        <v>216</v>
      </c>
      <c r="E305" s="27">
        <v>312500</v>
      </c>
      <c r="F305" s="27">
        <v>246724.29</v>
      </c>
      <c r="G305" s="144">
        <f t="shared" si="23"/>
        <v>78.9517728</v>
      </c>
      <c r="H305" s="144">
        <v>0</v>
      </c>
      <c r="I305" s="144">
        <f t="shared" si="28"/>
        <v>96.5650568556417</v>
      </c>
      <c r="J305" s="27">
        <v>255500.59</v>
      </c>
    </row>
    <row r="306" spans="1:10" ht="12.75">
      <c r="A306" s="24"/>
      <c r="B306" s="25"/>
      <c r="C306" s="32" t="s">
        <v>26</v>
      </c>
      <c r="D306" s="12" t="s">
        <v>27</v>
      </c>
      <c r="E306" s="27">
        <v>972</v>
      </c>
      <c r="F306" s="27">
        <v>680.43</v>
      </c>
      <c r="G306" s="144">
        <f t="shared" si="23"/>
        <v>70.00308641975309</v>
      </c>
      <c r="H306" s="144">
        <v>0</v>
      </c>
      <c r="I306" s="144">
        <f t="shared" si="28"/>
        <v>107.7772321923558</v>
      </c>
      <c r="J306" s="27">
        <v>631.33</v>
      </c>
    </row>
    <row r="307" spans="1:10" ht="12.75">
      <c r="A307" s="24"/>
      <c r="B307" s="25"/>
      <c r="C307" s="30" t="s">
        <v>11</v>
      </c>
      <c r="D307" s="13" t="s">
        <v>12</v>
      </c>
      <c r="E307" s="27">
        <v>11000</v>
      </c>
      <c r="F307" s="27">
        <v>10155.77</v>
      </c>
      <c r="G307" s="144">
        <f t="shared" si="23"/>
        <v>92.32518181818182</v>
      </c>
      <c r="H307" s="144">
        <v>0</v>
      </c>
      <c r="I307" s="144">
        <f t="shared" si="28"/>
        <v>125.38792613846816</v>
      </c>
      <c r="J307" s="27">
        <v>8099.48</v>
      </c>
    </row>
    <row r="308" spans="1:10" ht="12.75" hidden="1">
      <c r="A308" s="24"/>
      <c r="B308" s="25"/>
      <c r="C308" s="30" t="s">
        <v>199</v>
      </c>
      <c r="D308" s="166" t="s">
        <v>200</v>
      </c>
      <c r="E308" s="27"/>
      <c r="F308" s="27"/>
      <c r="G308" s="144" t="e">
        <f t="shared" si="23"/>
        <v>#DIV/0!</v>
      </c>
      <c r="H308" s="144"/>
      <c r="I308" s="156" t="e">
        <f t="shared" si="28"/>
        <v>#DIV/0!</v>
      </c>
      <c r="J308" s="27">
        <v>0</v>
      </c>
    </row>
    <row r="309" spans="1:10" ht="33.75" hidden="1">
      <c r="A309" s="24"/>
      <c r="B309" s="25"/>
      <c r="C309" s="32" t="s">
        <v>153</v>
      </c>
      <c r="D309" s="88" t="s">
        <v>191</v>
      </c>
      <c r="E309" s="27"/>
      <c r="F309" s="27"/>
      <c r="G309" s="144" t="e">
        <f t="shared" si="23"/>
        <v>#DIV/0!</v>
      </c>
      <c r="H309" s="144"/>
      <c r="I309" s="144">
        <f t="shared" si="28"/>
        <v>0</v>
      </c>
      <c r="J309" s="45">
        <v>5014.77</v>
      </c>
    </row>
    <row r="310" spans="1:10" ht="24" customHeight="1">
      <c r="A310" s="48"/>
      <c r="B310" s="29">
        <v>90019</v>
      </c>
      <c r="C310" s="62"/>
      <c r="D310" s="15" t="s">
        <v>132</v>
      </c>
      <c r="E310" s="23">
        <f>SUM(E311:E313)</f>
        <v>600000</v>
      </c>
      <c r="F310" s="23">
        <f>SUM(F311:F313)</f>
        <v>599759.97</v>
      </c>
      <c r="G310" s="143">
        <f>F310*100/E310</f>
        <v>99.959995</v>
      </c>
      <c r="H310" s="143" t="e">
        <f>SUM(H312:H316)</f>
        <v>#REF!</v>
      </c>
      <c r="I310" s="143">
        <f aca="true" t="shared" si="29" ref="I310:I325">(F310/J310)*100</f>
        <v>42.316563428080386</v>
      </c>
      <c r="J310" s="23">
        <f>SUM(J311:J313)</f>
        <v>1417317.29</v>
      </c>
    </row>
    <row r="311" spans="1:10" ht="12.75">
      <c r="A311" s="63"/>
      <c r="B311" s="25"/>
      <c r="C311" s="36" t="s">
        <v>17</v>
      </c>
      <c r="D311" s="12" t="s">
        <v>18</v>
      </c>
      <c r="E311" s="27">
        <v>600000</v>
      </c>
      <c r="F311" s="27">
        <v>599759.97</v>
      </c>
      <c r="G311" s="144">
        <f t="shared" si="23"/>
        <v>99.959995</v>
      </c>
      <c r="H311" s="144"/>
      <c r="I311" s="144">
        <f t="shared" si="29"/>
        <v>42.316563428080386</v>
      </c>
      <c r="J311" s="27">
        <v>1417317.29</v>
      </c>
    </row>
    <row r="312" spans="1:10" ht="12.75" hidden="1">
      <c r="A312" s="24"/>
      <c r="B312" s="25"/>
      <c r="C312" s="32" t="s">
        <v>11</v>
      </c>
      <c r="D312" s="12" t="s">
        <v>12</v>
      </c>
      <c r="E312" s="27"/>
      <c r="F312" s="27"/>
      <c r="G312" s="144" t="e">
        <f t="shared" si="23"/>
        <v>#DIV/0!</v>
      </c>
      <c r="H312" s="144">
        <v>0</v>
      </c>
      <c r="I312" s="144" t="e">
        <f t="shared" si="29"/>
        <v>#DIV/0!</v>
      </c>
      <c r="J312" s="27">
        <v>0</v>
      </c>
    </row>
    <row r="313" spans="1:10" ht="22.5" hidden="1">
      <c r="A313" s="24"/>
      <c r="B313" s="25"/>
      <c r="C313" s="32" t="s">
        <v>75</v>
      </c>
      <c r="D313" s="88" t="s">
        <v>167</v>
      </c>
      <c r="E313" s="83"/>
      <c r="F313" s="83"/>
      <c r="G313" s="144" t="e">
        <f t="shared" si="23"/>
        <v>#DIV/0!</v>
      </c>
      <c r="H313" s="144"/>
      <c r="I313" s="144" t="e">
        <f t="shared" si="29"/>
        <v>#DIV/0!</v>
      </c>
      <c r="J313" s="27">
        <v>0</v>
      </c>
    </row>
    <row r="314" spans="1:10" ht="22.5">
      <c r="A314" s="21"/>
      <c r="B314" s="29">
        <v>90020</v>
      </c>
      <c r="C314" s="22"/>
      <c r="D314" s="91" t="s">
        <v>124</v>
      </c>
      <c r="E314" s="86">
        <f>SUM(E315)</f>
        <v>41000</v>
      </c>
      <c r="F314" s="86">
        <f>SUM(F315)</f>
        <v>13762.38</v>
      </c>
      <c r="G314" s="145">
        <f t="shared" si="23"/>
        <v>33.56678048780488</v>
      </c>
      <c r="H314" s="145">
        <f>H315</f>
        <v>22360.2</v>
      </c>
      <c r="I314" s="143">
        <f t="shared" si="29"/>
        <v>57.01000277958549</v>
      </c>
      <c r="J314" s="86">
        <f>SUM(J315)</f>
        <v>24140.29</v>
      </c>
    </row>
    <row r="315" spans="1:10" ht="12.75">
      <c r="A315" s="24"/>
      <c r="B315" s="31"/>
      <c r="C315" s="37" t="s">
        <v>76</v>
      </c>
      <c r="D315" s="12" t="s">
        <v>77</v>
      </c>
      <c r="E315" s="27">
        <v>41000</v>
      </c>
      <c r="F315" s="27">
        <v>13762.38</v>
      </c>
      <c r="G315" s="144">
        <f t="shared" si="23"/>
        <v>33.56678048780488</v>
      </c>
      <c r="H315" s="144">
        <v>22360.2</v>
      </c>
      <c r="I315" s="144">
        <f t="shared" si="29"/>
        <v>57.01000277958549</v>
      </c>
      <c r="J315" s="27">
        <v>24140.29</v>
      </c>
    </row>
    <row r="316" spans="1:10" ht="12.75">
      <c r="A316" s="21"/>
      <c r="B316" s="29">
        <v>90095</v>
      </c>
      <c r="C316" s="62"/>
      <c r="D316" s="16" t="s">
        <v>5</v>
      </c>
      <c r="E316" s="23">
        <f>SUM(E317:E320)</f>
        <v>778431</v>
      </c>
      <c r="F316" s="23">
        <f>SUM(F317:F320)</f>
        <v>776084.41</v>
      </c>
      <c r="G316" s="143">
        <f t="shared" si="23"/>
        <v>99.69854874741628</v>
      </c>
      <c r="H316" s="143" t="e">
        <f>SUM(#REF!)</f>
        <v>#REF!</v>
      </c>
      <c r="I316" s="144">
        <f t="shared" si="29"/>
        <v>42.96437975982202</v>
      </c>
      <c r="J316" s="23">
        <f>SUM(J317:J320)</f>
        <v>1806343.8</v>
      </c>
    </row>
    <row r="317" spans="1:10" ht="22.5">
      <c r="A317" s="21"/>
      <c r="B317" s="38"/>
      <c r="C317" s="32" t="s">
        <v>78</v>
      </c>
      <c r="D317" s="14" t="s">
        <v>92</v>
      </c>
      <c r="E317" s="27">
        <v>1123</v>
      </c>
      <c r="F317" s="27">
        <v>0</v>
      </c>
      <c r="G317" s="144">
        <f t="shared" si="23"/>
        <v>0</v>
      </c>
      <c r="H317" s="144"/>
      <c r="I317" s="144">
        <f t="shared" si="29"/>
        <v>0</v>
      </c>
      <c r="J317" s="45">
        <v>624.06</v>
      </c>
    </row>
    <row r="318" spans="1:10" ht="12.75" hidden="1">
      <c r="A318" s="21"/>
      <c r="B318" s="38"/>
      <c r="C318" s="32" t="s">
        <v>11</v>
      </c>
      <c r="D318" s="12" t="s">
        <v>12</v>
      </c>
      <c r="E318" s="27"/>
      <c r="F318" s="27"/>
      <c r="G318" s="144" t="e">
        <f t="shared" si="23"/>
        <v>#DIV/0!</v>
      </c>
      <c r="H318" s="144"/>
      <c r="I318" s="144">
        <f t="shared" si="29"/>
        <v>0</v>
      </c>
      <c r="J318" s="45">
        <v>9180</v>
      </c>
    </row>
    <row r="319" spans="1:10" ht="33.75">
      <c r="A319" s="21"/>
      <c r="B319" s="38"/>
      <c r="C319" s="32" t="s">
        <v>153</v>
      </c>
      <c r="D319" s="88" t="s">
        <v>191</v>
      </c>
      <c r="E319" s="27">
        <v>15600</v>
      </c>
      <c r="F319" s="27">
        <v>14376.38</v>
      </c>
      <c r="G319" s="144">
        <f>F319*100/E319</f>
        <v>92.15628205128205</v>
      </c>
      <c r="H319" s="144"/>
      <c r="I319" s="156" t="s">
        <v>149</v>
      </c>
      <c r="J319" s="45">
        <v>0</v>
      </c>
    </row>
    <row r="320" spans="1:10" ht="33.75">
      <c r="A320" s="21"/>
      <c r="B320" s="38"/>
      <c r="C320" s="32">
        <v>6298</v>
      </c>
      <c r="D320" s="88" t="s">
        <v>195</v>
      </c>
      <c r="E320" s="27">
        <v>761708</v>
      </c>
      <c r="F320" s="27">
        <v>761708.03</v>
      </c>
      <c r="G320" s="144">
        <f>F320*100/E320</f>
        <v>100.00000393851712</v>
      </c>
      <c r="H320" s="144"/>
      <c r="I320" s="144">
        <f t="shared" si="29"/>
        <v>42.3986184686346</v>
      </c>
      <c r="J320" s="27">
        <v>1796539.74</v>
      </c>
    </row>
    <row r="321" spans="1:10" ht="13.5" customHeight="1">
      <c r="A321" s="28">
        <v>921</v>
      </c>
      <c r="B321" s="39"/>
      <c r="C321" s="40"/>
      <c r="D321" s="75" t="s">
        <v>102</v>
      </c>
      <c r="E321" s="20">
        <f>E322+E324</f>
        <v>578898</v>
      </c>
      <c r="F321" s="20">
        <f>F322+F324+F328</f>
        <v>553897.7</v>
      </c>
      <c r="G321" s="142">
        <f t="shared" si="23"/>
        <v>95.68139810467473</v>
      </c>
      <c r="H321" s="142" t="e">
        <f>H322+H324+#REF!</f>
        <v>#REF!</v>
      </c>
      <c r="I321" s="142">
        <f t="shared" si="29"/>
        <v>176.75372799859284</v>
      </c>
      <c r="J321" s="20">
        <f>J322+J324+J328</f>
        <v>313372.57</v>
      </c>
    </row>
    <row r="322" spans="1:10" ht="12.75">
      <c r="A322" s="21"/>
      <c r="B322" s="64">
        <v>92116</v>
      </c>
      <c r="C322" s="65"/>
      <c r="D322" s="16" t="s">
        <v>79</v>
      </c>
      <c r="E322" s="23">
        <f>SUM(E323)</f>
        <v>150000</v>
      </c>
      <c r="F322" s="23">
        <f>SUM(F323)</f>
        <v>125000</v>
      </c>
      <c r="G322" s="143">
        <f t="shared" si="23"/>
        <v>83.33333333333333</v>
      </c>
      <c r="H322" s="143">
        <f>SUM(H323)</f>
        <v>110000</v>
      </c>
      <c r="I322" s="143">
        <f t="shared" si="29"/>
        <v>100</v>
      </c>
      <c r="J322" s="23">
        <f>SUM(J323)</f>
        <v>125000</v>
      </c>
    </row>
    <row r="323" spans="1:10" ht="33.75">
      <c r="A323" s="24"/>
      <c r="B323" s="31"/>
      <c r="C323" s="32">
        <v>2320</v>
      </c>
      <c r="D323" s="14" t="s">
        <v>227</v>
      </c>
      <c r="E323" s="27">
        <v>150000</v>
      </c>
      <c r="F323" s="27">
        <v>125000</v>
      </c>
      <c r="G323" s="144">
        <f t="shared" si="23"/>
        <v>83.33333333333333</v>
      </c>
      <c r="H323" s="144">
        <v>110000</v>
      </c>
      <c r="I323" s="144">
        <f t="shared" si="29"/>
        <v>100</v>
      </c>
      <c r="J323" s="27">
        <v>125000</v>
      </c>
    </row>
    <row r="324" spans="1:10" ht="12.75">
      <c r="A324" s="21"/>
      <c r="B324" s="29">
        <v>92120</v>
      </c>
      <c r="C324" s="22"/>
      <c r="D324" s="16" t="s">
        <v>97</v>
      </c>
      <c r="E324" s="23">
        <f>SUM(E325:E327)</f>
        <v>428898</v>
      </c>
      <c r="F324" s="23">
        <f>SUM(F325:F327)</f>
        <v>428897.7</v>
      </c>
      <c r="G324" s="143">
        <f t="shared" si="23"/>
        <v>99.99993005329938</v>
      </c>
      <c r="H324" s="143">
        <v>15000</v>
      </c>
      <c r="I324" s="143">
        <f t="shared" si="29"/>
        <v>227.68585681025638</v>
      </c>
      <c r="J324" s="23">
        <f>SUM(J325:J327)</f>
        <v>188372.57</v>
      </c>
    </row>
    <row r="325" spans="1:10" ht="21.75" customHeight="1" hidden="1">
      <c r="A325" s="21"/>
      <c r="B325" s="111"/>
      <c r="C325" s="46" t="s">
        <v>78</v>
      </c>
      <c r="D325" s="14" t="s">
        <v>92</v>
      </c>
      <c r="E325" s="27"/>
      <c r="F325" s="27"/>
      <c r="G325" s="156" t="s">
        <v>149</v>
      </c>
      <c r="H325" s="144"/>
      <c r="I325" s="144" t="e">
        <f t="shared" si="29"/>
        <v>#DIV/0!</v>
      </c>
      <c r="J325" s="27">
        <v>0</v>
      </c>
    </row>
    <row r="326" spans="1:10" ht="12.75" hidden="1">
      <c r="A326" s="21"/>
      <c r="B326" s="38"/>
      <c r="C326" s="32" t="s">
        <v>157</v>
      </c>
      <c r="D326" s="88" t="s">
        <v>159</v>
      </c>
      <c r="E326" s="27"/>
      <c r="F326" s="27"/>
      <c r="G326" s="144" t="e">
        <f t="shared" si="23"/>
        <v>#DIV/0!</v>
      </c>
      <c r="H326" s="144"/>
      <c r="I326" s="144">
        <f aca="true" t="shared" si="30" ref="I326:I332">(F326/J326)*100</f>
        <v>0</v>
      </c>
      <c r="J326" s="45">
        <v>8000</v>
      </c>
    </row>
    <row r="327" spans="1:10" ht="33.75">
      <c r="A327" s="24"/>
      <c r="B327" s="25"/>
      <c r="C327" s="32" t="s">
        <v>129</v>
      </c>
      <c r="D327" s="88" t="s">
        <v>195</v>
      </c>
      <c r="E327" s="27">
        <v>428898</v>
      </c>
      <c r="F327" s="27">
        <v>428897.7</v>
      </c>
      <c r="G327" s="144">
        <f aca="true" t="shared" si="31" ref="G327:G342">F327*100/E327</f>
        <v>99.99993005329938</v>
      </c>
      <c r="H327" s="144">
        <v>15000</v>
      </c>
      <c r="I327" s="144">
        <f t="shared" si="30"/>
        <v>237.78432607574422</v>
      </c>
      <c r="J327" s="45">
        <v>180372.57</v>
      </c>
    </row>
    <row r="328" spans="1:10" ht="12.75" hidden="1">
      <c r="A328" s="24"/>
      <c r="B328" s="29">
        <v>92195</v>
      </c>
      <c r="C328" s="104"/>
      <c r="D328" s="91" t="s">
        <v>5</v>
      </c>
      <c r="E328" s="23">
        <f>SUM(E329)</f>
        <v>0</v>
      </c>
      <c r="F328" s="23">
        <f>SUM(F329)</f>
        <v>0</v>
      </c>
      <c r="G328" s="143" t="e">
        <f t="shared" si="31"/>
        <v>#DIV/0!</v>
      </c>
      <c r="H328" s="143"/>
      <c r="I328" s="143" t="e">
        <f t="shared" si="30"/>
        <v>#DIV/0!</v>
      </c>
      <c r="J328" s="23"/>
    </row>
    <row r="329" spans="1:10" ht="12.75" hidden="1">
      <c r="A329" s="24"/>
      <c r="B329" s="132"/>
      <c r="C329" s="32" t="s">
        <v>11</v>
      </c>
      <c r="D329" s="88" t="s">
        <v>12</v>
      </c>
      <c r="E329" s="27"/>
      <c r="F329" s="27"/>
      <c r="G329" s="144" t="e">
        <f t="shared" si="31"/>
        <v>#DIV/0!</v>
      </c>
      <c r="H329" s="144"/>
      <c r="I329" s="144" t="e">
        <f t="shared" si="30"/>
        <v>#DIV/0!</v>
      </c>
      <c r="J329" s="27"/>
    </row>
    <row r="330" spans="1:10" ht="12.75" hidden="1">
      <c r="A330" s="24"/>
      <c r="B330" s="25"/>
      <c r="C330" s="32" t="s">
        <v>157</v>
      </c>
      <c r="D330" s="88" t="s">
        <v>125</v>
      </c>
      <c r="E330" s="27">
        <v>0</v>
      </c>
      <c r="F330" s="27">
        <v>0</v>
      </c>
      <c r="G330" s="144" t="e">
        <f t="shared" si="31"/>
        <v>#DIV/0!</v>
      </c>
      <c r="H330" s="144"/>
      <c r="I330" s="144" t="e">
        <f t="shared" si="30"/>
        <v>#DIV/0!</v>
      </c>
      <c r="J330" s="45"/>
    </row>
    <row r="331" spans="1:10" ht="12.75">
      <c r="A331" s="28">
        <v>926</v>
      </c>
      <c r="B331" s="18"/>
      <c r="C331" s="34"/>
      <c r="D331" s="68" t="s">
        <v>212</v>
      </c>
      <c r="E331" s="20">
        <f>SUM(E332,E337)</f>
        <v>95000</v>
      </c>
      <c r="F331" s="20">
        <f>SUM(F332,F337)</f>
        <v>0</v>
      </c>
      <c r="G331" s="142">
        <f t="shared" si="31"/>
        <v>0</v>
      </c>
      <c r="H331" s="142">
        <f>H332+H337+H340</f>
        <v>334423.6</v>
      </c>
      <c r="I331" s="142">
        <f t="shared" si="30"/>
        <v>0</v>
      </c>
      <c r="J331" s="20">
        <f>J332+J337+J340</f>
        <v>1178305.89</v>
      </c>
    </row>
    <row r="332" spans="1:10" ht="12.75">
      <c r="A332" s="49"/>
      <c r="B332" s="50">
        <v>92601</v>
      </c>
      <c r="C332" s="51"/>
      <c r="D332" s="72" t="s">
        <v>88</v>
      </c>
      <c r="E332" s="52">
        <f>SUM(E333:E336)</f>
        <v>95000</v>
      </c>
      <c r="F332" s="52">
        <f>SUM(F333:F336)</f>
        <v>0</v>
      </c>
      <c r="G332" s="151">
        <f t="shared" si="31"/>
        <v>0</v>
      </c>
      <c r="H332" s="151">
        <f>SUM(H336:H336)</f>
        <v>333000</v>
      </c>
      <c r="I332" s="143">
        <f t="shared" si="30"/>
        <v>0</v>
      </c>
      <c r="J332" s="52">
        <f>SUM(J333:J336)</f>
        <v>1038647.37</v>
      </c>
    </row>
    <row r="333" spans="1:10" ht="33.75" hidden="1">
      <c r="A333" s="49"/>
      <c r="B333" s="53"/>
      <c r="C333" s="54" t="s">
        <v>78</v>
      </c>
      <c r="D333" s="135" t="s">
        <v>178</v>
      </c>
      <c r="E333" s="55"/>
      <c r="F333" s="55"/>
      <c r="G333" s="147" t="e">
        <f t="shared" si="31"/>
        <v>#DIV/0!</v>
      </c>
      <c r="H333" s="147"/>
      <c r="I333" s="158" t="s">
        <v>149</v>
      </c>
      <c r="J333" s="45"/>
    </row>
    <row r="334" spans="1:10" ht="12.75" hidden="1">
      <c r="A334" s="49"/>
      <c r="B334" s="53"/>
      <c r="C334" s="54" t="s">
        <v>153</v>
      </c>
      <c r="D334" s="128" t="s">
        <v>125</v>
      </c>
      <c r="E334" s="55"/>
      <c r="F334" s="55"/>
      <c r="G334" s="158" t="s">
        <v>149</v>
      </c>
      <c r="H334" s="147"/>
      <c r="I334" s="158" t="e">
        <f aca="true" t="shared" si="32" ref="I334:I342">(F334/J334)*100</f>
        <v>#DIV/0!</v>
      </c>
      <c r="J334" s="55">
        <v>0</v>
      </c>
    </row>
    <row r="335" spans="1:10" ht="33.75">
      <c r="A335" s="49"/>
      <c r="B335" s="53"/>
      <c r="C335" s="66" t="s">
        <v>91</v>
      </c>
      <c r="D335" s="14" t="s">
        <v>193</v>
      </c>
      <c r="E335" s="55">
        <v>95000</v>
      </c>
      <c r="F335" s="55">
        <v>0</v>
      </c>
      <c r="G335" s="147">
        <f t="shared" si="31"/>
        <v>0</v>
      </c>
      <c r="H335" s="147"/>
      <c r="I335" s="144">
        <f t="shared" si="32"/>
        <v>0</v>
      </c>
      <c r="J335" s="161">
        <v>283661.37</v>
      </c>
    </row>
    <row r="336" spans="1:10" ht="33.75" hidden="1">
      <c r="A336" s="56"/>
      <c r="B336" s="61"/>
      <c r="C336" s="66" t="s">
        <v>87</v>
      </c>
      <c r="D336" s="14" t="s">
        <v>193</v>
      </c>
      <c r="E336" s="55"/>
      <c r="F336" s="55"/>
      <c r="G336" s="147" t="e">
        <f t="shared" si="31"/>
        <v>#DIV/0!</v>
      </c>
      <c r="H336" s="147">
        <v>333000</v>
      </c>
      <c r="I336" s="144">
        <f t="shared" si="32"/>
        <v>0</v>
      </c>
      <c r="J336" s="55">
        <v>754986</v>
      </c>
    </row>
    <row r="337" spans="1:10" ht="12.75" hidden="1">
      <c r="A337" s="49"/>
      <c r="B337" s="50">
        <v>92604</v>
      </c>
      <c r="C337" s="22"/>
      <c r="D337" s="16" t="s">
        <v>80</v>
      </c>
      <c r="E337" s="23">
        <f>SUM(E338)</f>
        <v>0</v>
      </c>
      <c r="F337" s="23">
        <f>SUM(F338)</f>
        <v>0</v>
      </c>
      <c r="G337" s="23" t="e">
        <f t="shared" si="31"/>
        <v>#DIV/0!</v>
      </c>
      <c r="H337" s="143">
        <f>SUM(H338:H338)</f>
        <v>711.8</v>
      </c>
      <c r="I337" s="143">
        <f t="shared" si="32"/>
        <v>0</v>
      </c>
      <c r="J337" s="23">
        <f>SUM(J338:J339)</f>
        <v>139658.52</v>
      </c>
    </row>
    <row r="338" spans="1:10" ht="33.75" hidden="1">
      <c r="A338" s="49"/>
      <c r="B338" s="53"/>
      <c r="C338" s="32" t="s">
        <v>129</v>
      </c>
      <c r="D338" s="88" t="s">
        <v>195</v>
      </c>
      <c r="E338" s="67"/>
      <c r="F338" s="27"/>
      <c r="G338" s="147" t="e">
        <f t="shared" si="31"/>
        <v>#DIV/0!</v>
      </c>
      <c r="H338" s="144">
        <v>711.8</v>
      </c>
      <c r="I338" s="144">
        <f t="shared" si="32"/>
        <v>0</v>
      </c>
      <c r="J338" s="27">
        <v>139658.52</v>
      </c>
    </row>
    <row r="339" spans="1:10" ht="33.75" hidden="1">
      <c r="A339" s="49"/>
      <c r="B339" s="53"/>
      <c r="C339" s="32" t="s">
        <v>91</v>
      </c>
      <c r="D339" s="14" t="s">
        <v>193</v>
      </c>
      <c r="E339" s="67"/>
      <c r="F339" s="27"/>
      <c r="G339" s="147" t="e">
        <f t="shared" si="31"/>
        <v>#DIV/0!</v>
      </c>
      <c r="H339" s="144"/>
      <c r="I339" s="144" t="e">
        <f t="shared" si="32"/>
        <v>#DIV/0!</v>
      </c>
      <c r="J339" s="27">
        <v>0</v>
      </c>
    </row>
    <row r="340" spans="1:10" ht="12.75" hidden="1">
      <c r="A340" s="49"/>
      <c r="B340" s="50">
        <v>92695</v>
      </c>
      <c r="C340" s="22"/>
      <c r="D340" s="16" t="s">
        <v>5</v>
      </c>
      <c r="E340" s="23">
        <f>SUM(E341)</f>
        <v>0</v>
      </c>
      <c r="F340" s="23">
        <f>SUM(F341)</f>
        <v>0</v>
      </c>
      <c r="G340" s="143" t="e">
        <f t="shared" si="31"/>
        <v>#DIV/0!</v>
      </c>
      <c r="H340" s="143">
        <f>SUM(H341:H341)</f>
        <v>711.8</v>
      </c>
      <c r="I340" s="143" t="e">
        <f t="shared" si="32"/>
        <v>#DIV/0!</v>
      </c>
      <c r="J340" s="23">
        <f>SUM(J341)</f>
        <v>0</v>
      </c>
    </row>
    <row r="341" spans="1:10" ht="12.75" hidden="1">
      <c r="A341" s="49"/>
      <c r="B341" s="53"/>
      <c r="C341" s="32" t="s">
        <v>157</v>
      </c>
      <c r="D341" s="12" t="s">
        <v>159</v>
      </c>
      <c r="E341" s="67"/>
      <c r="F341" s="27"/>
      <c r="G341" s="144" t="e">
        <f t="shared" si="31"/>
        <v>#DIV/0!</v>
      </c>
      <c r="H341" s="144">
        <v>711.8</v>
      </c>
      <c r="I341" s="144" t="e">
        <f t="shared" si="32"/>
        <v>#DIV/0!</v>
      </c>
      <c r="J341" s="45"/>
    </row>
    <row r="342" spans="1:10" ht="15.75" customHeight="1">
      <c r="A342" s="48"/>
      <c r="B342" s="38"/>
      <c r="C342" s="183" t="s">
        <v>81</v>
      </c>
      <c r="D342" s="184"/>
      <c r="E342" s="20">
        <f>SUM(E331,E321,E291,E286,E275,E209,E192,E157,E140,E94,E87,E77,E55,E51,E32,E7,E4)</f>
        <v>215363759.1</v>
      </c>
      <c r="F342" s="20">
        <f>SUM(F331,F321,F291,F286,F275,F209,F192,F157,F140,F94,F87,F77,F55,F51,F32,F7,F4)</f>
        <v>178178384.84999996</v>
      </c>
      <c r="G342" s="142">
        <f t="shared" si="31"/>
        <v>82.73369001107855</v>
      </c>
      <c r="H342" s="142" t="e">
        <f>#REF!+H7+H32+H51+H55+H77+H87+H94+H140+H157+H192+H209+H275+H286+H291+H321+H331</f>
        <v>#REF!</v>
      </c>
      <c r="I342" s="142">
        <f t="shared" si="32"/>
        <v>96.3931120867531</v>
      </c>
      <c r="J342" s="20">
        <f>SUM(J331,J321,J291,J286,J275,J209,J192,J157,J140,J94,J87,J77,J55,J51,J32,J7,J4)</f>
        <v>184845556.89999998</v>
      </c>
    </row>
    <row r="343" spans="2:8" s="95" customFormat="1" ht="11.25">
      <c r="B343" s="93"/>
      <c r="C343" s="93"/>
      <c r="D343" s="93"/>
      <c r="E343" s="94"/>
      <c r="F343" s="94"/>
      <c r="G343" s="137"/>
      <c r="H343" s="96"/>
    </row>
    <row r="344" spans="4:8" ht="12.75">
      <c r="D344" s="11"/>
      <c r="E344" s="92"/>
      <c r="F344" s="92"/>
      <c r="G344" s="138"/>
      <c r="H344" s="9"/>
    </row>
    <row r="345" spans="1:8" ht="12.75">
      <c r="A345" s="2"/>
      <c r="D345" s="11"/>
      <c r="E345" s="7"/>
      <c r="F345" s="7"/>
      <c r="G345" s="139"/>
      <c r="H345" s="7"/>
    </row>
    <row r="346" spans="4:7" ht="12.75">
      <c r="D346" s="11"/>
      <c r="E346" s="8"/>
      <c r="F346" s="5"/>
      <c r="G346" s="140"/>
    </row>
    <row r="347" spans="3:7" ht="12.75">
      <c r="C347" s="4"/>
      <c r="D347" s="17"/>
      <c r="E347" s="5"/>
      <c r="F347" s="79"/>
      <c r="G347" s="140"/>
    </row>
    <row r="348" spans="4:7" ht="12.75">
      <c r="D348" s="11"/>
      <c r="E348" s="5"/>
      <c r="F348" s="5"/>
      <c r="G348" s="140"/>
    </row>
    <row r="349" spans="4:7" ht="12.75">
      <c r="D349" s="11"/>
      <c r="E349" s="5"/>
      <c r="F349" s="5"/>
      <c r="G349" s="140"/>
    </row>
    <row r="350" spans="4:8" ht="12.75">
      <c r="D350" s="11"/>
      <c r="E350" s="5"/>
      <c r="F350" s="5"/>
      <c r="G350" s="140"/>
      <c r="H350" s="10"/>
    </row>
    <row r="351" spans="4:7" ht="12.75">
      <c r="D351" s="11"/>
      <c r="E351" s="5"/>
      <c r="F351" s="5"/>
      <c r="G351" s="140"/>
    </row>
    <row r="352" spans="4:7" ht="12.75">
      <c r="D352" s="11"/>
      <c r="E352" s="5"/>
      <c r="F352" s="5"/>
      <c r="G352" s="140"/>
    </row>
    <row r="353" spans="4:7" ht="12.75">
      <c r="D353" s="11"/>
      <c r="E353" s="5"/>
      <c r="F353" s="5"/>
      <c r="G353" s="140"/>
    </row>
  </sheetData>
  <sheetProtection/>
  <mergeCells count="9">
    <mergeCell ref="C342:D342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styczeń-październik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2013-11-14T11:45:32Z</cp:lastPrinted>
  <dcterms:created xsi:type="dcterms:W3CDTF">1997-02-26T13:46:56Z</dcterms:created>
  <dcterms:modified xsi:type="dcterms:W3CDTF">2013-11-15T07:41:32Z</dcterms:modified>
  <cp:category/>
  <cp:version/>
  <cp:contentType/>
  <cp:contentStatus/>
</cp:coreProperties>
</file>