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<sst xmlns="http://schemas.openxmlformats.org/spreadsheetml/2006/main" count="717" uniqueCount="236">
  <si>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</si>
  <si>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</si>
  <si>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</si>
  <si>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</si>
  <si>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</si>
  <si>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</si>
  <si>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</si>
  <si>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</si>
  <si>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</si>
  <si>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</si>
  <si>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</si>
  <si>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</si>
  <si>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</si>
  <si>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</si>
  <si>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</si>
  <si>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</si>
  <si>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</si>
  <si>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</si>
  <si>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</si>
  <si>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</si>
  <si>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Wpłaty z tytułu odpłatnego nabycia prawa własności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</si>
  <si>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</si>
  <si>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</si>
  <si>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</si>
  <si>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</si>
  <si>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</si>
  <si>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</si>
  <si>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</si>
  <si>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</si>
  <si>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</si>
  <si>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</si>
  <si>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</si>
  <si>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</si>
  <si>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</si>
  <si>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</si>
  <si>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</si>
  <si>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</si>
  <si>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</si>
  <si>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</si>
  <si>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</si>
  <si>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</si>
  <si>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</si>
  <si>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</si>
  <si>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Wpływy z opłaty uzdrowiskowej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</si>
  <si>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</si>
  <si>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</si>
  <si>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</si>
  <si>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</si>
  <si>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</si>
  <si>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</si>
  <si>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</si>
  <si>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</si>
  <si>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</si>
  <si>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</si>
  <si>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</si>
  <si>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</si>
  <si>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</si>
  <si>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</si>
  <si>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</si>
  <si>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</si>
  <si>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</si>
  <si>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</si>
  <si>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</si>
  <si>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</si>
  <si>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</si>
  <si>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</si>
  <si>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</si>
  <si>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</si>
  <si>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</si>
  <si>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</si>
  <si>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</si>
  <si>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</si>
  <si>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</si>
  <si>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</si>
  <si>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</si>
  <si>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</si>
  <si>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</si>
  <si>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</si>
  <si>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</si>
  <si>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</si>
  <si>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</si>
  <si>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</si>
  <si>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KULTURA FIZYCZNA I SPORT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</si>
  <si>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</si>
  <si>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</si>
  <si>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</si>
  <si>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</si>
  <si>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</si>
  <si>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</si>
  <si>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</si>
  <si>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</si>
  <si>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</si>
  <si>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</si>
  <si>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</si>
  <si>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</si>
  <si>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</si>
  <si>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</si>
  <si>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</si>
  <si>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</si>
  <si>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</si>
  <si>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</si>
  <si>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</si>
  <si>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</si>
  <si>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</si>
  <si>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 xml:space="preserve">URZĘDY NACZELNYCH ORGANÓW WŁADZY PAŃSTWOWEJ,KONTROLI I OCHRONY PRAWA ORAZ SĄDOWNICTWA 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</si>
  <si>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</si>
  <si>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</si>
  <si>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</si>
  <si>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</si>
  <si>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</si>
  <si>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>Dochody z najmu i dzierżawy składników majątkowych</t>
  </si>
  <si>
    <t>Wpływy z opłat za zarząd, użytkowanie  i użytkowanie wieczyste nieruchomości</t>
  </si>
  <si>
    <t xml:space="preserve">Odsetki od nieterminowych wpłat z tytułu podatków i opłat </t>
  </si>
  <si>
    <t>Grzywny, mandaty i inne kary pieniężne od osób fizycznych</t>
  </si>
  <si>
    <t>Wpływy z opłaty skarbowej</t>
  </si>
  <si>
    <t>Wpływy z opłat za wydanie zezwolenia na sprzedaż alkoholu</t>
  </si>
  <si>
    <t>Wpływy z innych lokalnych opłat pobieranych przez jst na podstawie odrębnych ustaw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</si>
  <si>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</si>
  <si>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</si>
  <si>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</si>
  <si>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</si>
  <si>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Dochody jst związane z realizacją zadań z zakresu administracji rządowej oraz innych zadań zleconych ustawami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</si>
  <si>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</si>
  <si>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</si>
  <si>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</si>
  <si>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 podatków i opłat lokalnych od osób fizycznych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</si>
  <si>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</si>
  <si>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</si>
  <si>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</si>
  <si>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</si>
  <si>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</si>
  <si>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</si>
  <si>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DOCHODY OD OSÓB PRAWNYCH,OSÓB FIZYCZNYCH I OD INNYCH JEDNOSTEK NIEPOSIADAJACYCH OSOBOWOŚCI PRAWNEJ ORAZ WYDATKI ZWIĄZANE Z ICH POBOREM</t>
  </si>
  <si>
    <t>Wpłaty z zysku jednoosobowych spółek Skarbu Państwa lub spółek jst</t>
  </si>
  <si>
    <t>Dotacje</t>
  </si>
  <si>
    <t>Wpływy z tytułu pomocy finansowej udzielonej między jst na dofinansowanie własnych zadań inwestycyjnych i zakupów inwestycyjnych</t>
  </si>
  <si>
    <t>Wpływy z tytułu przekształcenia prawa użytkowania  wieczystego w prawo własności</t>
  </si>
  <si>
    <t>Podatek od działalności gospodarczej osób fizycznych, opłacany w formie karty podatkowej</t>
  </si>
  <si>
    <t>Budżet                 roczny</t>
  </si>
  <si>
    <t>Dochody z najmu i dzierżawy składników majątkowych- PGKiM</t>
  </si>
  <si>
    <t>6298</t>
  </si>
  <si>
    <t>Drogi wewnętrzne</t>
  </si>
  <si>
    <t>Dochody z najmu i dzierżaw skł. maj. skarbu państwa, jst lub innych jednostek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</si>
  <si>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</si>
  <si>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</si>
  <si>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</si>
  <si>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Składki na ubezpieczenie zdrowotne opłacane za osoby pobierające niektóre świadczenia z pomocy społecznej, niektóre świadczenia rodzinne oraz za uczestniczące w zajeciach w centrum integracji społecznej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</si>
  <si>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</si>
  <si>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</si>
  <si>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</si>
  <si>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</si>
  <si>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</si>
  <si>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</si>
  <si>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</si>
  <si>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</si>
  <si>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</si>
  <si>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</si>
  <si>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</si>
  <si>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</si>
  <si>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</si>
  <si>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</si>
  <si>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</si>
  <si>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</si>
  <si>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</si>
  <si>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Dotacja</t>
  </si>
  <si>
    <t>2007</t>
  </si>
  <si>
    <t>2009</t>
  </si>
  <si>
    <t>2440</t>
  </si>
  <si>
    <t>010</t>
  </si>
  <si>
    <t>Wybory Prezydenta Rzeczypospolitej</t>
  </si>
  <si>
    <t>Pomoc dla cudzoziemców</t>
  </si>
  <si>
    <t>2310</t>
  </si>
  <si>
    <t>6680</t>
  </si>
  <si>
    <t>Dotacje celowe</t>
  </si>
  <si>
    <t>Promocja jst</t>
  </si>
  <si>
    <t>Wpływy z zysku 1-os spółek SP</t>
  </si>
  <si>
    <t>2990</t>
  </si>
  <si>
    <t>0870</t>
  </si>
  <si>
    <t>Wpływy ze sprzedaży składników majątkowych</t>
  </si>
  <si>
    <t>Wpływy z tyt. pomocy finansowej</t>
  </si>
  <si>
    <t>6610</t>
  </si>
  <si>
    <t>Różne jednostki obsługi gospodarki mieszkaniowej</t>
  </si>
  <si>
    <t>Wpływy ze zwrotów dotacji wykorzystanych niezgodnie z przeznaczeniem</t>
  </si>
  <si>
    <t>6310</t>
  </si>
  <si>
    <t>Dochody budżetu-Ochrona Zdrowia-Przeciwdziałania alkoholizmowi</t>
  </si>
  <si>
    <t xml:space="preserve">Dochody budżetu-Ośrodki wsparcia-Dotacje celowe otrzymywane z budżetu państwa na inwestycje i zakupy inwestycyjne z zakresu administracji rzadowej oraz innych zadań zleconych gminom ustawamiustawami 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</si>
  <si>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</si>
  <si>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</si>
  <si>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</si>
  <si>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</si>
  <si>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</si>
  <si>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</si>
  <si>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</si>
  <si>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</si>
  <si>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</si>
  <si>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</si>
  <si>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</si>
  <si>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</si>
  <si>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</si>
  <si>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</si>
  <si>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</si>
  <si>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>Zespoły ekonomiczno-administarcyjne szkół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</si>
  <si>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</si>
  <si>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</si>
  <si>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</si>
  <si>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</si>
  <si>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</si>
  <si>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Dotacja celowa otrzymana z tytułu pomocy finansowej udzielanej między jednostkami samorządu terytorialnego na dofinansowanie własnych zadań inwestycjnych i zakupów inwestycyjnych</t>
  </si>
  <si>
    <t>Dotacje otrzymane z państwowych funduszy celowych na realizację zadań bieżących jednostek sektora finansów publicznych</t>
  </si>
  <si>
    <t>Dotacje celowe otrzymane z budżetu państwa na zadania bieżące realizowane przez gminę na podstawie porozumień z organami administracji rządowej</t>
  </si>
  <si>
    <t>Dotacje celowe otrzymane z powiatu na zadania bieżące realizowane na podstawie porozumień (umów) między jednostkami samorządu terytorialnego</t>
  </si>
  <si>
    <t>Dotacje celowe otrzymane z budżetu państwa na realizację własnych zadań bieżących gminy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</si>
  <si>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</si>
  <si>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</si>
  <si>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</si>
  <si>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</si>
  <si>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>Dochody budżetu-Oświata i wychowanie-Szkoły podstawowe-Wpływy do budżetu pozostałości srodków finansowych gromadzonych na wydzielonym rachunku jednostki budżetowej</t>
  </si>
  <si>
    <t>Dochody budżetu-Ochrona zdrowia-Izby wytrzeźwień-Wpływy z różnych opłat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</si>
  <si>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</si>
  <si>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</si>
  <si>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</si>
  <si>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</si>
  <si>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</si>
  <si>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</si>
  <si>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</si>
  <si>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Dochody budzetu-Różne rozliczenia- Uzupełnienie subwencji ogólnej dla jednostek samorzadu terytorialnego-Środki na uzupełnienie dochodów gmin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</si>
  <si>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</si>
  <si>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</si>
  <si>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</si>
  <si>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Dochody budzetu-działalność usługowa-Cmentarze-Wpływy z innych lokalnych opłatpobieranych przez jednostki samorząduterytorialnego na posdtawie odrębnych ustaw</t>
  </si>
  <si>
    <t>Dochody budżetu-Oświata i wychowanie-Gimnazja-Wpływy do budżetu pozostałości srodków finansowych gromadzonych na wydzielonym rachunku jednostki budżetowej</t>
  </si>
  <si>
    <t>Straż gminna miejska</t>
  </si>
  <si>
    <t>Wykonanie               za 1 m-c</t>
  </si>
  <si>
    <t>wykonanie 2012 r.</t>
  </si>
  <si>
    <t>wskaźnik dynamiki 2013/2012</t>
  </si>
  <si>
    <t>Wpłata środków finansowych z niewykorzystanych w terminie wydatków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</si>
</sst>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</numFmts>
  <fonts count="34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173" fontId="9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173" fontId="9" fillId="20" borderId="18" xfId="0" applyNumberFormat="1" applyFont="1" applyFill="1" applyBorder="1" applyAlignment="1">
      <alignment horizontal="right" vertical="center"/>
    </xf>
    <xf numFmtId="0" fontId="9" fillId="20" borderId="21" xfId="0" applyFont="1" applyFill="1" applyBorder="1" applyAlignment="1">
      <alignment horizontal="center" vertical="center"/>
    </xf>
    <xf numFmtId="0" fontId="9" fillId="20" borderId="22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4"/>
  <sheetViews>
    <sheetView tabSelected="1" zoomScale="110" zoomScaleNormal="110" workbookViewId="0" topLeftCell="A1">
      <pane ySplit="3" topLeftCell="BM303" activePane="bottomLeft" state="frozen"/>
      <selection pane="topLeft" activeCell="A1" sqref="A1"/>
      <selection pane="bottomLeft" activeCell="D332" sqref="D332"/>
    </sheetView>
  </sheetViews>
  <sheetFormatPr defaultColWidth="9.00390625" defaultRowHeight="12.75"/>
  <cols>
    <col min="1" max="1" width="4.00390625" style="0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9.375" style="0" customWidth="1"/>
    <col min="10" max="10" width="11.875" style="0" hidden="1" customWidth="1"/>
  </cols>
  <sheetData>
    <row r="1" spans="1:10" ht="19.5" customHeight="1">
      <c r="A1" s="186" t="s">
        <v>108</v>
      </c>
      <c r="B1" s="187"/>
      <c r="C1" s="188"/>
      <c r="D1" s="180" t="s">
        <v>0</v>
      </c>
      <c r="E1" s="180" t="s">
        <v>138</v>
      </c>
      <c r="F1" s="180" t="s">
        <v>232</v>
      </c>
      <c r="G1" s="182" t="s">
        <v>218</v>
      </c>
      <c r="H1" s="180" t="s">
        <v>106</v>
      </c>
      <c r="I1" s="180" t="s">
        <v>234</v>
      </c>
      <c r="J1" s="180" t="s">
        <v>233</v>
      </c>
    </row>
    <row r="2" spans="1:10" ht="14.25" customHeight="1">
      <c r="A2" s="78" t="s">
        <v>1</v>
      </c>
      <c r="B2" s="76" t="s">
        <v>107</v>
      </c>
      <c r="C2" s="77" t="s">
        <v>2</v>
      </c>
      <c r="D2" s="181"/>
      <c r="E2" s="181"/>
      <c r="F2" s="181"/>
      <c r="G2" s="183"/>
      <c r="H2" s="181"/>
      <c r="I2" s="181"/>
      <c r="J2" s="181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 hidden="1">
      <c r="A4" s="117" t="s">
        <v>168</v>
      </c>
      <c r="B4" s="18"/>
      <c r="C4" s="19"/>
      <c r="D4" s="68" t="s">
        <v>163</v>
      </c>
      <c r="E4" s="20">
        <f>E5</f>
        <v>0</v>
      </c>
      <c r="F4" s="20">
        <f>F5</f>
        <v>0</v>
      </c>
      <c r="G4" s="142" t="e">
        <f>F4*100/E4</f>
        <v>#DIV/0!</v>
      </c>
      <c r="H4" s="142"/>
      <c r="I4" s="148" t="s">
        <v>162</v>
      </c>
      <c r="J4" s="20">
        <f>SUM(J5)</f>
        <v>0</v>
      </c>
    </row>
    <row r="5" spans="1:10" ht="12.75" hidden="1">
      <c r="A5" s="130"/>
      <c r="B5" s="167" t="s">
        <v>219</v>
      </c>
      <c r="C5" s="113"/>
      <c r="D5" s="116" t="s">
        <v>5</v>
      </c>
      <c r="E5" s="23">
        <f>SUM(E6)</f>
        <v>0</v>
      </c>
      <c r="F5" s="23">
        <f>SUM(F6)</f>
        <v>0</v>
      </c>
      <c r="G5" s="143" t="e">
        <f>F5*100/E5</f>
        <v>#DIV/0!</v>
      </c>
      <c r="H5" s="143"/>
      <c r="I5" s="149" t="s">
        <v>162</v>
      </c>
      <c r="J5" s="23">
        <f>SUM(J6)</f>
        <v>0</v>
      </c>
    </row>
    <row r="6" spans="1:10" ht="12.75" hidden="1">
      <c r="A6" s="131"/>
      <c r="B6" s="112"/>
      <c r="C6" s="81">
        <v>2010</v>
      </c>
      <c r="D6" s="116" t="s">
        <v>164</v>
      </c>
      <c r="E6" s="27"/>
      <c r="F6" s="27"/>
      <c r="G6" s="144" t="e">
        <f>F6*100/E6</f>
        <v>#DIV/0!</v>
      </c>
      <c r="H6" s="144"/>
      <c r="I6" s="156" t="s">
        <v>162</v>
      </c>
      <c r="J6" s="45"/>
    </row>
    <row r="7" spans="1:10" ht="12.75">
      <c r="A7" s="28">
        <v>600</v>
      </c>
      <c r="B7" s="18"/>
      <c r="C7" s="19"/>
      <c r="D7" s="68" t="s">
        <v>6</v>
      </c>
      <c r="E7" s="20">
        <f>E8+E12+E24+E28</f>
        <v>3833269</v>
      </c>
      <c r="F7" s="20">
        <f>F8+F12+F24+F28</f>
        <v>11701.38</v>
      </c>
      <c r="G7" s="142">
        <f>F7*100/E7</f>
        <v>0.305258514338545</v>
      </c>
      <c r="H7" s="142" t="e">
        <f>H8+H12+H28</f>
        <v>#REF!</v>
      </c>
      <c r="I7" s="142">
        <f>(F7/J7)*100</f>
        <v>62.63049156461419</v>
      </c>
      <c r="J7" s="20">
        <f>SUM(J8,J12,J24,J28)</f>
        <v>18683.2</v>
      </c>
    </row>
    <row r="8" spans="1:10" ht="12.75">
      <c r="A8" s="21"/>
      <c r="B8" s="29">
        <v>60004</v>
      </c>
      <c r="C8" s="22"/>
      <c r="D8" s="16" t="s">
        <v>7</v>
      </c>
      <c r="E8" s="23">
        <f>SUM(E10:E11)</f>
        <v>373</v>
      </c>
      <c r="F8" s="23">
        <f>SUM(F10:F11)</f>
        <v>50</v>
      </c>
      <c r="G8" s="143">
        <f>F8*100/E8</f>
        <v>13.404825737265416</v>
      </c>
      <c r="H8" s="143" t="e">
        <f>SUM(#REF!)</f>
        <v>#REF!</v>
      </c>
      <c r="I8" s="143">
        <f>(F8/J8)*100</f>
        <v>14.012667451376043</v>
      </c>
      <c r="J8" s="23">
        <f>SUM(J9:J11)</f>
        <v>356.82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162</v>
      </c>
      <c r="H9" s="144"/>
      <c r="I9" s="156" t="s">
        <v>162</v>
      </c>
      <c r="J9" s="27">
        <v>0</v>
      </c>
    </row>
    <row r="10" spans="1:10" ht="12.75">
      <c r="A10" s="24"/>
      <c r="B10" s="25"/>
      <c r="C10" s="32" t="s">
        <v>27</v>
      </c>
      <c r="D10" s="12" t="s">
        <v>28</v>
      </c>
      <c r="E10" s="27">
        <v>157</v>
      </c>
      <c r="F10" s="27">
        <v>32</v>
      </c>
      <c r="G10" s="144">
        <f aca="true" t="shared" si="0" ref="G10:G15">F10*100/E10</f>
        <v>20.38216560509554</v>
      </c>
      <c r="H10" s="144"/>
      <c r="I10" s="144">
        <f>(F10/J10)*100</f>
        <v>100</v>
      </c>
      <c r="J10" s="45">
        <v>32</v>
      </c>
    </row>
    <row r="11" spans="1:10" ht="12.75">
      <c r="A11" s="24"/>
      <c r="B11" s="25"/>
      <c r="C11" s="32" t="s">
        <v>11</v>
      </c>
      <c r="D11" s="12" t="s">
        <v>12</v>
      </c>
      <c r="E11" s="27">
        <v>216</v>
      </c>
      <c r="F11" s="27">
        <v>18</v>
      </c>
      <c r="G11" s="144">
        <f t="shared" si="0"/>
        <v>8.333333333333334</v>
      </c>
      <c r="H11" s="144"/>
      <c r="I11" s="144">
        <f>(F11/J11)*100</f>
        <v>5.541530693922788</v>
      </c>
      <c r="J11" s="45">
        <v>324.82</v>
      </c>
    </row>
    <row r="12" spans="1:10" s="87" customFormat="1" ht="12.75">
      <c r="A12" s="21"/>
      <c r="B12" s="29">
        <v>60016</v>
      </c>
      <c r="C12" s="22"/>
      <c r="D12" s="16" t="s">
        <v>13</v>
      </c>
      <c r="E12" s="23">
        <f>SUM(E13:E23)</f>
        <v>2627896</v>
      </c>
      <c r="F12" s="23">
        <f>SUM(F13:F23)</f>
        <v>10460.58</v>
      </c>
      <c r="G12" s="143">
        <f t="shared" si="0"/>
        <v>0.3980591317160192</v>
      </c>
      <c r="H12" s="143">
        <v>0</v>
      </c>
      <c r="I12" s="143">
        <f>(F12/J12)*100</f>
        <v>126.23854141022113</v>
      </c>
      <c r="J12" s="23">
        <f>SUM(J13:J23)</f>
        <v>8286.36</v>
      </c>
    </row>
    <row r="13" spans="1:10" s="87" customFormat="1" ht="22.5" hidden="1">
      <c r="A13" s="21"/>
      <c r="B13" s="38"/>
      <c r="C13" s="32" t="s">
        <v>80</v>
      </c>
      <c r="D13" s="14" t="s">
        <v>95</v>
      </c>
      <c r="E13" s="27"/>
      <c r="F13" s="27"/>
      <c r="G13" s="144" t="e">
        <f t="shared" si="0"/>
        <v>#DIV/0!</v>
      </c>
      <c r="H13" s="144"/>
      <c r="I13" s="156" t="s">
        <v>162</v>
      </c>
      <c r="J13" s="45">
        <v>0</v>
      </c>
    </row>
    <row r="14" spans="1:10" ht="12.75">
      <c r="A14" s="24"/>
      <c r="B14" s="25"/>
      <c r="C14" s="32" t="s">
        <v>17</v>
      </c>
      <c r="D14" s="12" t="s">
        <v>18</v>
      </c>
      <c r="E14" s="27">
        <v>50000</v>
      </c>
      <c r="F14" s="27">
        <v>10460.58</v>
      </c>
      <c r="G14" s="144">
        <f t="shared" si="0"/>
        <v>20.92116</v>
      </c>
      <c r="H14" s="144">
        <v>0</v>
      </c>
      <c r="I14" s="144">
        <f>(F14/J14)*100</f>
        <v>126.23854141022113</v>
      </c>
      <c r="J14" s="27">
        <v>8286.36</v>
      </c>
    </row>
    <row r="15" spans="1:10" ht="12.75" hidden="1">
      <c r="A15" s="24"/>
      <c r="B15" s="25"/>
      <c r="C15" s="32" t="s">
        <v>167</v>
      </c>
      <c r="D15" s="115" t="s">
        <v>194</v>
      </c>
      <c r="E15" s="83"/>
      <c r="F15" s="83"/>
      <c r="G15" s="144" t="e">
        <f t="shared" si="0"/>
        <v>#DIV/0!</v>
      </c>
      <c r="H15" s="144"/>
      <c r="I15" s="156" t="s">
        <v>162</v>
      </c>
      <c r="J15" s="156" t="s">
        <v>162</v>
      </c>
    </row>
    <row r="16" spans="1:10" ht="12.75" hidden="1">
      <c r="A16" s="24"/>
      <c r="B16" s="25"/>
      <c r="C16" s="32" t="s">
        <v>167</v>
      </c>
      <c r="D16" s="115" t="s">
        <v>134</v>
      </c>
      <c r="E16" s="83"/>
      <c r="F16" s="83"/>
      <c r="G16" s="144" t="e">
        <f>F16*100/E16</f>
        <v>#DIV/0!</v>
      </c>
      <c r="H16" s="144"/>
      <c r="I16" s="156"/>
      <c r="J16" s="156"/>
    </row>
    <row r="17" spans="1:10" ht="12.75" hidden="1">
      <c r="A17" s="24"/>
      <c r="B17" s="25"/>
      <c r="C17" s="32" t="s">
        <v>21</v>
      </c>
      <c r="D17" s="115" t="s">
        <v>186</v>
      </c>
      <c r="E17" s="83"/>
      <c r="F17" s="83"/>
      <c r="G17" s="156" t="s">
        <v>162</v>
      </c>
      <c r="H17" s="144"/>
      <c r="I17" s="144" t="e">
        <f>(F17/J17)*100</f>
        <v>#DIV/0!</v>
      </c>
      <c r="J17" s="27">
        <v>0</v>
      </c>
    </row>
    <row r="18" spans="1:10" ht="12.75" hidden="1">
      <c r="A18" s="24"/>
      <c r="B18" s="25"/>
      <c r="C18" s="32" t="s">
        <v>27</v>
      </c>
      <c r="D18" s="14" t="s">
        <v>28</v>
      </c>
      <c r="E18" s="83"/>
      <c r="F18" s="83">
        <v>0</v>
      </c>
      <c r="G18" s="144" t="e">
        <f aca="true" t="shared" si="1" ref="G18:G27">F18*100/E18</f>
        <v>#DIV/0!</v>
      </c>
      <c r="H18" s="144"/>
      <c r="I18" s="156" t="s">
        <v>162</v>
      </c>
      <c r="J18" s="45" t="s">
        <v>162</v>
      </c>
    </row>
    <row r="19" spans="1:10" ht="33" customHeight="1">
      <c r="A19" s="24"/>
      <c r="B19" s="103"/>
      <c r="C19" s="32" t="s">
        <v>140</v>
      </c>
      <c r="D19" s="88" t="s">
        <v>214</v>
      </c>
      <c r="E19" s="83">
        <v>2577896</v>
      </c>
      <c r="F19" s="83">
        <v>0</v>
      </c>
      <c r="G19" s="144">
        <f t="shared" si="1"/>
        <v>0</v>
      </c>
      <c r="H19" s="144">
        <v>0</v>
      </c>
      <c r="I19" s="156" t="s">
        <v>162</v>
      </c>
      <c r="J19" s="27">
        <v>0</v>
      </c>
    </row>
    <row r="20" spans="1:10" ht="33" customHeight="1" hidden="1">
      <c r="A20" s="24"/>
      <c r="B20" s="25"/>
      <c r="C20" s="30" t="s">
        <v>94</v>
      </c>
      <c r="D20" s="14" t="s">
        <v>135</v>
      </c>
      <c r="E20" s="83"/>
      <c r="F20" s="83"/>
      <c r="G20" s="144" t="e">
        <f t="shared" si="1"/>
        <v>#DIV/0!</v>
      </c>
      <c r="H20" s="144"/>
      <c r="I20" s="156" t="s">
        <v>162</v>
      </c>
      <c r="J20" s="45"/>
    </row>
    <row r="21" spans="1:10" ht="33" customHeight="1" hidden="1">
      <c r="A21" s="24"/>
      <c r="B21" s="25"/>
      <c r="C21" s="32" t="s">
        <v>90</v>
      </c>
      <c r="D21" s="14" t="s">
        <v>148</v>
      </c>
      <c r="E21" s="83"/>
      <c r="F21" s="83"/>
      <c r="G21" s="144" t="e">
        <f t="shared" si="1"/>
        <v>#DIV/0!</v>
      </c>
      <c r="H21" s="144"/>
      <c r="I21" s="156" t="s">
        <v>162</v>
      </c>
      <c r="J21" s="27"/>
    </row>
    <row r="22" spans="1:10" ht="33" customHeight="1" hidden="1">
      <c r="A22" s="24"/>
      <c r="B22" s="25"/>
      <c r="C22" s="32" t="s">
        <v>180</v>
      </c>
      <c r="D22" s="14" t="s">
        <v>173</v>
      </c>
      <c r="E22" s="83"/>
      <c r="F22" s="83"/>
      <c r="G22" s="144" t="e">
        <f t="shared" si="1"/>
        <v>#DIV/0!</v>
      </c>
      <c r="H22" s="144"/>
      <c r="I22" s="156" t="s">
        <v>162</v>
      </c>
      <c r="J22" s="45"/>
    </row>
    <row r="23" spans="1:10" ht="33" customHeight="1" hidden="1">
      <c r="A23" s="24"/>
      <c r="B23" s="102"/>
      <c r="C23" s="32" t="s">
        <v>147</v>
      </c>
      <c r="D23" s="14" t="s">
        <v>149</v>
      </c>
      <c r="E23" s="83"/>
      <c r="F23" s="83"/>
      <c r="G23" s="144" t="e">
        <f t="shared" si="1"/>
        <v>#DIV/0!</v>
      </c>
      <c r="H23" s="144"/>
      <c r="I23" s="144" t="e">
        <f>(F23/J23)*100</f>
        <v>#DIV/0!</v>
      </c>
      <c r="J23" s="27"/>
    </row>
    <row r="24" spans="1:10" s="87" customFormat="1" ht="12.75">
      <c r="A24" s="84"/>
      <c r="B24" s="29">
        <v>60017</v>
      </c>
      <c r="C24" s="22"/>
      <c r="D24" s="85" t="s">
        <v>141</v>
      </c>
      <c r="E24" s="86">
        <f>SUM(E25:E27)</f>
        <v>5000</v>
      </c>
      <c r="F24" s="86">
        <f>SUM(F25:F27)</f>
        <v>1190.8</v>
      </c>
      <c r="G24" s="145">
        <f t="shared" si="1"/>
        <v>23.816</v>
      </c>
      <c r="H24" s="145"/>
      <c r="I24" s="143">
        <f>(F24/J24)*100</f>
        <v>259.77312390924953</v>
      </c>
      <c r="J24" s="86">
        <f>SUM(J25:J27)</f>
        <v>458.4</v>
      </c>
    </row>
    <row r="25" spans="1:10" ht="22.5">
      <c r="A25" s="24"/>
      <c r="B25" s="132"/>
      <c r="C25" s="32" t="s">
        <v>10</v>
      </c>
      <c r="D25" s="88" t="s">
        <v>142</v>
      </c>
      <c r="E25" s="83">
        <v>5000</v>
      </c>
      <c r="F25" s="83">
        <v>1190.8</v>
      </c>
      <c r="G25" s="146">
        <f t="shared" si="1"/>
        <v>23.816</v>
      </c>
      <c r="H25" s="146"/>
      <c r="I25" s="144">
        <f>(F25/J25)*100</f>
        <v>259.77312390924953</v>
      </c>
      <c r="J25" s="83">
        <v>458.4</v>
      </c>
    </row>
    <row r="26" spans="1:10" ht="12.75" hidden="1">
      <c r="A26" s="24"/>
      <c r="B26" s="103"/>
      <c r="C26" s="32" t="s">
        <v>27</v>
      </c>
      <c r="D26" s="14" t="s">
        <v>28</v>
      </c>
      <c r="E26" s="83"/>
      <c r="F26" s="83">
        <v>0</v>
      </c>
      <c r="G26" s="144" t="e">
        <f t="shared" si="1"/>
        <v>#DIV/0!</v>
      </c>
      <c r="H26" s="146"/>
      <c r="I26" s="156" t="s">
        <v>162</v>
      </c>
      <c r="J26" s="170" t="s">
        <v>162</v>
      </c>
    </row>
    <row r="27" spans="1:10" ht="22.5" hidden="1">
      <c r="A27" s="24"/>
      <c r="B27" s="33"/>
      <c r="C27" s="32" t="s">
        <v>11</v>
      </c>
      <c r="D27" s="88" t="s">
        <v>191</v>
      </c>
      <c r="E27" s="83"/>
      <c r="F27" s="83"/>
      <c r="G27" s="146" t="e">
        <f t="shared" si="1"/>
        <v>#DIV/0!</v>
      </c>
      <c r="H27" s="146"/>
      <c r="I27" s="157" t="s">
        <v>162</v>
      </c>
      <c r="J27" s="45"/>
    </row>
    <row r="28" spans="1:10" ht="12.75">
      <c r="A28" s="21"/>
      <c r="B28" s="29">
        <v>60095</v>
      </c>
      <c r="C28" s="65"/>
      <c r="D28" s="16" t="s">
        <v>5</v>
      </c>
      <c r="E28" s="23">
        <f>SUM(E29:E31)</f>
        <v>1200000</v>
      </c>
      <c r="F28" s="23">
        <f>SUM(F29:F31)</f>
        <v>0</v>
      </c>
      <c r="G28" s="149">
        <v>0</v>
      </c>
      <c r="H28" s="143" t="e">
        <f>SUM(#REF!)</f>
        <v>#REF!</v>
      </c>
      <c r="I28" s="143">
        <f>(F28/J28)*100</f>
        <v>0</v>
      </c>
      <c r="J28" s="23">
        <f>SUM(J29:J30)</f>
        <v>9581.62</v>
      </c>
    </row>
    <row r="29" spans="1:10" ht="12.75" hidden="1">
      <c r="A29" s="24"/>
      <c r="B29" s="31"/>
      <c r="C29" s="32" t="s">
        <v>10</v>
      </c>
      <c r="D29" s="12" t="s">
        <v>110</v>
      </c>
      <c r="E29" s="27">
        <v>0</v>
      </c>
      <c r="F29" s="27">
        <v>0</v>
      </c>
      <c r="G29" s="156" t="s">
        <v>162</v>
      </c>
      <c r="H29" s="144">
        <v>0</v>
      </c>
      <c r="I29" s="144">
        <f>(F29/J29)*100</f>
        <v>0</v>
      </c>
      <c r="J29" s="27">
        <v>9581.62</v>
      </c>
    </row>
    <row r="30" spans="1:10" ht="12.75" hidden="1">
      <c r="A30" s="24"/>
      <c r="B30" s="31"/>
      <c r="C30" s="36" t="s">
        <v>11</v>
      </c>
      <c r="D30" s="14" t="s">
        <v>12</v>
      </c>
      <c r="E30" s="27"/>
      <c r="F30" s="27"/>
      <c r="G30" s="144" t="e">
        <f aca="true" t="shared" si="2" ref="G30:G42">F30*100/E30</f>
        <v>#DIV/0!</v>
      </c>
      <c r="H30" s="144"/>
      <c r="I30" s="156" t="s">
        <v>162</v>
      </c>
      <c r="J30" s="45"/>
    </row>
    <row r="31" spans="1:10" ht="33.75">
      <c r="A31" s="24"/>
      <c r="B31" s="31"/>
      <c r="C31" s="32" t="s">
        <v>140</v>
      </c>
      <c r="D31" s="88" t="s">
        <v>214</v>
      </c>
      <c r="E31" s="27">
        <v>1200000</v>
      </c>
      <c r="F31" s="27">
        <v>0</v>
      </c>
      <c r="G31" s="144">
        <f t="shared" si="2"/>
        <v>0</v>
      </c>
      <c r="H31" s="144"/>
      <c r="I31" s="156">
        <v>0</v>
      </c>
      <c r="J31" s="45">
        <v>0</v>
      </c>
    </row>
    <row r="32" spans="1:10" ht="12.75">
      <c r="A32" s="28">
        <v>700</v>
      </c>
      <c r="B32" s="39"/>
      <c r="C32" s="40"/>
      <c r="D32" s="68" t="s">
        <v>14</v>
      </c>
      <c r="E32" s="20">
        <f>E33+E35+E46</f>
        <v>24927206</v>
      </c>
      <c r="F32" s="20">
        <f>F33+F35+F46</f>
        <v>1517148.96</v>
      </c>
      <c r="G32" s="142">
        <f t="shared" si="2"/>
        <v>6.086317736532526</v>
      </c>
      <c r="H32" s="142" t="e">
        <f>H35+H46+#REF!</f>
        <v>#REF!</v>
      </c>
      <c r="I32" s="142">
        <f>(F32/J32)*100</f>
        <v>102.20377327710804</v>
      </c>
      <c r="J32" s="20">
        <f>J33+J35+J46</f>
        <v>1484435.37</v>
      </c>
    </row>
    <row r="33" spans="1:10" ht="22.5">
      <c r="A33" s="49"/>
      <c r="B33" s="50">
        <v>70004</v>
      </c>
      <c r="C33" s="119"/>
      <c r="D33" s="121" t="s">
        <v>181</v>
      </c>
      <c r="E33" s="23">
        <f>SUM(E34)</f>
        <v>9480</v>
      </c>
      <c r="F33" s="23">
        <f>SUM(F34)</f>
        <v>1340</v>
      </c>
      <c r="G33" s="143">
        <f t="shared" si="2"/>
        <v>14.135021097046414</v>
      </c>
      <c r="H33" s="143"/>
      <c r="I33" s="149" t="s">
        <v>162</v>
      </c>
      <c r="J33" s="23">
        <f>SUM(J34:J34)</f>
        <v>0</v>
      </c>
    </row>
    <row r="34" spans="1:10" ht="12.75">
      <c r="A34" s="49"/>
      <c r="B34" s="120"/>
      <c r="C34" s="32" t="s">
        <v>11</v>
      </c>
      <c r="D34" s="14" t="s">
        <v>12</v>
      </c>
      <c r="E34" s="55">
        <v>9480</v>
      </c>
      <c r="F34" s="55">
        <v>1340</v>
      </c>
      <c r="G34" s="147">
        <f t="shared" si="2"/>
        <v>14.135021097046414</v>
      </c>
      <c r="H34" s="147"/>
      <c r="I34" s="156" t="s">
        <v>162</v>
      </c>
      <c r="J34" s="162">
        <v>0</v>
      </c>
    </row>
    <row r="35" spans="1:10" ht="12.75">
      <c r="A35" s="21"/>
      <c r="B35" s="29">
        <v>70005</v>
      </c>
      <c r="C35" s="22"/>
      <c r="D35" s="16" t="s">
        <v>15</v>
      </c>
      <c r="E35" s="23">
        <f>SUM(E36:E45)</f>
        <v>24621049</v>
      </c>
      <c r="F35" s="23">
        <f>SUM(F36:F45)</f>
        <v>1515808.96</v>
      </c>
      <c r="G35" s="143">
        <f t="shared" si="2"/>
        <v>6.1565571799966765</v>
      </c>
      <c r="H35" s="143">
        <f>SUM(H36:H44)</f>
        <v>15797919.6</v>
      </c>
      <c r="I35" s="143">
        <f>(F35/J35)*100</f>
        <v>109.4893263236983</v>
      </c>
      <c r="J35" s="23">
        <f>SUM(J36:J45)</f>
        <v>1384435.37</v>
      </c>
    </row>
    <row r="36" spans="1:10" ht="22.5">
      <c r="A36" s="24"/>
      <c r="B36" s="31"/>
      <c r="C36" s="36" t="s">
        <v>16</v>
      </c>
      <c r="D36" s="14" t="s">
        <v>111</v>
      </c>
      <c r="E36" s="27">
        <v>1084295</v>
      </c>
      <c r="F36" s="27">
        <v>14174.15</v>
      </c>
      <c r="G36" s="144">
        <f t="shared" si="2"/>
        <v>1.307222665418544</v>
      </c>
      <c r="H36" s="144">
        <v>989911.02</v>
      </c>
      <c r="I36" s="144">
        <f>(F36/J36)*100</f>
        <v>242.6785442180831</v>
      </c>
      <c r="J36" s="27">
        <v>5840.71</v>
      </c>
    </row>
    <row r="37" spans="1:10" ht="22.5">
      <c r="A37" s="24"/>
      <c r="B37" s="31"/>
      <c r="C37" s="36" t="s">
        <v>29</v>
      </c>
      <c r="D37" s="14" t="s">
        <v>113</v>
      </c>
      <c r="E37" s="27">
        <v>315000</v>
      </c>
      <c r="F37" s="27">
        <v>0</v>
      </c>
      <c r="G37" s="144">
        <f t="shared" si="2"/>
        <v>0</v>
      </c>
      <c r="H37" s="144"/>
      <c r="I37" s="156" t="s">
        <v>162</v>
      </c>
      <c r="J37" s="45">
        <v>0</v>
      </c>
    </row>
    <row r="38" spans="1:10" ht="12.75">
      <c r="A38" s="24"/>
      <c r="B38" s="31"/>
      <c r="C38" s="37" t="s">
        <v>17</v>
      </c>
      <c r="D38" s="12" t="s">
        <v>18</v>
      </c>
      <c r="E38" s="27">
        <v>340000</v>
      </c>
      <c r="F38" s="27">
        <v>600.37</v>
      </c>
      <c r="G38" s="144">
        <f t="shared" si="2"/>
        <v>0.17657941176470587</v>
      </c>
      <c r="H38" s="144">
        <v>115942.36</v>
      </c>
      <c r="I38" s="144">
        <f aca="true" t="shared" si="3" ref="I38:I46">(F38/J38)*100</f>
        <v>194.1939448829085</v>
      </c>
      <c r="J38" s="27">
        <v>309.16</v>
      </c>
    </row>
    <row r="39" spans="1:10" ht="22.5">
      <c r="A39" s="101"/>
      <c r="B39" s="31"/>
      <c r="C39" s="32" t="s">
        <v>10</v>
      </c>
      <c r="D39" s="14" t="s">
        <v>139</v>
      </c>
      <c r="E39" s="27">
        <v>17864510</v>
      </c>
      <c r="F39" s="27">
        <v>1356463.27</v>
      </c>
      <c r="G39" s="144">
        <f t="shared" si="2"/>
        <v>7.593061718457434</v>
      </c>
      <c r="H39" s="144"/>
      <c r="I39" s="144">
        <f t="shared" si="3"/>
        <v>105.75587882170305</v>
      </c>
      <c r="J39" s="27">
        <v>1282636.28</v>
      </c>
    </row>
    <row r="40" spans="1:10" ht="12.75">
      <c r="A40" s="101"/>
      <c r="B40" s="31"/>
      <c r="C40" s="32" t="s">
        <v>10</v>
      </c>
      <c r="D40" s="12" t="s">
        <v>110</v>
      </c>
      <c r="E40" s="27">
        <v>292327</v>
      </c>
      <c r="F40" s="27">
        <v>14542.87</v>
      </c>
      <c r="G40" s="144">
        <f t="shared" si="2"/>
        <v>4.97486376557759</v>
      </c>
      <c r="H40" s="144">
        <v>11199744.45</v>
      </c>
      <c r="I40" s="144">
        <f t="shared" si="3"/>
        <v>63.203379105453195</v>
      </c>
      <c r="J40" s="27">
        <v>23009.64</v>
      </c>
    </row>
    <row r="41" spans="1:10" ht="22.5">
      <c r="A41" s="24"/>
      <c r="B41" s="31"/>
      <c r="C41" s="37" t="s">
        <v>86</v>
      </c>
      <c r="D41" s="14" t="s">
        <v>136</v>
      </c>
      <c r="E41" s="27">
        <v>260000</v>
      </c>
      <c r="F41" s="27">
        <v>24271.7</v>
      </c>
      <c r="G41" s="144">
        <f t="shared" si="2"/>
        <v>9.335269230769232</v>
      </c>
      <c r="H41" s="144">
        <v>80082.09</v>
      </c>
      <c r="I41" s="144">
        <f t="shared" si="3"/>
        <v>37.20439370435999</v>
      </c>
      <c r="J41" s="27">
        <v>65238.8</v>
      </c>
    </row>
    <row r="42" spans="1:10" ht="12.75">
      <c r="A42" s="24"/>
      <c r="B42" s="31"/>
      <c r="C42" s="37" t="s">
        <v>19</v>
      </c>
      <c r="D42" s="12" t="s">
        <v>20</v>
      </c>
      <c r="E42" s="27">
        <v>4446300</v>
      </c>
      <c r="F42" s="27">
        <v>101327.92</v>
      </c>
      <c r="G42" s="144">
        <f t="shared" si="2"/>
        <v>2.2789267480826756</v>
      </c>
      <c r="H42" s="144">
        <v>3351391.27</v>
      </c>
      <c r="I42" s="144">
        <f t="shared" si="3"/>
        <v>2700.781491550722</v>
      </c>
      <c r="J42" s="27">
        <v>3751.8</v>
      </c>
    </row>
    <row r="43" spans="1:10" ht="12.75" hidden="1">
      <c r="A43" s="24"/>
      <c r="B43" s="31"/>
      <c r="C43" s="32" t="s">
        <v>21</v>
      </c>
      <c r="D43" s="12" t="s">
        <v>112</v>
      </c>
      <c r="E43" s="27">
        <v>0</v>
      </c>
      <c r="F43" s="27">
        <v>0</v>
      </c>
      <c r="G43" s="156" t="s">
        <v>162</v>
      </c>
      <c r="H43" s="144"/>
      <c r="I43" s="144" t="e">
        <f t="shared" si="3"/>
        <v>#DIV/0!</v>
      </c>
      <c r="J43" s="27">
        <v>0</v>
      </c>
    </row>
    <row r="44" spans="1:10" ht="12" customHeight="1">
      <c r="A44" s="24"/>
      <c r="B44" s="31"/>
      <c r="C44" s="32" t="s">
        <v>27</v>
      </c>
      <c r="D44" s="14" t="s">
        <v>28</v>
      </c>
      <c r="E44" s="27">
        <v>8617</v>
      </c>
      <c r="F44" s="27">
        <v>2352.22</v>
      </c>
      <c r="G44" s="144">
        <f aca="true" t="shared" si="4" ref="G44:G64">F44*100/E44</f>
        <v>27.297435302309385</v>
      </c>
      <c r="H44" s="144">
        <v>60848.41</v>
      </c>
      <c r="I44" s="144">
        <f t="shared" si="3"/>
        <v>547.5627356953303</v>
      </c>
      <c r="J44" s="45">
        <v>429.58</v>
      </c>
    </row>
    <row r="45" spans="1:10" ht="13.5" customHeight="1">
      <c r="A45" s="24"/>
      <c r="B45" s="31"/>
      <c r="C45" s="32" t="s">
        <v>11</v>
      </c>
      <c r="D45" s="14" t="s">
        <v>12</v>
      </c>
      <c r="E45" s="27">
        <v>10000</v>
      </c>
      <c r="F45" s="27">
        <v>2076.46</v>
      </c>
      <c r="G45" s="144">
        <f t="shared" si="4"/>
        <v>20.7646</v>
      </c>
      <c r="H45" s="144"/>
      <c r="I45" s="144">
        <f t="shared" si="3"/>
        <v>64.4983537305088</v>
      </c>
      <c r="J45" s="45">
        <v>3219.4</v>
      </c>
    </row>
    <row r="46" spans="1:10" ht="12.75">
      <c r="A46" s="21"/>
      <c r="B46" s="29">
        <v>70095</v>
      </c>
      <c r="C46" s="22"/>
      <c r="D46" s="16" t="s">
        <v>5</v>
      </c>
      <c r="E46" s="23">
        <f>SUM(E47:E49)</f>
        <v>296677</v>
      </c>
      <c r="F46" s="23">
        <f>SUM(F47:F49)</f>
        <v>0</v>
      </c>
      <c r="G46" s="143">
        <f t="shared" si="4"/>
        <v>0</v>
      </c>
      <c r="H46" s="143">
        <v>1001088</v>
      </c>
      <c r="I46" s="143">
        <f t="shared" si="3"/>
        <v>0</v>
      </c>
      <c r="J46" s="23">
        <f>SUM(J47:J49)</f>
        <v>100000</v>
      </c>
    </row>
    <row r="47" spans="1:10" ht="22.5" hidden="1">
      <c r="A47" s="21"/>
      <c r="B47" s="38"/>
      <c r="C47" s="30" t="s">
        <v>80</v>
      </c>
      <c r="D47" s="14" t="s">
        <v>95</v>
      </c>
      <c r="E47" s="27"/>
      <c r="F47" s="27"/>
      <c r="G47" s="144" t="e">
        <f t="shared" si="4"/>
        <v>#DIV/0!</v>
      </c>
      <c r="H47" s="144"/>
      <c r="I47" s="156" t="s">
        <v>162</v>
      </c>
      <c r="J47" s="45"/>
    </row>
    <row r="48" spans="1:10" ht="33.75" hidden="1">
      <c r="A48" s="24"/>
      <c r="B48" s="25"/>
      <c r="C48" s="32" t="s">
        <v>140</v>
      </c>
      <c r="D48" s="88" t="s">
        <v>214</v>
      </c>
      <c r="E48" s="27"/>
      <c r="F48" s="27">
        <v>0</v>
      </c>
      <c r="G48" s="144" t="e">
        <f t="shared" si="4"/>
        <v>#DIV/0!</v>
      </c>
      <c r="H48" s="144">
        <v>1000</v>
      </c>
      <c r="I48" s="144" t="e">
        <f>(F48/J48)*100</f>
        <v>#DIV/0!</v>
      </c>
      <c r="J48" s="45">
        <v>0</v>
      </c>
    </row>
    <row r="49" spans="1:10" ht="33.75">
      <c r="A49" s="21"/>
      <c r="B49" s="38"/>
      <c r="C49" s="32">
        <v>6330</v>
      </c>
      <c r="D49" s="14" t="s">
        <v>212</v>
      </c>
      <c r="E49" s="27">
        <v>296677</v>
      </c>
      <c r="F49" s="27">
        <v>0</v>
      </c>
      <c r="G49" s="144">
        <f t="shared" si="4"/>
        <v>0</v>
      </c>
      <c r="H49" s="144">
        <v>1000088</v>
      </c>
      <c r="I49" s="156">
        <f>(F49/J49)*100</f>
        <v>0</v>
      </c>
      <c r="J49" s="27">
        <v>100000</v>
      </c>
    </row>
    <row r="50" spans="1:10" ht="12.75">
      <c r="A50" s="28">
        <v>710</v>
      </c>
      <c r="B50" s="39"/>
      <c r="C50" s="40"/>
      <c r="D50" s="68" t="s">
        <v>22</v>
      </c>
      <c r="E50" s="20">
        <f>E51</f>
        <v>30000</v>
      </c>
      <c r="F50" s="20">
        <f>F51</f>
        <v>0</v>
      </c>
      <c r="G50" s="142">
        <f t="shared" si="4"/>
        <v>0</v>
      </c>
      <c r="H50" s="142">
        <f>H51</f>
        <v>6000</v>
      </c>
      <c r="I50" s="148" t="s">
        <v>162</v>
      </c>
      <c r="J50" s="20">
        <f>J51</f>
        <v>0</v>
      </c>
    </row>
    <row r="51" spans="1:10" ht="12.75">
      <c r="A51" s="21"/>
      <c r="B51" s="29">
        <v>71035</v>
      </c>
      <c r="C51" s="22"/>
      <c r="D51" s="16" t="s">
        <v>23</v>
      </c>
      <c r="E51" s="23">
        <f>SUM(E52:E53)</f>
        <v>30000</v>
      </c>
      <c r="F51" s="23">
        <f>SUM(F53)</f>
        <v>0</v>
      </c>
      <c r="G51" s="143">
        <f t="shared" si="4"/>
        <v>0</v>
      </c>
      <c r="H51" s="143">
        <f>H53</f>
        <v>6000</v>
      </c>
      <c r="I51" s="149" t="s">
        <v>162</v>
      </c>
      <c r="J51" s="23">
        <f>SUM(J53)</f>
        <v>0</v>
      </c>
    </row>
    <row r="52" spans="1:12" ht="45">
      <c r="A52" s="21"/>
      <c r="B52" s="38"/>
      <c r="C52" s="32" t="s">
        <v>48</v>
      </c>
      <c r="D52" s="14" t="s">
        <v>229</v>
      </c>
      <c r="E52" s="27">
        <v>24000</v>
      </c>
      <c r="F52" s="27">
        <v>0</v>
      </c>
      <c r="G52" s="144">
        <f t="shared" si="4"/>
        <v>0</v>
      </c>
      <c r="H52" s="143"/>
      <c r="I52" s="156" t="s">
        <v>162</v>
      </c>
      <c r="J52" s="42" t="s">
        <v>162</v>
      </c>
      <c r="K52" s="124"/>
      <c r="L52" s="124"/>
    </row>
    <row r="53" spans="1:10" ht="33.75">
      <c r="A53" s="24"/>
      <c r="B53" s="25"/>
      <c r="C53" s="26">
        <v>2020</v>
      </c>
      <c r="D53" s="14" t="s">
        <v>209</v>
      </c>
      <c r="E53" s="27">
        <v>6000</v>
      </c>
      <c r="F53" s="27">
        <v>0</v>
      </c>
      <c r="G53" s="144">
        <f t="shared" si="4"/>
        <v>0</v>
      </c>
      <c r="H53" s="144">
        <v>6000</v>
      </c>
      <c r="I53" s="156" t="s">
        <v>162</v>
      </c>
      <c r="J53" s="27">
        <v>0</v>
      </c>
    </row>
    <row r="54" spans="1:10" ht="12.75">
      <c r="A54" s="28">
        <v>750</v>
      </c>
      <c r="B54" s="18"/>
      <c r="C54" s="34"/>
      <c r="D54" s="68" t="s">
        <v>24</v>
      </c>
      <c r="E54" s="41">
        <f>E55+E58+E65+E67+E71</f>
        <v>838206</v>
      </c>
      <c r="F54" s="41">
        <f>F55+F58+F65+F67+F71</f>
        <v>110154.04999999999</v>
      </c>
      <c r="G54" s="148">
        <f t="shared" si="4"/>
        <v>13.141644178161451</v>
      </c>
      <c r="H54" s="148">
        <f>H55+H58+H65+H67+H71</f>
        <v>1436509.5</v>
      </c>
      <c r="I54" s="148">
        <f>(F54/J54)*100</f>
        <v>65.05444085800198</v>
      </c>
      <c r="J54" s="41">
        <f>J55+J58+J65+J67+J71</f>
        <v>169325.94999999998</v>
      </c>
    </row>
    <row r="55" spans="1:10" ht="12.75">
      <c r="A55" s="21"/>
      <c r="B55" s="29">
        <v>75011</v>
      </c>
      <c r="C55" s="22"/>
      <c r="D55" s="16" t="s">
        <v>25</v>
      </c>
      <c r="E55" s="42">
        <f>SUM(E56:E57)</f>
        <v>431000</v>
      </c>
      <c r="F55" s="42">
        <f>SUM(F56:F57)</f>
        <v>23217.85</v>
      </c>
      <c r="G55" s="149">
        <f t="shared" si="4"/>
        <v>5.386972157772622</v>
      </c>
      <c r="H55" s="149">
        <f>SUM(H56:H57)</f>
        <v>449409.12</v>
      </c>
      <c r="I55" s="149">
        <f>(F55/J55)*100</f>
        <v>69.84408466296055</v>
      </c>
      <c r="J55" s="42">
        <f>SUM(J56:J57)</f>
        <v>33242.4</v>
      </c>
    </row>
    <row r="56" spans="1:10" ht="45">
      <c r="A56" s="24"/>
      <c r="B56" s="31"/>
      <c r="C56" s="32">
        <v>2010</v>
      </c>
      <c r="D56" s="14" t="s">
        <v>202</v>
      </c>
      <c r="E56" s="27">
        <v>431000</v>
      </c>
      <c r="F56" s="27">
        <v>23207</v>
      </c>
      <c r="G56" s="144">
        <f t="shared" si="4"/>
        <v>5.38445475638051</v>
      </c>
      <c r="H56" s="144">
        <v>440600</v>
      </c>
      <c r="I56" s="144">
        <f>(F56/J56)*100</f>
        <v>69.83749623833884</v>
      </c>
      <c r="J56" s="27">
        <v>33230</v>
      </c>
    </row>
    <row r="57" spans="1:10" ht="33.75">
      <c r="A57" s="21"/>
      <c r="B57" s="38"/>
      <c r="C57" s="32" t="s">
        <v>87</v>
      </c>
      <c r="D57" s="14" t="s">
        <v>121</v>
      </c>
      <c r="E57" s="27">
        <v>0</v>
      </c>
      <c r="F57" s="27">
        <v>10.85</v>
      </c>
      <c r="G57" s="156" t="s">
        <v>162</v>
      </c>
      <c r="H57" s="144">
        <v>8809.12</v>
      </c>
      <c r="I57" s="144">
        <f>(F57/J57)*100</f>
        <v>87.5</v>
      </c>
      <c r="J57" s="27">
        <v>12.4</v>
      </c>
    </row>
    <row r="58" spans="1:10" ht="12.75">
      <c r="A58" s="21"/>
      <c r="B58" s="29">
        <v>75023</v>
      </c>
      <c r="C58" s="22"/>
      <c r="D58" s="16" t="s">
        <v>26</v>
      </c>
      <c r="E58" s="23">
        <f>SUM(E59:E64)</f>
        <v>407206</v>
      </c>
      <c r="F58" s="23">
        <f>SUM(F59:F64)</f>
        <v>86936.2</v>
      </c>
      <c r="G58" s="143">
        <f t="shared" si="4"/>
        <v>21.349439841259706</v>
      </c>
      <c r="H58" s="143">
        <f>SUM(H60:H64)</f>
        <v>987100.3799999999</v>
      </c>
      <c r="I58" s="143">
        <f>(F58/J58)*100</f>
        <v>63.884429822708185</v>
      </c>
      <c r="J58" s="23">
        <f>SUM(J59:J64)</f>
        <v>136083.55</v>
      </c>
    </row>
    <row r="59" spans="1:10" ht="22.5" hidden="1">
      <c r="A59" s="21"/>
      <c r="B59" s="38"/>
      <c r="C59" s="32" t="s">
        <v>80</v>
      </c>
      <c r="D59" s="14" t="s">
        <v>95</v>
      </c>
      <c r="E59" s="27"/>
      <c r="F59" s="27"/>
      <c r="G59" s="144" t="e">
        <f t="shared" si="4"/>
        <v>#DIV/0!</v>
      </c>
      <c r="H59" s="144"/>
      <c r="I59" s="156" t="s">
        <v>162</v>
      </c>
      <c r="J59" s="45"/>
    </row>
    <row r="60" spans="1:10" ht="12.75">
      <c r="A60" s="24"/>
      <c r="B60" s="31"/>
      <c r="C60" s="36" t="s">
        <v>17</v>
      </c>
      <c r="D60" s="12" t="s">
        <v>18</v>
      </c>
      <c r="E60" s="27">
        <v>35000</v>
      </c>
      <c r="F60" s="27">
        <v>8263</v>
      </c>
      <c r="G60" s="144">
        <f t="shared" si="4"/>
        <v>23.60857142857143</v>
      </c>
      <c r="H60" s="144">
        <v>32352</v>
      </c>
      <c r="I60" s="144">
        <f>(F60/J60)*100</f>
        <v>123.21801371905757</v>
      </c>
      <c r="J60" s="27">
        <v>6706</v>
      </c>
    </row>
    <row r="61" spans="1:10" ht="33.75" hidden="1">
      <c r="A61" s="24"/>
      <c r="B61" s="31"/>
      <c r="C61" s="32" t="s">
        <v>177</v>
      </c>
      <c r="D61" s="14" t="s">
        <v>189</v>
      </c>
      <c r="E61" s="27"/>
      <c r="F61" s="27"/>
      <c r="G61" s="144" t="e">
        <f t="shared" si="4"/>
        <v>#DIV/0!</v>
      </c>
      <c r="H61" s="144"/>
      <c r="I61" s="156" t="s">
        <v>162</v>
      </c>
      <c r="J61" s="45"/>
    </row>
    <row r="62" spans="1:10" ht="12.75">
      <c r="A62" s="24"/>
      <c r="B62" s="31"/>
      <c r="C62" s="32" t="s">
        <v>27</v>
      </c>
      <c r="D62" s="12" t="s">
        <v>28</v>
      </c>
      <c r="E62" s="27">
        <v>168638</v>
      </c>
      <c r="F62" s="27">
        <v>30280.25</v>
      </c>
      <c r="G62" s="144">
        <f t="shared" si="4"/>
        <v>17.95576916234775</v>
      </c>
      <c r="H62" s="144">
        <v>833783.82</v>
      </c>
      <c r="I62" s="144">
        <f>(F62/J62)*100</f>
        <v>140.09016032048365</v>
      </c>
      <c r="J62" s="27">
        <v>21614.83</v>
      </c>
    </row>
    <row r="63" spans="1:10" ht="12.75" hidden="1">
      <c r="A63" s="24"/>
      <c r="B63" s="31"/>
      <c r="C63" s="30" t="s">
        <v>199</v>
      </c>
      <c r="D63" s="12" t="s">
        <v>200</v>
      </c>
      <c r="E63" s="27"/>
      <c r="F63" s="27"/>
      <c r="G63" s="144" t="e">
        <f t="shared" si="4"/>
        <v>#DIV/0!</v>
      </c>
      <c r="H63" s="156"/>
      <c r="I63" s="156" t="s">
        <v>162</v>
      </c>
      <c r="J63" s="45" t="s">
        <v>162</v>
      </c>
    </row>
    <row r="64" spans="1:10" ht="12.75">
      <c r="A64" s="24"/>
      <c r="B64" s="31"/>
      <c r="C64" s="30" t="s">
        <v>11</v>
      </c>
      <c r="D64" s="13" t="s">
        <v>12</v>
      </c>
      <c r="E64" s="27">
        <v>203568</v>
      </c>
      <c r="F64" s="27">
        <v>48392.95</v>
      </c>
      <c r="G64" s="144">
        <f t="shared" si="4"/>
        <v>23.77237581545233</v>
      </c>
      <c r="H64" s="144">
        <v>120964.56</v>
      </c>
      <c r="I64" s="144">
        <f>(F64/J64)*100</f>
        <v>44.90694926779873</v>
      </c>
      <c r="J64" s="27">
        <v>107762.72</v>
      </c>
    </row>
    <row r="65" spans="1:10" ht="17.25" customHeight="1" hidden="1">
      <c r="A65" s="24"/>
      <c r="B65" s="29">
        <v>75056</v>
      </c>
      <c r="C65" s="44"/>
      <c r="D65" s="16" t="s">
        <v>159</v>
      </c>
      <c r="E65" s="23">
        <f>SUM(E66)</f>
        <v>0</v>
      </c>
      <c r="F65" s="23">
        <f>SUM(F66)</f>
        <v>0</v>
      </c>
      <c r="G65" s="149" t="s">
        <v>162</v>
      </c>
      <c r="H65" s="143"/>
      <c r="I65" s="143" t="e">
        <f>(F65/J65)*100</f>
        <v>#DIV/0!</v>
      </c>
      <c r="J65" s="23">
        <f>SUM(J66)</f>
        <v>0</v>
      </c>
    </row>
    <row r="66" spans="1:10" ht="17.25" customHeight="1" hidden="1">
      <c r="A66" s="24"/>
      <c r="B66" s="31"/>
      <c r="C66" s="32" t="s">
        <v>158</v>
      </c>
      <c r="D66" s="12" t="s">
        <v>134</v>
      </c>
      <c r="E66" s="27">
        <v>0</v>
      </c>
      <c r="F66" s="27">
        <v>0</v>
      </c>
      <c r="G66" s="156" t="s">
        <v>162</v>
      </c>
      <c r="H66" s="144"/>
      <c r="I66" s="144" t="e">
        <f>(F66/J66)*100</f>
        <v>#DIV/0!</v>
      </c>
      <c r="J66" s="27"/>
    </row>
    <row r="67" spans="1:10" ht="17.25" customHeight="1" hidden="1">
      <c r="A67" s="24"/>
      <c r="B67" s="29">
        <v>75075</v>
      </c>
      <c r="C67" s="44"/>
      <c r="D67" s="16" t="s">
        <v>174</v>
      </c>
      <c r="E67" s="23">
        <f>SUM(E69:E70)</f>
        <v>0</v>
      </c>
      <c r="F67" s="23">
        <f>SUM(F69:F70)</f>
        <v>0</v>
      </c>
      <c r="G67" s="143" t="e">
        <f>F67*100/E67</f>
        <v>#DIV/0!</v>
      </c>
      <c r="H67" s="143"/>
      <c r="I67" s="149" t="s">
        <v>162</v>
      </c>
      <c r="J67" s="23">
        <f>SUM(J69:J70)</f>
        <v>0</v>
      </c>
    </row>
    <row r="68" spans="1:10" ht="27.75" customHeight="1" hidden="1">
      <c r="A68" s="24"/>
      <c r="B68" s="38"/>
      <c r="C68" s="32" t="s">
        <v>156</v>
      </c>
      <c r="D68" s="14" t="s">
        <v>157</v>
      </c>
      <c r="E68" s="23"/>
      <c r="F68" s="23"/>
      <c r="G68" s="144" t="e">
        <f>F68*100/E68</f>
        <v>#DIV/0!</v>
      </c>
      <c r="H68" s="143"/>
      <c r="I68" s="144" t="e">
        <f>(F68/J68)*100</f>
        <v>#DIV/0!</v>
      </c>
      <c r="J68" s="27"/>
    </row>
    <row r="69" spans="1:10" ht="17.25" customHeight="1" hidden="1">
      <c r="A69" s="24"/>
      <c r="B69" s="38"/>
      <c r="C69" s="32" t="s">
        <v>11</v>
      </c>
      <c r="D69" s="13" t="s">
        <v>12</v>
      </c>
      <c r="E69" s="27"/>
      <c r="F69" s="27">
        <v>0</v>
      </c>
      <c r="G69" s="144" t="e">
        <f>F69*100/E69</f>
        <v>#DIV/0!</v>
      </c>
      <c r="H69" s="144"/>
      <c r="I69" s="156" t="s">
        <v>162</v>
      </c>
      <c r="J69" s="45"/>
    </row>
    <row r="70" spans="1:10" ht="33.75" hidden="1">
      <c r="A70" s="24"/>
      <c r="B70" s="31"/>
      <c r="C70" s="32" t="s">
        <v>156</v>
      </c>
      <c r="D70" s="88" t="s">
        <v>157</v>
      </c>
      <c r="E70" s="27"/>
      <c r="F70" s="27"/>
      <c r="G70" s="156" t="s">
        <v>162</v>
      </c>
      <c r="H70" s="144"/>
      <c r="I70" s="156" t="s">
        <v>162</v>
      </c>
      <c r="J70" s="45"/>
    </row>
    <row r="71" spans="1:10" ht="12.75" hidden="1">
      <c r="A71" s="24"/>
      <c r="B71" s="29">
        <v>75095</v>
      </c>
      <c r="C71" s="104"/>
      <c r="D71" s="16" t="s">
        <v>5</v>
      </c>
      <c r="E71" s="23">
        <f>SUM(E72:E74)</f>
        <v>0</v>
      </c>
      <c r="F71" s="23">
        <f>SUM(F72:F74)</f>
        <v>0</v>
      </c>
      <c r="G71" s="143" t="e">
        <f>F71*100/E71</f>
        <v>#DIV/0!</v>
      </c>
      <c r="H71" s="143"/>
      <c r="I71" s="149" t="s">
        <v>162</v>
      </c>
      <c r="J71" s="23">
        <f>SUM(J72:J74)</f>
        <v>0</v>
      </c>
    </row>
    <row r="72" spans="1:10" ht="22.5" hidden="1">
      <c r="A72" s="24"/>
      <c r="B72" s="25"/>
      <c r="C72" s="32" t="s">
        <v>150</v>
      </c>
      <c r="D72" s="14" t="s">
        <v>151</v>
      </c>
      <c r="E72" s="27"/>
      <c r="F72" s="27"/>
      <c r="G72" s="144" t="e">
        <f>F72*100/E72</f>
        <v>#DIV/0!</v>
      </c>
      <c r="H72" s="144"/>
      <c r="I72" s="156" t="s">
        <v>162</v>
      </c>
      <c r="J72" s="45">
        <v>0</v>
      </c>
    </row>
    <row r="73" spans="1:10" ht="12.75" hidden="1">
      <c r="A73" s="24"/>
      <c r="B73" s="25"/>
      <c r="C73" s="32" t="s">
        <v>190</v>
      </c>
      <c r="D73" s="14" t="s">
        <v>134</v>
      </c>
      <c r="E73" s="27">
        <v>0</v>
      </c>
      <c r="F73" s="27">
        <v>0</v>
      </c>
      <c r="G73" s="156">
        <v>0</v>
      </c>
      <c r="H73" s="144"/>
      <c r="I73" s="156" t="e">
        <f>(F73/J73)*100</f>
        <v>#DIV/0!</v>
      </c>
      <c r="J73" s="27">
        <v>0</v>
      </c>
    </row>
    <row r="74" spans="1:10" ht="22.5" hidden="1">
      <c r="A74" s="24"/>
      <c r="B74" s="31"/>
      <c r="C74" s="32" t="s">
        <v>101</v>
      </c>
      <c r="D74" s="14" t="s">
        <v>151</v>
      </c>
      <c r="E74" s="27"/>
      <c r="F74" s="27"/>
      <c r="G74" s="144" t="e">
        <f>F74*100/E74</f>
        <v>#DIV/0!</v>
      </c>
      <c r="H74" s="144"/>
      <c r="I74" s="156" t="s">
        <v>162</v>
      </c>
      <c r="J74" s="27">
        <v>0</v>
      </c>
    </row>
    <row r="75" spans="1:10" ht="33.75">
      <c r="A75" s="43">
        <v>751</v>
      </c>
      <c r="B75" s="39"/>
      <c r="C75" s="40"/>
      <c r="D75" s="69" t="s">
        <v>104</v>
      </c>
      <c r="E75" s="20">
        <f>E76+E78+E80</f>
        <v>10088</v>
      </c>
      <c r="F75" s="20">
        <f>F76+F78+F80</f>
        <v>848</v>
      </c>
      <c r="G75" s="142">
        <f>F75*100/E75</f>
        <v>8.406026962727994</v>
      </c>
      <c r="H75" s="142" t="e">
        <f>H76+#REF!+#REF!</f>
        <v>#REF!</v>
      </c>
      <c r="I75" s="142">
        <f>(F75/J75)*100</f>
        <v>100.4739336492891</v>
      </c>
      <c r="J75" s="20">
        <f>J76+J78+J80+J83</f>
        <v>844</v>
      </c>
    </row>
    <row r="76" spans="1:10" ht="22.5">
      <c r="A76" s="21"/>
      <c r="B76" s="29">
        <v>75101</v>
      </c>
      <c r="C76" s="22"/>
      <c r="D76" s="15" t="s">
        <v>123</v>
      </c>
      <c r="E76" s="23">
        <f>SUM(E77)</f>
        <v>10088</v>
      </c>
      <c r="F76" s="23">
        <f>SUM(F77)</f>
        <v>848</v>
      </c>
      <c r="G76" s="143">
        <f>F76*100/E76</f>
        <v>8.406026962727994</v>
      </c>
      <c r="H76" s="143">
        <f>H77</f>
        <v>8313</v>
      </c>
      <c r="I76" s="143">
        <f>(F76/J76)*100</f>
        <v>100.4739336492891</v>
      </c>
      <c r="J76" s="23">
        <f>SUM(J77)</f>
        <v>844</v>
      </c>
    </row>
    <row r="77" spans="1:10" ht="45">
      <c r="A77" s="24"/>
      <c r="B77" s="25"/>
      <c r="C77" s="32">
        <v>2010</v>
      </c>
      <c r="D77" s="14" t="s">
        <v>202</v>
      </c>
      <c r="E77" s="27">
        <v>10088</v>
      </c>
      <c r="F77" s="27">
        <v>848</v>
      </c>
      <c r="G77" s="144">
        <f aca="true" t="shared" si="5" ref="G77:G148">F77*100/E77</f>
        <v>8.406026962727994</v>
      </c>
      <c r="H77" s="144">
        <v>8313</v>
      </c>
      <c r="I77" s="144">
        <f>(F77/J77)*100</f>
        <v>100.4739336492891</v>
      </c>
      <c r="J77" s="27">
        <v>844</v>
      </c>
    </row>
    <row r="78" spans="1:10" ht="12.75" hidden="1">
      <c r="A78" s="24"/>
      <c r="B78" s="29">
        <v>75107</v>
      </c>
      <c r="C78" s="104"/>
      <c r="D78" s="16" t="s">
        <v>169</v>
      </c>
      <c r="E78" s="23">
        <f>SUM(E79:E79)</f>
        <v>0</v>
      </c>
      <c r="F78" s="23">
        <f>SUM(F79:F79)</f>
        <v>0</v>
      </c>
      <c r="G78" s="42" t="s">
        <v>162</v>
      </c>
      <c r="H78" s="143"/>
      <c r="I78" s="143" t="e">
        <f>(F78/J78)*100</f>
        <v>#DIV/0!</v>
      </c>
      <c r="J78" s="23">
        <f>SUM(J79:J79)</f>
        <v>0</v>
      </c>
    </row>
    <row r="79" spans="1:10" ht="12.75" hidden="1">
      <c r="A79" s="24"/>
      <c r="B79" s="114"/>
      <c r="C79" s="30">
        <v>2010</v>
      </c>
      <c r="D79" s="12" t="s">
        <v>134</v>
      </c>
      <c r="E79" s="27">
        <v>0</v>
      </c>
      <c r="F79" s="27">
        <v>0</v>
      </c>
      <c r="G79" s="156" t="s">
        <v>162</v>
      </c>
      <c r="H79" s="144"/>
      <c r="I79" s="144" t="e">
        <f>(F79/J79)*100</f>
        <v>#DIV/0!</v>
      </c>
      <c r="J79" s="45">
        <v>0</v>
      </c>
    </row>
    <row r="80" spans="1:10" s="87" customFormat="1" ht="12.75" hidden="1">
      <c r="A80" s="21"/>
      <c r="B80" s="29">
        <v>75108</v>
      </c>
      <c r="C80" s="22"/>
      <c r="D80" s="16" t="s">
        <v>99</v>
      </c>
      <c r="E80" s="23">
        <f>SUM(E81:E82)</f>
        <v>0</v>
      </c>
      <c r="F80" s="23">
        <f>SUM(F81:F82)</f>
        <v>0</v>
      </c>
      <c r="G80" s="143" t="e">
        <f t="shared" si="5"/>
        <v>#DIV/0!</v>
      </c>
      <c r="H80" s="143"/>
      <c r="I80" s="149" t="s">
        <v>162</v>
      </c>
      <c r="J80" s="23">
        <f>SUM(J81:J82)</f>
        <v>0</v>
      </c>
    </row>
    <row r="81" spans="1:10" ht="12.75" hidden="1">
      <c r="A81" s="24"/>
      <c r="B81" s="31"/>
      <c r="C81" s="32" t="s">
        <v>11</v>
      </c>
      <c r="D81" s="12" t="s">
        <v>12</v>
      </c>
      <c r="E81" s="27">
        <v>0</v>
      </c>
      <c r="F81" s="27">
        <v>0</v>
      </c>
      <c r="G81" s="156" t="s">
        <v>162</v>
      </c>
      <c r="H81" s="144"/>
      <c r="I81" s="156" t="s">
        <v>162</v>
      </c>
      <c r="J81" s="173">
        <v>0</v>
      </c>
    </row>
    <row r="82" spans="1:10" ht="12.75" hidden="1">
      <c r="A82" s="24"/>
      <c r="B82" s="31"/>
      <c r="C82" s="32" t="s">
        <v>158</v>
      </c>
      <c r="D82" s="12" t="s">
        <v>134</v>
      </c>
      <c r="E82" s="27"/>
      <c r="F82" s="27"/>
      <c r="G82" s="144" t="e">
        <f t="shared" si="5"/>
        <v>#DIV/0!</v>
      </c>
      <c r="H82" s="144"/>
      <c r="I82" s="156" t="s">
        <v>162</v>
      </c>
      <c r="J82" s="45"/>
    </row>
    <row r="83" spans="1:10" ht="45" hidden="1">
      <c r="A83" s="24"/>
      <c r="B83" s="29">
        <v>75109</v>
      </c>
      <c r="C83" s="104"/>
      <c r="D83" s="15" t="s">
        <v>188</v>
      </c>
      <c r="E83" s="23">
        <f>SUM(E84)</f>
        <v>0</v>
      </c>
      <c r="F83" s="23">
        <f>SUM(F84)</f>
        <v>0</v>
      </c>
      <c r="G83" s="149" t="s">
        <v>162</v>
      </c>
      <c r="H83" s="143"/>
      <c r="I83" s="143" t="e">
        <f>(F83/J83)*100</f>
        <v>#DIV/0!</v>
      </c>
      <c r="J83" s="23">
        <f>SUM(J84)</f>
        <v>0</v>
      </c>
    </row>
    <row r="84" spans="1:10" ht="12.75" hidden="1">
      <c r="A84" s="24"/>
      <c r="B84" s="129"/>
      <c r="C84" s="32" t="s">
        <v>158</v>
      </c>
      <c r="D84" s="12" t="s">
        <v>134</v>
      </c>
      <c r="E84" s="27">
        <v>0</v>
      </c>
      <c r="F84" s="27">
        <v>0</v>
      </c>
      <c r="G84" s="156" t="s">
        <v>162</v>
      </c>
      <c r="H84" s="144"/>
      <c r="I84" s="144" t="e">
        <f>(F84/J84)*100</f>
        <v>#DIV/0!</v>
      </c>
      <c r="J84" s="27">
        <v>0</v>
      </c>
    </row>
    <row r="85" spans="1:10" ht="22.5">
      <c r="A85" s="28">
        <v>754</v>
      </c>
      <c r="B85" s="18"/>
      <c r="C85" s="34"/>
      <c r="D85" s="69" t="s">
        <v>122</v>
      </c>
      <c r="E85" s="20">
        <f>E86</f>
        <v>400000</v>
      </c>
      <c r="F85" s="20">
        <f>F86</f>
        <v>55457.77</v>
      </c>
      <c r="G85" s="142">
        <f t="shared" si="5"/>
        <v>13.8644425</v>
      </c>
      <c r="H85" s="142">
        <f>SUM(H88)</f>
        <v>298873.6</v>
      </c>
      <c r="I85" s="142">
        <f>(F85/J85)*100</f>
        <v>170.77254744009477</v>
      </c>
      <c r="J85" s="20">
        <f>J88</f>
        <v>32474.64</v>
      </c>
    </row>
    <row r="86" spans="1:10" ht="12.75">
      <c r="A86" s="49"/>
      <c r="B86" s="50">
        <v>75416</v>
      </c>
      <c r="C86" s="119"/>
      <c r="D86" s="174" t="s">
        <v>231</v>
      </c>
      <c r="E86" s="52">
        <f>SUM(E87:E88)</f>
        <v>400000</v>
      </c>
      <c r="F86" s="52">
        <f>SUM(F87:F88)</f>
        <v>55457.77</v>
      </c>
      <c r="G86" s="143">
        <f t="shared" si="5"/>
        <v>13.8644425</v>
      </c>
      <c r="H86" s="151"/>
      <c r="I86" s="149" t="s">
        <v>162</v>
      </c>
      <c r="J86" s="179" t="s">
        <v>162</v>
      </c>
    </row>
    <row r="87" spans="1:10" ht="22.5">
      <c r="A87" s="49"/>
      <c r="B87" s="178"/>
      <c r="C87" s="54" t="s">
        <v>29</v>
      </c>
      <c r="D87" s="14" t="s">
        <v>113</v>
      </c>
      <c r="E87" s="55">
        <v>400000</v>
      </c>
      <c r="F87" s="55">
        <v>55457.77</v>
      </c>
      <c r="G87" s="144">
        <f t="shared" si="5"/>
        <v>13.8644425</v>
      </c>
      <c r="H87" s="151"/>
      <c r="I87" s="156" t="s">
        <v>162</v>
      </c>
      <c r="J87" s="55">
        <v>0</v>
      </c>
    </row>
    <row r="88" spans="1:10" ht="12.75" hidden="1">
      <c r="A88" s="21"/>
      <c r="B88" s="64">
        <v>75495</v>
      </c>
      <c r="C88" s="65"/>
      <c r="D88" s="16" t="s">
        <v>5</v>
      </c>
      <c r="E88" s="23">
        <f>SUM(E89:E90)</f>
        <v>0</v>
      </c>
      <c r="F88" s="23">
        <f>SUM(F89:F90)</f>
        <v>0</v>
      </c>
      <c r="G88" s="143" t="e">
        <f t="shared" si="5"/>
        <v>#DIV/0!</v>
      </c>
      <c r="H88" s="143">
        <f>SUM(H90)</f>
        <v>298873.6</v>
      </c>
      <c r="I88" s="143">
        <f>(F88/J88)*100</f>
        <v>0</v>
      </c>
      <c r="J88" s="23">
        <f>SUM(J89:J90)</f>
        <v>32474.64</v>
      </c>
    </row>
    <row r="89" spans="1:10" ht="15" customHeight="1" hidden="1">
      <c r="A89" s="24"/>
      <c r="B89" s="31"/>
      <c r="C89" s="32" t="s">
        <v>29</v>
      </c>
      <c r="D89" s="14" t="s">
        <v>113</v>
      </c>
      <c r="E89" s="27"/>
      <c r="F89" s="27"/>
      <c r="G89" s="144" t="e">
        <f t="shared" si="5"/>
        <v>#DIV/0!</v>
      </c>
      <c r="H89" s="144">
        <v>298873.6</v>
      </c>
      <c r="I89" s="144">
        <f>(F89/J89)*100</f>
        <v>0</v>
      </c>
      <c r="J89" s="27">
        <v>32474.64</v>
      </c>
    </row>
    <row r="90" spans="1:10" ht="33.75" hidden="1">
      <c r="A90" s="24"/>
      <c r="B90" s="31"/>
      <c r="C90" s="32" t="s">
        <v>140</v>
      </c>
      <c r="D90" s="88" t="s">
        <v>214</v>
      </c>
      <c r="E90" s="27"/>
      <c r="F90" s="27"/>
      <c r="G90" s="144" t="e">
        <f t="shared" si="5"/>
        <v>#DIV/0!</v>
      </c>
      <c r="H90" s="144">
        <v>298873.6</v>
      </c>
      <c r="I90" s="156" t="s">
        <v>162</v>
      </c>
      <c r="J90" s="27">
        <v>0</v>
      </c>
    </row>
    <row r="91" spans="1:10" ht="35.25" customHeight="1">
      <c r="A91" s="176">
        <v>756</v>
      </c>
      <c r="B91" s="177"/>
      <c r="C91" s="40"/>
      <c r="D91" s="69" t="s">
        <v>132</v>
      </c>
      <c r="E91" s="20">
        <f>E92+E97+E105+E119+E127+E131</f>
        <v>101295066</v>
      </c>
      <c r="F91" s="20">
        <f>F92+F97+F105+F119+F127+F131</f>
        <v>8577941.78</v>
      </c>
      <c r="G91" s="142">
        <f t="shared" si="5"/>
        <v>8.468272067664183</v>
      </c>
      <c r="H91" s="142">
        <f>H92+H97+H105+H119+H127+H131</f>
        <v>82918615.82</v>
      </c>
      <c r="I91" s="142">
        <f aca="true" t="shared" si="6" ref="I91:I122">(F91/J91)*100</f>
        <v>109.36381451620214</v>
      </c>
      <c r="J91" s="20">
        <f>SUM(J92,J95,J97,J105,J119,J127,J131)</f>
        <v>7843491.760000001</v>
      </c>
    </row>
    <row r="92" spans="1:10" ht="13.5" customHeight="1">
      <c r="A92" s="21"/>
      <c r="B92" s="29">
        <v>75601</v>
      </c>
      <c r="C92" s="22"/>
      <c r="D92" s="15" t="s">
        <v>30</v>
      </c>
      <c r="E92" s="23">
        <f>SUM(E93:E94)</f>
        <v>115000</v>
      </c>
      <c r="F92" s="23">
        <f>SUM(F93:F94)</f>
        <v>5588.4400000000005</v>
      </c>
      <c r="G92" s="143">
        <f t="shared" si="5"/>
        <v>4.859513043478261</v>
      </c>
      <c r="H92" s="143">
        <f>SUM(H93:H94)</f>
        <v>228288.21</v>
      </c>
      <c r="I92" s="143">
        <f t="shared" si="6"/>
        <v>140.96630494554003</v>
      </c>
      <c r="J92" s="23">
        <f>SUM(J93:J94)</f>
        <v>3964.38</v>
      </c>
    </row>
    <row r="93" spans="1:10" ht="22.5">
      <c r="A93" s="24"/>
      <c r="B93" s="103"/>
      <c r="C93" s="36" t="s">
        <v>31</v>
      </c>
      <c r="D93" s="14" t="s">
        <v>137</v>
      </c>
      <c r="E93" s="27">
        <v>115000</v>
      </c>
      <c r="F93" s="27">
        <v>5273.81</v>
      </c>
      <c r="G93" s="144">
        <f t="shared" si="5"/>
        <v>4.585921739130435</v>
      </c>
      <c r="H93" s="144">
        <v>136395.86</v>
      </c>
      <c r="I93" s="144">
        <f t="shared" si="6"/>
        <v>135.1254195598145</v>
      </c>
      <c r="J93" s="27">
        <v>3902.9</v>
      </c>
    </row>
    <row r="94" spans="1:10" ht="12.75" customHeight="1">
      <c r="A94" s="24"/>
      <c r="B94" s="25"/>
      <c r="C94" s="32" t="s">
        <v>21</v>
      </c>
      <c r="D94" s="14" t="s">
        <v>112</v>
      </c>
      <c r="E94" s="27">
        <v>0</v>
      </c>
      <c r="F94" s="27">
        <v>314.63</v>
      </c>
      <c r="G94" s="156" t="s">
        <v>162</v>
      </c>
      <c r="H94" s="144">
        <v>91892.35</v>
      </c>
      <c r="I94" s="144">
        <f t="shared" si="6"/>
        <v>511.75992192582953</v>
      </c>
      <c r="J94" s="27">
        <v>61.48</v>
      </c>
    </row>
    <row r="95" spans="1:10" ht="12.75" customHeight="1" hidden="1">
      <c r="A95" s="24"/>
      <c r="B95" s="29">
        <v>75605</v>
      </c>
      <c r="C95" s="46"/>
      <c r="D95" s="15" t="s">
        <v>175</v>
      </c>
      <c r="E95" s="23">
        <f>E96</f>
        <v>0</v>
      </c>
      <c r="F95" s="23">
        <f>F96</f>
        <v>0</v>
      </c>
      <c r="G95" s="149" t="s">
        <v>162</v>
      </c>
      <c r="H95" s="143"/>
      <c r="I95" s="143" t="e">
        <f t="shared" si="6"/>
        <v>#DIV/0!</v>
      </c>
      <c r="J95" s="23">
        <v>0</v>
      </c>
    </row>
    <row r="96" spans="1:10" ht="13.5" customHeight="1" hidden="1">
      <c r="A96" s="21"/>
      <c r="B96" s="118"/>
      <c r="C96" s="32" t="s">
        <v>50</v>
      </c>
      <c r="D96" s="14" t="s">
        <v>175</v>
      </c>
      <c r="E96" s="27">
        <v>0</v>
      </c>
      <c r="F96" s="27">
        <v>0</v>
      </c>
      <c r="G96" s="156" t="s">
        <v>162</v>
      </c>
      <c r="H96" s="144"/>
      <c r="I96" s="144" t="e">
        <f t="shared" si="6"/>
        <v>#DIV/0!</v>
      </c>
      <c r="J96" s="27">
        <v>0</v>
      </c>
    </row>
    <row r="97" spans="1:10" ht="35.25" customHeight="1">
      <c r="A97" s="21"/>
      <c r="B97" s="29">
        <v>75615</v>
      </c>
      <c r="C97" s="22"/>
      <c r="D97" s="15" t="s">
        <v>124</v>
      </c>
      <c r="E97" s="23">
        <f>SUM(E98:E104)</f>
        <v>27392734</v>
      </c>
      <c r="F97" s="23">
        <f>SUM(F98:F104)</f>
        <v>2239481.17</v>
      </c>
      <c r="G97" s="143">
        <f t="shared" si="5"/>
        <v>8.175456929563877</v>
      </c>
      <c r="H97" s="143">
        <f>SUM(H98:H104)</f>
        <v>21304432.6</v>
      </c>
      <c r="I97" s="143">
        <f t="shared" si="6"/>
        <v>99.23118953745039</v>
      </c>
      <c r="J97" s="23">
        <f>SUM(J98:J104)</f>
        <v>2256831.93</v>
      </c>
    </row>
    <row r="98" spans="1:10" ht="12.75">
      <c r="A98" s="24"/>
      <c r="B98" s="31"/>
      <c r="C98" s="32" t="s">
        <v>32</v>
      </c>
      <c r="D98" s="12" t="s">
        <v>33</v>
      </c>
      <c r="E98" s="27">
        <v>26500000</v>
      </c>
      <c r="F98" s="27">
        <v>2170061.03</v>
      </c>
      <c r="G98" s="144">
        <f t="shared" si="5"/>
        <v>8.18890954716981</v>
      </c>
      <c r="H98" s="144">
        <v>20056054.94</v>
      </c>
      <c r="I98" s="144">
        <f t="shared" si="6"/>
        <v>97.0113329788302</v>
      </c>
      <c r="J98" s="27">
        <v>2236914.97</v>
      </c>
    </row>
    <row r="99" spans="1:10" ht="12.75">
      <c r="A99" s="24"/>
      <c r="B99" s="31"/>
      <c r="C99" s="32" t="s">
        <v>34</v>
      </c>
      <c r="D99" s="12" t="s">
        <v>35</v>
      </c>
      <c r="E99" s="27">
        <v>1265</v>
      </c>
      <c r="F99" s="27">
        <v>25</v>
      </c>
      <c r="G99" s="144">
        <f t="shared" si="5"/>
        <v>1.976284584980237</v>
      </c>
      <c r="H99" s="144">
        <v>692.5</v>
      </c>
      <c r="I99" s="144">
        <f t="shared" si="6"/>
        <v>7.828156312625251</v>
      </c>
      <c r="J99" s="27">
        <v>319.36</v>
      </c>
    </row>
    <row r="100" spans="1:10" ht="12.75">
      <c r="A100" s="24"/>
      <c r="B100" s="31"/>
      <c r="C100" s="32" t="s">
        <v>36</v>
      </c>
      <c r="D100" s="12" t="s">
        <v>37</v>
      </c>
      <c r="E100" s="27">
        <v>665000</v>
      </c>
      <c r="F100" s="27">
        <v>11939</v>
      </c>
      <c r="G100" s="144">
        <f t="shared" si="5"/>
        <v>1.7953383458646617</v>
      </c>
      <c r="H100" s="144">
        <v>627558.4</v>
      </c>
      <c r="I100" s="144">
        <f t="shared" si="6"/>
        <v>16133.783783783783</v>
      </c>
      <c r="J100" s="27">
        <v>74</v>
      </c>
    </row>
    <row r="101" spans="1:10" ht="12.75">
      <c r="A101" s="24"/>
      <c r="B101" s="31"/>
      <c r="C101" s="32" t="s">
        <v>38</v>
      </c>
      <c r="D101" s="12" t="s">
        <v>96</v>
      </c>
      <c r="E101" s="27">
        <v>200839</v>
      </c>
      <c r="F101" s="27">
        <v>50326</v>
      </c>
      <c r="G101" s="144">
        <f t="shared" si="5"/>
        <v>25.057882184237126</v>
      </c>
      <c r="H101" s="144">
        <v>459936</v>
      </c>
      <c r="I101" s="144">
        <f t="shared" si="6"/>
        <v>263.7907537477723</v>
      </c>
      <c r="J101" s="27">
        <v>19078</v>
      </c>
    </row>
    <row r="102" spans="1:10" ht="12.75">
      <c r="A102" s="24"/>
      <c r="B102" s="31"/>
      <c r="C102" s="32" t="s">
        <v>17</v>
      </c>
      <c r="D102" s="12" t="s">
        <v>18</v>
      </c>
      <c r="E102" s="27">
        <v>980</v>
      </c>
      <c r="F102" s="27">
        <v>189.6</v>
      </c>
      <c r="G102" s="144">
        <f t="shared" si="5"/>
        <v>19.346938775510203</v>
      </c>
      <c r="H102" s="144">
        <v>624.8</v>
      </c>
      <c r="I102" s="144">
        <f t="shared" si="6"/>
        <v>307.79220779220776</v>
      </c>
      <c r="J102" s="27">
        <v>61.6</v>
      </c>
    </row>
    <row r="103" spans="1:10" ht="14.25" customHeight="1">
      <c r="A103" s="24"/>
      <c r="B103" s="31"/>
      <c r="C103" s="32" t="s">
        <v>21</v>
      </c>
      <c r="D103" s="14" t="s">
        <v>112</v>
      </c>
      <c r="E103" s="27">
        <v>24650</v>
      </c>
      <c r="F103" s="27">
        <v>6940.54</v>
      </c>
      <c r="G103" s="144">
        <f t="shared" si="5"/>
        <v>28.156348884381337</v>
      </c>
      <c r="H103" s="144">
        <v>124485.96</v>
      </c>
      <c r="I103" s="144">
        <f t="shared" si="6"/>
        <v>1807.4322916666667</v>
      </c>
      <c r="J103" s="27">
        <v>384</v>
      </c>
    </row>
    <row r="104" spans="1:10" ht="22.5" hidden="1">
      <c r="A104" s="24"/>
      <c r="B104" s="31"/>
      <c r="C104" s="32">
        <v>2680</v>
      </c>
      <c r="D104" s="14" t="s">
        <v>103</v>
      </c>
      <c r="E104" s="27"/>
      <c r="F104" s="27"/>
      <c r="G104" s="144" t="e">
        <f t="shared" si="5"/>
        <v>#DIV/0!</v>
      </c>
      <c r="H104" s="144">
        <v>35080</v>
      </c>
      <c r="I104" s="144" t="e">
        <f t="shared" si="6"/>
        <v>#DIV/0!</v>
      </c>
      <c r="J104" s="27"/>
    </row>
    <row r="105" spans="1:10" ht="45">
      <c r="A105" s="21"/>
      <c r="B105" s="29">
        <v>75616</v>
      </c>
      <c r="C105" s="44"/>
      <c r="D105" s="15" t="s">
        <v>125</v>
      </c>
      <c r="E105" s="23">
        <f>SUM(E106:E118)</f>
        <v>14814150</v>
      </c>
      <c r="F105" s="23">
        <f>SUM(F106:F118)</f>
        <v>439385.04000000004</v>
      </c>
      <c r="G105" s="143">
        <f t="shared" si="5"/>
        <v>2.9659821184475654</v>
      </c>
      <c r="H105" s="143">
        <f>SUM(H106:H118)</f>
        <v>11289482.9</v>
      </c>
      <c r="I105" s="143">
        <f t="shared" si="6"/>
        <v>75.98752821310299</v>
      </c>
      <c r="J105" s="23">
        <f>SUM(J106:J118)</f>
        <v>578233.1</v>
      </c>
    </row>
    <row r="106" spans="1:10" ht="12.75">
      <c r="A106" s="24"/>
      <c r="B106" s="25"/>
      <c r="C106" s="32" t="s">
        <v>32</v>
      </c>
      <c r="D106" s="12" t="s">
        <v>33</v>
      </c>
      <c r="E106" s="27">
        <v>7451000</v>
      </c>
      <c r="F106" s="27">
        <v>176745.89</v>
      </c>
      <c r="G106" s="144">
        <f t="shared" si="5"/>
        <v>2.372109649711448</v>
      </c>
      <c r="H106" s="144">
        <v>5583298.77</v>
      </c>
      <c r="I106" s="144">
        <f t="shared" si="6"/>
        <v>90.45051648062086</v>
      </c>
      <c r="J106" s="27">
        <v>195406.17</v>
      </c>
    </row>
    <row r="107" spans="1:10" ht="12.75">
      <c r="A107" s="24"/>
      <c r="B107" s="25"/>
      <c r="C107" s="32" t="s">
        <v>34</v>
      </c>
      <c r="D107" s="12" t="s">
        <v>35</v>
      </c>
      <c r="E107" s="27">
        <v>115320</v>
      </c>
      <c r="F107" s="27">
        <v>740.74</v>
      </c>
      <c r="G107" s="144">
        <f t="shared" si="5"/>
        <v>0.6423343739160596</v>
      </c>
      <c r="H107" s="144">
        <v>128065.04</v>
      </c>
      <c r="I107" s="144">
        <f t="shared" si="6"/>
        <v>82.0019483682416</v>
      </c>
      <c r="J107" s="27">
        <v>903.32</v>
      </c>
    </row>
    <row r="108" spans="1:10" ht="12.75">
      <c r="A108" s="24"/>
      <c r="B108" s="25"/>
      <c r="C108" s="32" t="s">
        <v>36</v>
      </c>
      <c r="D108" s="12" t="s">
        <v>37</v>
      </c>
      <c r="E108" s="27">
        <v>740000</v>
      </c>
      <c r="F108" s="27">
        <v>14260.82</v>
      </c>
      <c r="G108" s="144">
        <f t="shared" si="5"/>
        <v>1.9271378378378379</v>
      </c>
      <c r="H108" s="144">
        <v>586665.11</v>
      </c>
      <c r="I108" s="144">
        <f t="shared" si="6"/>
        <v>102.97929556391281</v>
      </c>
      <c r="J108" s="27">
        <v>13848.24</v>
      </c>
    </row>
    <row r="109" spans="1:10" ht="12.75">
      <c r="A109" s="24"/>
      <c r="B109" s="25"/>
      <c r="C109" s="37" t="s">
        <v>39</v>
      </c>
      <c r="D109" s="12" t="s">
        <v>40</v>
      </c>
      <c r="E109" s="27">
        <v>500000</v>
      </c>
      <c r="F109" s="27">
        <v>37102.89</v>
      </c>
      <c r="G109" s="144">
        <f t="shared" si="5"/>
        <v>7.420578</v>
      </c>
      <c r="H109" s="144">
        <v>597304.88</v>
      </c>
      <c r="I109" s="144">
        <f t="shared" si="6"/>
        <v>114.09322935565409</v>
      </c>
      <c r="J109" s="27">
        <v>32519.8</v>
      </c>
    </row>
    <row r="110" spans="1:10" ht="12.75">
      <c r="A110" s="24"/>
      <c r="B110" s="25"/>
      <c r="C110" s="37" t="s">
        <v>41</v>
      </c>
      <c r="D110" s="12" t="s">
        <v>98</v>
      </c>
      <c r="E110" s="27">
        <v>197000</v>
      </c>
      <c r="F110" s="27">
        <v>4515.66</v>
      </c>
      <c r="G110" s="144">
        <f t="shared" si="5"/>
        <v>2.2922131979695433</v>
      </c>
      <c r="H110" s="144">
        <v>189004.14</v>
      </c>
      <c r="I110" s="144">
        <f t="shared" si="6"/>
        <v>83.8221781670964</v>
      </c>
      <c r="J110" s="27">
        <v>5387.19</v>
      </c>
    </row>
    <row r="111" spans="1:10" ht="12.75">
      <c r="A111" s="24"/>
      <c r="B111" s="25"/>
      <c r="C111" s="32" t="s">
        <v>42</v>
      </c>
      <c r="D111" s="12" t="s">
        <v>43</v>
      </c>
      <c r="E111" s="27">
        <v>1480000</v>
      </c>
      <c r="F111" s="27">
        <v>2266.5</v>
      </c>
      <c r="G111" s="144">
        <f t="shared" si="5"/>
        <v>0.1531418918918919</v>
      </c>
      <c r="H111" s="144">
        <v>803263.87</v>
      </c>
      <c r="I111" s="144">
        <f t="shared" si="6"/>
        <v>1248.7603305785124</v>
      </c>
      <c r="J111" s="27">
        <v>181.5</v>
      </c>
    </row>
    <row r="112" spans="1:10" ht="12.75">
      <c r="A112" s="24"/>
      <c r="B112" s="25"/>
      <c r="C112" s="37" t="s">
        <v>44</v>
      </c>
      <c r="D112" s="12" t="s">
        <v>45</v>
      </c>
      <c r="E112" s="27">
        <v>180000</v>
      </c>
      <c r="F112" s="27">
        <v>6549.3</v>
      </c>
      <c r="G112" s="144">
        <f t="shared" si="5"/>
        <v>3.6385</v>
      </c>
      <c r="H112" s="144">
        <v>258812.5</v>
      </c>
      <c r="I112" s="144">
        <f t="shared" si="6"/>
        <v>87.50016700289918</v>
      </c>
      <c r="J112" s="27">
        <v>7484.9</v>
      </c>
    </row>
    <row r="113" spans="1:10" ht="12.75">
      <c r="A113" s="24"/>
      <c r="B113" s="25"/>
      <c r="C113" s="32" t="s">
        <v>38</v>
      </c>
      <c r="D113" s="12" t="s">
        <v>96</v>
      </c>
      <c r="E113" s="27">
        <v>4000000</v>
      </c>
      <c r="F113" s="27">
        <v>185072</v>
      </c>
      <c r="G113" s="144">
        <f t="shared" si="5"/>
        <v>4.6268</v>
      </c>
      <c r="H113" s="144">
        <v>2808159.24</v>
      </c>
      <c r="I113" s="144">
        <f t="shared" si="6"/>
        <v>59.700645161290325</v>
      </c>
      <c r="J113" s="27">
        <v>310000</v>
      </c>
    </row>
    <row r="114" spans="1:10" ht="12.75">
      <c r="A114" s="24"/>
      <c r="B114" s="25"/>
      <c r="C114" s="32" t="s">
        <v>160</v>
      </c>
      <c r="D114" s="12" t="s">
        <v>161</v>
      </c>
      <c r="E114" s="27">
        <v>2000</v>
      </c>
      <c r="F114" s="27">
        <v>48</v>
      </c>
      <c r="G114" s="144">
        <f t="shared" si="5"/>
        <v>2.4</v>
      </c>
      <c r="H114" s="144"/>
      <c r="I114" s="144">
        <f t="shared" si="6"/>
        <v>32.6530612244898</v>
      </c>
      <c r="J114" s="27">
        <v>147</v>
      </c>
    </row>
    <row r="115" spans="1:10" ht="12.75" hidden="1">
      <c r="A115" s="24"/>
      <c r="B115" s="25"/>
      <c r="C115" s="32" t="s">
        <v>29</v>
      </c>
      <c r="D115" s="14" t="s">
        <v>187</v>
      </c>
      <c r="E115" s="27">
        <v>0</v>
      </c>
      <c r="F115" s="27">
        <v>0</v>
      </c>
      <c r="G115" s="156" t="s">
        <v>162</v>
      </c>
      <c r="H115" s="144"/>
      <c r="I115" s="156" t="e">
        <f t="shared" si="6"/>
        <v>#DIV/0!</v>
      </c>
      <c r="J115" s="27">
        <v>0</v>
      </c>
    </row>
    <row r="116" spans="1:10" ht="12.75">
      <c r="A116" s="24"/>
      <c r="B116" s="25"/>
      <c r="C116" s="32" t="s">
        <v>17</v>
      </c>
      <c r="D116" s="12" t="s">
        <v>18</v>
      </c>
      <c r="E116" s="27">
        <v>40450</v>
      </c>
      <c r="F116" s="27">
        <v>3141.5</v>
      </c>
      <c r="G116" s="144">
        <f t="shared" si="5"/>
        <v>7.7663782447466</v>
      </c>
      <c r="H116" s="144"/>
      <c r="I116" s="144">
        <f t="shared" si="6"/>
        <v>72.36178358033621</v>
      </c>
      <c r="J116" s="27">
        <v>4341.38</v>
      </c>
    </row>
    <row r="117" spans="1:10" ht="12.75" customHeight="1">
      <c r="A117" s="24"/>
      <c r="B117" s="25"/>
      <c r="C117" s="32" t="s">
        <v>21</v>
      </c>
      <c r="D117" s="14" t="s">
        <v>112</v>
      </c>
      <c r="E117" s="27">
        <v>108380</v>
      </c>
      <c r="F117" s="27">
        <v>8941.74</v>
      </c>
      <c r="G117" s="144">
        <f t="shared" si="5"/>
        <v>8.25035984498985</v>
      </c>
      <c r="H117" s="144">
        <v>91892.35</v>
      </c>
      <c r="I117" s="144">
        <f t="shared" si="6"/>
        <v>111.58206049715483</v>
      </c>
      <c r="J117" s="27">
        <v>8013.6</v>
      </c>
    </row>
    <row r="118" spans="1:10" ht="22.5" hidden="1">
      <c r="A118" s="24"/>
      <c r="B118" s="25"/>
      <c r="C118" s="32">
        <v>2680</v>
      </c>
      <c r="D118" s="14" t="s">
        <v>103</v>
      </c>
      <c r="E118" s="27"/>
      <c r="F118" s="27"/>
      <c r="G118" s="144" t="e">
        <f t="shared" si="5"/>
        <v>#DIV/0!</v>
      </c>
      <c r="H118" s="144">
        <v>243017</v>
      </c>
      <c r="I118" s="144" t="e">
        <f t="shared" si="6"/>
        <v>#DIV/0!</v>
      </c>
      <c r="J118" s="27"/>
    </row>
    <row r="119" spans="1:10" ht="24.75" customHeight="1">
      <c r="A119" s="21"/>
      <c r="B119" s="29">
        <v>75618</v>
      </c>
      <c r="C119" s="22"/>
      <c r="D119" s="15" t="s">
        <v>126</v>
      </c>
      <c r="E119" s="23">
        <f>SUM(E120:E126)</f>
        <v>7592000</v>
      </c>
      <c r="F119" s="23">
        <f>SUM(F120:F126)</f>
        <v>959934.37</v>
      </c>
      <c r="G119" s="143">
        <f t="shared" si="5"/>
        <v>12.644024894625922</v>
      </c>
      <c r="H119" s="143">
        <f>SUM(H120:H126)</f>
        <v>3517985.71</v>
      </c>
      <c r="I119" s="143">
        <f t="shared" si="6"/>
        <v>103.19937017418579</v>
      </c>
      <c r="J119" s="23">
        <f>SUM(J120:J126)</f>
        <v>930174.64</v>
      </c>
    </row>
    <row r="120" spans="1:10" ht="12.75">
      <c r="A120" s="24"/>
      <c r="B120" s="31"/>
      <c r="C120" s="36" t="s">
        <v>46</v>
      </c>
      <c r="D120" s="12" t="s">
        <v>114</v>
      </c>
      <c r="E120" s="27">
        <v>900000</v>
      </c>
      <c r="F120" s="27">
        <v>78148.96</v>
      </c>
      <c r="G120" s="144">
        <f t="shared" si="5"/>
        <v>8.683217777777779</v>
      </c>
      <c r="H120" s="144">
        <v>1519063.49</v>
      </c>
      <c r="I120" s="144">
        <f t="shared" si="6"/>
        <v>94.85837692547467</v>
      </c>
      <c r="J120" s="27">
        <v>82384.88</v>
      </c>
    </row>
    <row r="121" spans="1:10" ht="15.75" customHeight="1">
      <c r="A121" s="24"/>
      <c r="B121" s="31"/>
      <c r="C121" s="37" t="s">
        <v>47</v>
      </c>
      <c r="D121" s="14" t="s">
        <v>115</v>
      </c>
      <c r="E121" s="27">
        <v>1450000</v>
      </c>
      <c r="F121" s="27">
        <v>716573.78</v>
      </c>
      <c r="G121" s="144">
        <f t="shared" si="5"/>
        <v>49.41888137931034</v>
      </c>
      <c r="H121" s="144">
        <v>1265153.46</v>
      </c>
      <c r="I121" s="144">
        <f t="shared" si="6"/>
        <v>102.11503858140235</v>
      </c>
      <c r="J121" s="27">
        <v>701731.88</v>
      </c>
    </row>
    <row r="122" spans="1:10" ht="24" customHeight="1">
      <c r="A122" s="24"/>
      <c r="B122" s="31"/>
      <c r="C122" s="37" t="s">
        <v>48</v>
      </c>
      <c r="D122" s="14" t="s">
        <v>116</v>
      </c>
      <c r="E122" s="27">
        <v>4410000</v>
      </c>
      <c r="F122" s="27">
        <v>101843.04</v>
      </c>
      <c r="G122" s="144">
        <f t="shared" si="5"/>
        <v>2.3093659863945577</v>
      </c>
      <c r="H122" s="144"/>
      <c r="I122" s="144">
        <f t="shared" si="6"/>
        <v>129.43907552958945</v>
      </c>
      <c r="J122" s="27">
        <v>78680.29</v>
      </c>
    </row>
    <row r="123" spans="1:10" ht="25.5" customHeight="1" hidden="1">
      <c r="A123" s="24"/>
      <c r="B123" s="31"/>
      <c r="C123" s="32" t="s">
        <v>80</v>
      </c>
      <c r="D123" s="14" t="s">
        <v>95</v>
      </c>
      <c r="E123" s="45"/>
      <c r="F123" s="45"/>
      <c r="G123" s="156" t="s">
        <v>162</v>
      </c>
      <c r="H123" s="144">
        <v>0</v>
      </c>
      <c r="I123" s="156" t="s">
        <v>162</v>
      </c>
      <c r="J123" s="27">
        <v>0</v>
      </c>
    </row>
    <row r="124" spans="1:10" ht="12.75" customHeight="1">
      <c r="A124" s="24"/>
      <c r="B124" s="31"/>
      <c r="C124" s="32" t="s">
        <v>8</v>
      </c>
      <c r="D124" s="12" t="s">
        <v>9</v>
      </c>
      <c r="E124" s="45">
        <v>6000</v>
      </c>
      <c r="F124" s="45">
        <v>200</v>
      </c>
      <c r="G124" s="144">
        <f t="shared" si="5"/>
        <v>3.3333333333333335</v>
      </c>
      <c r="H124" s="144"/>
      <c r="I124" s="144">
        <f>(F124/J124)*100</f>
        <v>133.33333333333331</v>
      </c>
      <c r="J124" s="45">
        <v>150</v>
      </c>
    </row>
    <row r="125" spans="1:10" ht="12.75">
      <c r="A125" s="24"/>
      <c r="B125" s="31"/>
      <c r="C125" s="32" t="s">
        <v>17</v>
      </c>
      <c r="D125" s="12" t="s">
        <v>18</v>
      </c>
      <c r="E125" s="27">
        <v>825000</v>
      </c>
      <c r="F125" s="27">
        <v>63106.96</v>
      </c>
      <c r="G125" s="144">
        <f t="shared" si="5"/>
        <v>7.649328484848485</v>
      </c>
      <c r="H125" s="144">
        <v>732611.15</v>
      </c>
      <c r="I125" s="144">
        <f>(F125/J125)*100</f>
        <v>93.89214871471214</v>
      </c>
      <c r="J125" s="27">
        <v>67212.18</v>
      </c>
    </row>
    <row r="126" spans="1:10" ht="13.5" customHeight="1">
      <c r="A126" s="24"/>
      <c r="B126" s="31"/>
      <c r="C126" s="30" t="s">
        <v>21</v>
      </c>
      <c r="D126" s="14" t="s">
        <v>112</v>
      </c>
      <c r="E126" s="27">
        <v>1000</v>
      </c>
      <c r="F126" s="27">
        <v>61.63</v>
      </c>
      <c r="G126" s="144">
        <f t="shared" si="5"/>
        <v>6.163</v>
      </c>
      <c r="H126" s="144">
        <v>1157.61</v>
      </c>
      <c r="I126" s="144">
        <f>(F126/J126)*100</f>
        <v>399.93510707332905</v>
      </c>
      <c r="J126" s="27">
        <v>15.41</v>
      </c>
    </row>
    <row r="127" spans="1:10" ht="12.75">
      <c r="A127" s="21"/>
      <c r="B127" s="29">
        <v>75619</v>
      </c>
      <c r="C127" s="22"/>
      <c r="D127" s="16" t="s">
        <v>49</v>
      </c>
      <c r="E127" s="23">
        <f>SUM(E128:E129)</f>
        <v>572000</v>
      </c>
      <c r="F127" s="23">
        <f>SUM(F128:F129)</f>
        <v>887.08</v>
      </c>
      <c r="G127" s="143">
        <f t="shared" si="5"/>
        <v>0.15508391608391608</v>
      </c>
      <c r="H127" s="143">
        <f>SUM(H129)</f>
        <v>450000</v>
      </c>
      <c r="I127" s="144">
        <f>(F127/J127)*100</f>
        <v>0.20160909090909093</v>
      </c>
      <c r="J127" s="23">
        <f>SUM(J128:J129)</f>
        <v>440000</v>
      </c>
    </row>
    <row r="128" spans="1:10" ht="22.5">
      <c r="A128" s="21"/>
      <c r="B128" s="38"/>
      <c r="C128" s="32" t="s">
        <v>80</v>
      </c>
      <c r="D128" s="14" t="s">
        <v>95</v>
      </c>
      <c r="E128" s="27">
        <v>12000</v>
      </c>
      <c r="F128" s="27">
        <v>887.08</v>
      </c>
      <c r="G128" s="144">
        <f t="shared" si="5"/>
        <v>7.392333333333333</v>
      </c>
      <c r="H128" s="144"/>
      <c r="I128" s="156" t="s">
        <v>162</v>
      </c>
      <c r="J128" s="45">
        <v>0</v>
      </c>
    </row>
    <row r="129" spans="1:10" ht="22.5">
      <c r="A129" s="24"/>
      <c r="B129" s="31"/>
      <c r="C129" s="37" t="s">
        <v>50</v>
      </c>
      <c r="D129" s="14" t="s">
        <v>133</v>
      </c>
      <c r="E129" s="27">
        <v>560000</v>
      </c>
      <c r="F129" s="27">
        <v>0</v>
      </c>
      <c r="G129" s="144">
        <f t="shared" si="5"/>
        <v>0</v>
      </c>
      <c r="H129" s="144">
        <v>450000</v>
      </c>
      <c r="I129" s="144">
        <f aca="true" t="shared" si="7" ref="I129:I136">(F129/J129)*100</f>
        <v>0</v>
      </c>
      <c r="J129" s="27">
        <v>440000</v>
      </c>
    </row>
    <row r="130" spans="1:10" ht="12.75" hidden="1">
      <c r="A130" s="24"/>
      <c r="B130" s="31"/>
      <c r="C130" s="32" t="s">
        <v>11</v>
      </c>
      <c r="D130" s="13" t="s">
        <v>12</v>
      </c>
      <c r="E130" s="27"/>
      <c r="F130" s="27"/>
      <c r="G130" s="144" t="e">
        <f t="shared" si="5"/>
        <v>#DIV/0!</v>
      </c>
      <c r="H130" s="144"/>
      <c r="I130" s="144" t="e">
        <f t="shared" si="7"/>
        <v>#DIV/0!</v>
      </c>
      <c r="J130" s="27">
        <v>0</v>
      </c>
    </row>
    <row r="131" spans="1:10" ht="22.5">
      <c r="A131" s="21"/>
      <c r="B131" s="29">
        <v>75621</v>
      </c>
      <c r="C131" s="22"/>
      <c r="D131" s="15" t="s">
        <v>117</v>
      </c>
      <c r="E131" s="23">
        <f>SUM(E132:E133)</f>
        <v>50809182</v>
      </c>
      <c r="F131" s="23">
        <f>SUM(F132:F133)</f>
        <v>4932665.68</v>
      </c>
      <c r="G131" s="143">
        <f t="shared" si="5"/>
        <v>9.708217069898902</v>
      </c>
      <c r="H131" s="143">
        <f>SUM(H132:H133)</f>
        <v>46128426.4</v>
      </c>
      <c r="I131" s="143">
        <f t="shared" si="7"/>
        <v>135.7257893046668</v>
      </c>
      <c r="J131" s="23">
        <f>SUM(J132:J133)</f>
        <v>3634287.71</v>
      </c>
    </row>
    <row r="132" spans="1:10" ht="12.75">
      <c r="A132" s="24"/>
      <c r="B132" s="31"/>
      <c r="C132" s="36" t="s">
        <v>51</v>
      </c>
      <c r="D132" s="12" t="s">
        <v>52</v>
      </c>
      <c r="E132" s="27">
        <v>49009182</v>
      </c>
      <c r="F132" s="27">
        <v>4805610</v>
      </c>
      <c r="G132" s="144">
        <f t="shared" si="5"/>
        <v>9.805529910701223</v>
      </c>
      <c r="H132" s="144">
        <v>43532535</v>
      </c>
      <c r="I132" s="144">
        <f t="shared" si="7"/>
        <v>132.5132068978639</v>
      </c>
      <c r="J132" s="27">
        <v>3626514</v>
      </c>
    </row>
    <row r="133" spans="1:10" ht="12.75">
      <c r="A133" s="24"/>
      <c r="B133" s="31"/>
      <c r="C133" s="30" t="s">
        <v>53</v>
      </c>
      <c r="D133" s="12" t="s">
        <v>54</v>
      </c>
      <c r="E133" s="27">
        <v>1800000</v>
      </c>
      <c r="F133" s="27">
        <v>127055.68</v>
      </c>
      <c r="G133" s="144">
        <f t="shared" si="5"/>
        <v>7.0586488888888885</v>
      </c>
      <c r="H133" s="144">
        <v>2595891.4</v>
      </c>
      <c r="I133" s="144">
        <f t="shared" si="7"/>
        <v>1634.4278343287826</v>
      </c>
      <c r="J133" s="27">
        <v>7773.71</v>
      </c>
    </row>
    <row r="134" spans="1:10" ht="12.75">
      <c r="A134" s="28">
        <v>758</v>
      </c>
      <c r="B134" s="18"/>
      <c r="C134" s="34"/>
      <c r="D134" s="68" t="s">
        <v>55</v>
      </c>
      <c r="E134" s="20">
        <f>E135+E137+E139+E141+E148</f>
        <v>41169887</v>
      </c>
      <c r="F134" s="20">
        <f>F135+F137+F139+F141+F148</f>
        <v>5953209</v>
      </c>
      <c r="G134" s="142">
        <f t="shared" si="5"/>
        <v>14.46010527063142</v>
      </c>
      <c r="H134" s="142" t="e">
        <f>SUM(H135+#REF!+H139+H141+H148)</f>
        <v>#REF!</v>
      </c>
      <c r="I134" s="142">
        <f t="shared" si="7"/>
        <v>102.3116499713596</v>
      </c>
      <c r="J134" s="20">
        <f>J135+J139+J141+J148</f>
        <v>5818701</v>
      </c>
    </row>
    <row r="135" spans="1:10" ht="22.5">
      <c r="A135" s="21"/>
      <c r="B135" s="29">
        <v>75801</v>
      </c>
      <c r="C135" s="22"/>
      <c r="D135" s="15" t="s">
        <v>127</v>
      </c>
      <c r="E135" s="23">
        <f>SUM(E136)</f>
        <v>37120462</v>
      </c>
      <c r="F135" s="23">
        <f>SUM(F136)</f>
        <v>5710840</v>
      </c>
      <c r="G135" s="143">
        <f t="shared" si="5"/>
        <v>15.384614555713235</v>
      </c>
      <c r="H135" s="143">
        <f>H136</f>
        <v>29785357</v>
      </c>
      <c r="I135" s="143">
        <f t="shared" si="7"/>
        <v>103.36006544571319</v>
      </c>
      <c r="J135" s="23">
        <f>SUM(J136)</f>
        <v>5525190</v>
      </c>
    </row>
    <row r="136" spans="1:10" ht="12.75">
      <c r="A136" s="24"/>
      <c r="B136" s="31"/>
      <c r="C136" s="32">
        <v>2920</v>
      </c>
      <c r="D136" s="12" t="s">
        <v>118</v>
      </c>
      <c r="E136" s="27">
        <v>37120462</v>
      </c>
      <c r="F136" s="27">
        <v>5710840</v>
      </c>
      <c r="G136" s="144">
        <f t="shared" si="5"/>
        <v>15.384614555713235</v>
      </c>
      <c r="H136" s="144">
        <v>29785357</v>
      </c>
      <c r="I136" s="144">
        <f t="shared" si="7"/>
        <v>103.36006544571319</v>
      </c>
      <c r="J136" s="27">
        <v>5525190</v>
      </c>
    </row>
    <row r="137" spans="1:10" ht="45" hidden="1">
      <c r="A137" s="24"/>
      <c r="B137" s="29">
        <v>75802</v>
      </c>
      <c r="C137" s="46"/>
      <c r="D137" s="15" t="s">
        <v>225</v>
      </c>
      <c r="E137" s="23">
        <f>SUM(E138)</f>
        <v>0</v>
      </c>
      <c r="F137" s="23">
        <f>SUM(F138)</f>
        <v>0</v>
      </c>
      <c r="G137" s="144"/>
      <c r="H137" s="144"/>
      <c r="I137" s="144"/>
      <c r="J137" s="27"/>
    </row>
    <row r="138" spans="1:10" ht="12.75" hidden="1">
      <c r="A138" s="24"/>
      <c r="B138" s="29"/>
      <c r="C138" s="32" t="s">
        <v>228</v>
      </c>
      <c r="D138" s="15"/>
      <c r="E138" s="27"/>
      <c r="F138" s="27"/>
      <c r="G138" s="144"/>
      <c r="H138" s="144"/>
      <c r="I138" s="144"/>
      <c r="J138" s="27"/>
    </row>
    <row r="139" spans="1:10" ht="12.75" hidden="1">
      <c r="A139" s="21"/>
      <c r="B139" s="29">
        <v>75807</v>
      </c>
      <c r="C139" s="22"/>
      <c r="D139" s="16" t="s">
        <v>92</v>
      </c>
      <c r="E139" s="108">
        <f>SUM(E140)</f>
        <v>0</v>
      </c>
      <c r="F139" s="23">
        <f>SUM(F140)</f>
        <v>0</v>
      </c>
      <c r="G139" s="143" t="e">
        <f t="shared" si="5"/>
        <v>#DIV/0!</v>
      </c>
      <c r="H139" s="143">
        <f>H140</f>
        <v>112138</v>
      </c>
      <c r="I139" s="143">
        <f>(F139/J139)*100</f>
        <v>0</v>
      </c>
      <c r="J139" s="23">
        <f>SUM(J140)</f>
        <v>57514</v>
      </c>
    </row>
    <row r="140" spans="1:10" ht="12.75" hidden="1">
      <c r="A140" s="24"/>
      <c r="B140" s="31"/>
      <c r="C140" s="32" t="s">
        <v>88</v>
      </c>
      <c r="D140" s="12" t="s">
        <v>118</v>
      </c>
      <c r="E140" s="27"/>
      <c r="F140" s="27"/>
      <c r="G140" s="144" t="e">
        <f t="shared" si="5"/>
        <v>#DIV/0!</v>
      </c>
      <c r="H140" s="144">
        <v>112138</v>
      </c>
      <c r="I140" s="144">
        <f>(F140/J140)*100</f>
        <v>0</v>
      </c>
      <c r="J140" s="27">
        <v>57514</v>
      </c>
    </row>
    <row r="141" spans="1:10" ht="12.75">
      <c r="A141" s="21"/>
      <c r="B141" s="29">
        <v>75814</v>
      </c>
      <c r="C141" s="22"/>
      <c r="D141" s="16" t="s">
        <v>56</v>
      </c>
      <c r="E141" s="23">
        <f>SUM(E142:E147)</f>
        <v>1141000</v>
      </c>
      <c r="F141" s="23">
        <f>SUM(F142:F147)</f>
        <v>0</v>
      </c>
      <c r="G141" s="143">
        <f t="shared" si="5"/>
        <v>0</v>
      </c>
      <c r="H141" s="143">
        <f>SUM(H145:H145)</f>
        <v>582383</v>
      </c>
      <c r="I141" s="149" t="s">
        <v>162</v>
      </c>
      <c r="J141" s="23">
        <f>SUM(J142:J147)</f>
        <v>0</v>
      </c>
    </row>
    <row r="142" spans="1:10" ht="12.75" hidden="1">
      <c r="A142" s="21"/>
      <c r="B142" s="38"/>
      <c r="C142" s="32" t="s">
        <v>11</v>
      </c>
      <c r="D142" s="12" t="s">
        <v>204</v>
      </c>
      <c r="E142" s="23"/>
      <c r="F142" s="23"/>
      <c r="G142" s="144" t="e">
        <f t="shared" si="5"/>
        <v>#DIV/0!</v>
      </c>
      <c r="H142" s="143"/>
      <c r="I142" s="156" t="e">
        <f>(F142/J142)*100</f>
        <v>#DIV/0!</v>
      </c>
      <c r="J142" s="27">
        <v>0</v>
      </c>
    </row>
    <row r="143" spans="1:10" ht="12.75" hidden="1">
      <c r="A143" s="21"/>
      <c r="B143" s="38"/>
      <c r="C143" s="32" t="s">
        <v>11</v>
      </c>
      <c r="D143" s="12" t="s">
        <v>12</v>
      </c>
      <c r="E143" s="23"/>
      <c r="F143" s="23"/>
      <c r="G143" s="144" t="e">
        <f t="shared" si="5"/>
        <v>#DIV/0!</v>
      </c>
      <c r="H143" s="143"/>
      <c r="I143" s="156" t="e">
        <f>(F143/J143)*100</f>
        <v>#DIV/0!</v>
      </c>
      <c r="J143" s="27">
        <v>0</v>
      </c>
    </row>
    <row r="144" spans="1:10" ht="12.75" hidden="1">
      <c r="A144" s="21"/>
      <c r="B144" s="38"/>
      <c r="C144" s="32" t="s">
        <v>60</v>
      </c>
      <c r="D144" s="12" t="s">
        <v>134</v>
      </c>
      <c r="E144" s="23"/>
      <c r="F144" s="23"/>
      <c r="G144" s="144" t="e">
        <f t="shared" si="5"/>
        <v>#DIV/0!</v>
      </c>
      <c r="H144" s="143"/>
      <c r="I144" s="156" t="e">
        <f>(F144/J144)*100</f>
        <v>#DIV/0!</v>
      </c>
      <c r="J144" s="27">
        <v>0</v>
      </c>
    </row>
    <row r="145" spans="1:10" ht="12.75">
      <c r="A145" s="24"/>
      <c r="B145" s="31"/>
      <c r="C145" s="32" t="s">
        <v>152</v>
      </c>
      <c r="D145" s="12" t="s">
        <v>153</v>
      </c>
      <c r="E145" s="27">
        <v>1141000</v>
      </c>
      <c r="F145" s="27">
        <v>0</v>
      </c>
      <c r="G145" s="144">
        <f t="shared" si="5"/>
        <v>0</v>
      </c>
      <c r="H145" s="144">
        <v>582383</v>
      </c>
      <c r="I145" s="156" t="s">
        <v>162</v>
      </c>
      <c r="J145" s="27">
        <v>0</v>
      </c>
    </row>
    <row r="146" spans="1:10" ht="22.5" hidden="1">
      <c r="A146" s="24"/>
      <c r="B146" s="31"/>
      <c r="C146" s="32" t="s">
        <v>176</v>
      </c>
      <c r="D146" s="14" t="s">
        <v>235</v>
      </c>
      <c r="E146" s="27"/>
      <c r="F146" s="27"/>
      <c r="G146" s="144" t="e">
        <f t="shared" si="5"/>
        <v>#DIV/0!</v>
      </c>
      <c r="H146" s="144"/>
      <c r="I146" s="144" t="e">
        <f>(F146/J146)*100</f>
        <v>#DIV/0!</v>
      </c>
      <c r="J146" s="27"/>
    </row>
    <row r="147" spans="1:10" ht="22.5" hidden="1">
      <c r="A147" s="24"/>
      <c r="B147" s="31"/>
      <c r="C147" s="32" t="s">
        <v>172</v>
      </c>
      <c r="D147" s="14" t="s">
        <v>235</v>
      </c>
      <c r="E147" s="27"/>
      <c r="F147" s="27"/>
      <c r="G147" s="144" t="e">
        <f t="shared" si="5"/>
        <v>#DIV/0!</v>
      </c>
      <c r="H147" s="144"/>
      <c r="I147" s="156" t="s">
        <v>162</v>
      </c>
      <c r="J147" s="45"/>
    </row>
    <row r="148" spans="1:10" ht="12.75">
      <c r="A148" s="21"/>
      <c r="B148" s="29">
        <v>75831</v>
      </c>
      <c r="C148" s="22"/>
      <c r="D148" s="16" t="s">
        <v>57</v>
      </c>
      <c r="E148" s="23">
        <f>SUM(E149)</f>
        <v>2908425</v>
      </c>
      <c r="F148" s="23">
        <f>SUM(F149)</f>
        <v>242369</v>
      </c>
      <c r="G148" s="143">
        <f t="shared" si="5"/>
        <v>8.333341929050947</v>
      </c>
      <c r="H148" s="143">
        <f>H149</f>
        <v>3172327</v>
      </c>
      <c r="I148" s="143">
        <f aca="true" t="shared" si="8" ref="I148:I154">(F148/J148)*100</f>
        <v>102.70003432247019</v>
      </c>
      <c r="J148" s="23">
        <f>SUM(J149)</f>
        <v>235997</v>
      </c>
    </row>
    <row r="149" spans="1:10" ht="12.75">
      <c r="A149" s="24"/>
      <c r="B149" s="31"/>
      <c r="C149" s="32">
        <v>2920</v>
      </c>
      <c r="D149" s="12" t="s">
        <v>118</v>
      </c>
      <c r="E149" s="55">
        <v>2908425</v>
      </c>
      <c r="F149" s="27">
        <v>242369</v>
      </c>
      <c r="G149" s="144">
        <f aca="true" t="shared" si="9" ref="G149:G228">F149*100/E149</f>
        <v>8.333341929050947</v>
      </c>
      <c r="H149" s="144">
        <v>3172327</v>
      </c>
      <c r="I149" s="144">
        <f t="shared" si="8"/>
        <v>102.70003432247019</v>
      </c>
      <c r="J149" s="27">
        <v>235997</v>
      </c>
    </row>
    <row r="150" spans="1:10" ht="12.75">
      <c r="A150" s="28">
        <v>801</v>
      </c>
      <c r="B150" s="164"/>
      <c r="C150" s="165"/>
      <c r="D150" s="68" t="s">
        <v>58</v>
      </c>
      <c r="E150" s="20">
        <f>E151+E162+E170+E174+E177</f>
        <v>623000</v>
      </c>
      <c r="F150" s="20">
        <f>SUM(F151,F162,F170,F174,F177)</f>
        <v>118222.42</v>
      </c>
      <c r="G150" s="142">
        <f t="shared" si="9"/>
        <v>18.9763113964687</v>
      </c>
      <c r="H150" s="142" t="e">
        <f>H151+H162+H170+#REF!+#REF!</f>
        <v>#REF!</v>
      </c>
      <c r="I150" s="142">
        <f t="shared" si="8"/>
        <v>129.05722580676854</v>
      </c>
      <c r="J150" s="20">
        <f>SUM(J151,J162,J170,J174,J177,)</f>
        <v>91604.65</v>
      </c>
    </row>
    <row r="151" spans="1:10" ht="12.75">
      <c r="A151" s="21"/>
      <c r="B151" s="29">
        <v>80101</v>
      </c>
      <c r="C151" s="22"/>
      <c r="D151" s="16" t="s">
        <v>59</v>
      </c>
      <c r="E151" s="23">
        <f>SUM(E152:E161)</f>
        <v>5600</v>
      </c>
      <c r="F151" s="23">
        <f>SUM(F152:F161)</f>
        <v>24537.09</v>
      </c>
      <c r="G151" s="143">
        <f t="shared" si="9"/>
        <v>438.16232142857143</v>
      </c>
      <c r="H151" s="143">
        <f>SUM(H154:H156)</f>
        <v>44573.149999999994</v>
      </c>
      <c r="I151" s="143">
        <f t="shared" si="8"/>
        <v>54.415170460102225</v>
      </c>
      <c r="J151" s="23">
        <f>SUM(J152:J161)</f>
        <v>45092.37</v>
      </c>
    </row>
    <row r="152" spans="1:10" ht="22.5" hidden="1">
      <c r="A152" s="21"/>
      <c r="B152" s="38"/>
      <c r="C152" s="32" t="s">
        <v>80</v>
      </c>
      <c r="D152" s="14" t="s">
        <v>95</v>
      </c>
      <c r="E152" s="27"/>
      <c r="F152" s="27"/>
      <c r="G152" s="144" t="e">
        <f>F152*100/E152</f>
        <v>#DIV/0!</v>
      </c>
      <c r="H152" s="144"/>
      <c r="I152" s="144" t="e">
        <f t="shared" si="8"/>
        <v>#DIV/0!</v>
      </c>
      <c r="J152" s="45"/>
    </row>
    <row r="153" spans="1:10" ht="12.75" hidden="1">
      <c r="A153" s="21"/>
      <c r="B153" s="38"/>
      <c r="C153" s="32" t="s">
        <v>177</v>
      </c>
      <c r="D153" s="12" t="s">
        <v>178</v>
      </c>
      <c r="E153" s="27"/>
      <c r="F153" s="27"/>
      <c r="G153" s="144" t="e">
        <f t="shared" si="9"/>
        <v>#DIV/0!</v>
      </c>
      <c r="H153" s="144"/>
      <c r="I153" s="144" t="e">
        <f t="shared" si="8"/>
        <v>#DIV/0!</v>
      </c>
      <c r="J153" s="27"/>
    </row>
    <row r="154" spans="1:10" ht="12.75" hidden="1">
      <c r="A154" s="24"/>
      <c r="B154" s="31"/>
      <c r="C154" s="32" t="s">
        <v>27</v>
      </c>
      <c r="D154" s="12" t="s">
        <v>28</v>
      </c>
      <c r="E154" s="27"/>
      <c r="F154" s="27"/>
      <c r="G154" s="144" t="e">
        <f t="shared" si="9"/>
        <v>#DIV/0!</v>
      </c>
      <c r="H154" s="144">
        <v>41456.77</v>
      </c>
      <c r="I154" s="144" t="e">
        <f t="shared" si="8"/>
        <v>#DIV/0!</v>
      </c>
      <c r="J154" s="27">
        <v>0</v>
      </c>
    </row>
    <row r="155" spans="1:10" ht="12.75">
      <c r="A155" s="24"/>
      <c r="B155" s="31"/>
      <c r="C155" s="30" t="s">
        <v>97</v>
      </c>
      <c r="D155" s="12" t="s">
        <v>28</v>
      </c>
      <c r="E155" s="35">
        <v>0</v>
      </c>
      <c r="F155" s="27">
        <v>3.81</v>
      </c>
      <c r="G155" s="156" t="s">
        <v>162</v>
      </c>
      <c r="H155" s="144"/>
      <c r="I155" s="156" t="s">
        <v>162</v>
      </c>
      <c r="J155" s="45" t="s">
        <v>162</v>
      </c>
    </row>
    <row r="156" spans="1:10" ht="12.75">
      <c r="A156" s="24"/>
      <c r="B156" s="31"/>
      <c r="C156" s="32" t="s">
        <v>11</v>
      </c>
      <c r="D156" s="13" t="s">
        <v>12</v>
      </c>
      <c r="E156" s="27">
        <v>5600</v>
      </c>
      <c r="F156" s="27">
        <v>526.04</v>
      </c>
      <c r="G156" s="144">
        <f t="shared" si="9"/>
        <v>9.393571428571429</v>
      </c>
      <c r="H156" s="144">
        <v>3116.38</v>
      </c>
      <c r="I156" s="156" t="s">
        <v>162</v>
      </c>
      <c r="J156" s="27">
        <v>0</v>
      </c>
    </row>
    <row r="157" spans="1:10" ht="28.5" customHeight="1" hidden="1">
      <c r="A157" s="24"/>
      <c r="B157" s="31"/>
      <c r="C157" s="32" t="s">
        <v>60</v>
      </c>
      <c r="D157" s="14" t="s">
        <v>211</v>
      </c>
      <c r="E157" s="27"/>
      <c r="F157" s="27"/>
      <c r="G157" s="156" t="s">
        <v>162</v>
      </c>
      <c r="H157" s="156"/>
      <c r="I157" s="156" t="s">
        <v>162</v>
      </c>
      <c r="J157" s="45">
        <v>0</v>
      </c>
    </row>
    <row r="158" spans="1:10" ht="45">
      <c r="A158" s="24"/>
      <c r="B158" s="31"/>
      <c r="C158" s="32" t="s">
        <v>215</v>
      </c>
      <c r="D158" s="14" t="s">
        <v>216</v>
      </c>
      <c r="E158" s="27">
        <v>0</v>
      </c>
      <c r="F158" s="27">
        <v>24007.24</v>
      </c>
      <c r="G158" s="156" t="s">
        <v>162</v>
      </c>
      <c r="H158" s="156"/>
      <c r="I158" s="144">
        <f>(F158/J158)*100</f>
        <v>53.24013796569132</v>
      </c>
      <c r="J158" s="45">
        <v>45092.37</v>
      </c>
    </row>
    <row r="159" spans="1:10" ht="33.75" hidden="1">
      <c r="A159" s="24"/>
      <c r="B159" s="31"/>
      <c r="C159" s="32" t="s">
        <v>93</v>
      </c>
      <c r="D159" s="14" t="s">
        <v>154</v>
      </c>
      <c r="E159" s="27"/>
      <c r="F159" s="27"/>
      <c r="G159" s="144" t="e">
        <f t="shared" si="9"/>
        <v>#DIV/0!</v>
      </c>
      <c r="H159" s="144"/>
      <c r="I159" s="156" t="s">
        <v>162</v>
      </c>
      <c r="J159" s="27"/>
    </row>
    <row r="160" spans="1:10" ht="33.75" hidden="1">
      <c r="A160" s="24"/>
      <c r="B160" s="103"/>
      <c r="C160" s="46" t="s">
        <v>140</v>
      </c>
      <c r="D160" s="88" t="s">
        <v>214</v>
      </c>
      <c r="E160" s="27"/>
      <c r="F160" s="27"/>
      <c r="G160" s="144" t="e">
        <f t="shared" si="9"/>
        <v>#DIV/0!</v>
      </c>
      <c r="H160" s="144"/>
      <c r="I160" s="156" t="s">
        <v>162</v>
      </c>
      <c r="J160" s="45">
        <v>0</v>
      </c>
    </row>
    <row r="161" spans="1:10" ht="33.75" hidden="1">
      <c r="A161" s="24"/>
      <c r="B161" s="31"/>
      <c r="C161" s="32" t="s">
        <v>90</v>
      </c>
      <c r="D161" s="14" t="s">
        <v>212</v>
      </c>
      <c r="E161" s="27"/>
      <c r="F161" s="27"/>
      <c r="G161" s="144" t="e">
        <f t="shared" si="9"/>
        <v>#DIV/0!</v>
      </c>
      <c r="H161" s="144"/>
      <c r="I161" s="144" t="e">
        <f>(F161/J161)*100</f>
        <v>#DIV/0!</v>
      </c>
      <c r="J161" s="45">
        <v>0</v>
      </c>
    </row>
    <row r="162" spans="1:10" ht="12.75">
      <c r="A162" s="21"/>
      <c r="B162" s="29">
        <v>80104</v>
      </c>
      <c r="C162" s="22"/>
      <c r="D162" s="16" t="s">
        <v>61</v>
      </c>
      <c r="E162" s="23">
        <f>SUM(E163:E169)</f>
        <v>613400</v>
      </c>
      <c r="F162" s="23">
        <f>SUM(F163:F169)</f>
        <v>91061.88</v>
      </c>
      <c r="G162" s="143">
        <f t="shared" si="9"/>
        <v>14.845432018258885</v>
      </c>
      <c r="H162" s="143">
        <f>SUM(H163:H166)</f>
        <v>399519.5</v>
      </c>
      <c r="I162" s="143">
        <f>(F162/J162)*100</f>
        <v>196.25286743959305</v>
      </c>
      <c r="J162" s="23">
        <f>SUM(J163:J169)</f>
        <v>46400.28</v>
      </c>
    </row>
    <row r="163" spans="1:10" ht="12.75">
      <c r="A163" s="24"/>
      <c r="B163" s="25"/>
      <c r="C163" s="47" t="s">
        <v>10</v>
      </c>
      <c r="D163" s="12" t="s">
        <v>110</v>
      </c>
      <c r="E163" s="27">
        <v>61200</v>
      </c>
      <c r="F163" s="27">
        <v>8100</v>
      </c>
      <c r="G163" s="144">
        <f t="shared" si="9"/>
        <v>13.235294117647058</v>
      </c>
      <c r="H163" s="144">
        <v>16983.64</v>
      </c>
      <c r="I163" s="144">
        <f>(F163/J163)*100</f>
        <v>158.8235294117647</v>
      </c>
      <c r="J163" s="27">
        <v>5100</v>
      </c>
    </row>
    <row r="164" spans="1:10" ht="12.75" hidden="1">
      <c r="A164" s="24"/>
      <c r="B164" s="25"/>
      <c r="C164" s="37" t="s">
        <v>27</v>
      </c>
      <c r="D164" s="12" t="s">
        <v>28</v>
      </c>
      <c r="E164" s="27"/>
      <c r="F164" s="27"/>
      <c r="G164" s="144" t="e">
        <f t="shared" si="9"/>
        <v>#DIV/0!</v>
      </c>
      <c r="H164" s="144">
        <v>8724.46</v>
      </c>
      <c r="I164" s="144" t="e">
        <f>(F164/J164)*100</f>
        <v>#DIV/0!</v>
      </c>
      <c r="J164" s="27">
        <v>0</v>
      </c>
    </row>
    <row r="165" spans="1:10" ht="12.75">
      <c r="A165" s="24"/>
      <c r="B165" s="25"/>
      <c r="C165" s="32" t="s">
        <v>11</v>
      </c>
      <c r="D165" s="12" t="s">
        <v>12</v>
      </c>
      <c r="E165" s="27">
        <v>2200</v>
      </c>
      <c r="F165" s="27">
        <v>158.7</v>
      </c>
      <c r="G165" s="144">
        <f t="shared" si="9"/>
        <v>7.213636363636363</v>
      </c>
      <c r="H165" s="144">
        <v>266902.53</v>
      </c>
      <c r="I165" s="156" t="s">
        <v>162</v>
      </c>
      <c r="J165" s="27">
        <v>0</v>
      </c>
    </row>
    <row r="166" spans="1:10" ht="33.75">
      <c r="A166" s="24"/>
      <c r="B166" s="31"/>
      <c r="C166" s="30">
        <v>2310</v>
      </c>
      <c r="D166" s="14" t="s">
        <v>213</v>
      </c>
      <c r="E166" s="27">
        <v>550000</v>
      </c>
      <c r="F166" s="27">
        <v>49517.48</v>
      </c>
      <c r="G166" s="144">
        <f t="shared" si="9"/>
        <v>9.003178181818182</v>
      </c>
      <c r="H166" s="144">
        <v>106908.87</v>
      </c>
      <c r="I166" s="144">
        <f>(F166/J166)*100</f>
        <v>119.89623314902467</v>
      </c>
      <c r="J166" s="27">
        <v>41300.28</v>
      </c>
    </row>
    <row r="167" spans="1:10" ht="22.5" hidden="1">
      <c r="A167" s="24"/>
      <c r="B167" s="31"/>
      <c r="C167" s="30" t="s">
        <v>77</v>
      </c>
      <c r="D167" s="14" t="s">
        <v>223</v>
      </c>
      <c r="E167" s="27"/>
      <c r="F167" s="27"/>
      <c r="G167" s="144" t="e">
        <f t="shared" si="9"/>
        <v>#DIV/0!</v>
      </c>
      <c r="H167" s="144"/>
      <c r="I167" s="144" t="e">
        <f>(F167/J167)*100</f>
        <v>#DIV/0!</v>
      </c>
      <c r="J167" s="27"/>
    </row>
    <row r="168" spans="1:10" ht="45">
      <c r="A168" s="24"/>
      <c r="B168" s="31"/>
      <c r="C168" s="32" t="s">
        <v>215</v>
      </c>
      <c r="D168" s="14" t="s">
        <v>216</v>
      </c>
      <c r="E168" s="27">
        <v>0</v>
      </c>
      <c r="F168" s="27">
        <v>33285.7</v>
      </c>
      <c r="G168" s="156" t="s">
        <v>162</v>
      </c>
      <c r="H168" s="144"/>
      <c r="I168" s="156" t="s">
        <v>162</v>
      </c>
      <c r="J168" s="45" t="s">
        <v>162</v>
      </c>
    </row>
    <row r="169" spans="1:10" ht="22.5" hidden="1">
      <c r="A169" s="24"/>
      <c r="B169" s="31"/>
      <c r="C169" s="32" t="s">
        <v>77</v>
      </c>
      <c r="D169" s="14" t="s">
        <v>119</v>
      </c>
      <c r="E169" s="27"/>
      <c r="F169" s="27"/>
      <c r="G169" s="144" t="e">
        <f t="shared" si="9"/>
        <v>#DIV/0!</v>
      </c>
      <c r="H169" s="144"/>
      <c r="I169" s="156" t="s">
        <v>162</v>
      </c>
      <c r="J169" s="27" t="s">
        <v>162</v>
      </c>
    </row>
    <row r="170" spans="1:10" ht="12.75">
      <c r="A170" s="21"/>
      <c r="B170" s="29">
        <v>80110</v>
      </c>
      <c r="C170" s="22"/>
      <c r="D170" s="16" t="s">
        <v>62</v>
      </c>
      <c r="E170" s="23">
        <f>SUM(E171:E172)</f>
        <v>2350</v>
      </c>
      <c r="F170" s="23">
        <f>SUM(F171:F173)</f>
        <v>2623.45</v>
      </c>
      <c r="G170" s="143">
        <f t="shared" si="9"/>
        <v>111.63617021276596</v>
      </c>
      <c r="H170" s="143">
        <f>SUM(H171:H172)</f>
        <v>25472.75</v>
      </c>
      <c r="I170" s="149" t="s">
        <v>162</v>
      </c>
      <c r="J170" s="23">
        <f>SUM(J171:J172)</f>
        <v>0</v>
      </c>
    </row>
    <row r="171" spans="1:10" ht="12.75" hidden="1">
      <c r="A171" s="24"/>
      <c r="B171" s="31"/>
      <c r="C171" s="36" t="s">
        <v>27</v>
      </c>
      <c r="D171" s="12" t="s">
        <v>28</v>
      </c>
      <c r="E171" s="27"/>
      <c r="F171" s="27"/>
      <c r="G171" s="144" t="e">
        <f t="shared" si="9"/>
        <v>#DIV/0!</v>
      </c>
      <c r="H171" s="144">
        <v>21581.88</v>
      </c>
      <c r="I171" s="144" t="e">
        <f>(F171/J171)*100</f>
        <v>#DIV/0!</v>
      </c>
      <c r="J171" s="27">
        <v>0</v>
      </c>
    </row>
    <row r="172" spans="1:10" ht="12.75">
      <c r="A172" s="24"/>
      <c r="B172" s="31"/>
      <c r="C172" s="30" t="s">
        <v>11</v>
      </c>
      <c r="D172" s="12" t="s">
        <v>12</v>
      </c>
      <c r="E172" s="27">
        <v>2350</v>
      </c>
      <c r="F172" s="27">
        <v>273.25</v>
      </c>
      <c r="G172" s="144">
        <f t="shared" si="9"/>
        <v>11.627659574468085</v>
      </c>
      <c r="H172" s="144">
        <v>3890.87</v>
      </c>
      <c r="I172" s="156" t="s">
        <v>162</v>
      </c>
      <c r="J172" s="27">
        <v>0</v>
      </c>
    </row>
    <row r="173" spans="1:10" ht="45">
      <c r="A173" s="24"/>
      <c r="B173" s="31"/>
      <c r="C173" s="32" t="s">
        <v>215</v>
      </c>
      <c r="D173" s="14" t="s">
        <v>230</v>
      </c>
      <c r="E173" s="27">
        <v>0</v>
      </c>
      <c r="F173" s="27">
        <v>2350.2</v>
      </c>
      <c r="G173" s="156" t="s">
        <v>162</v>
      </c>
      <c r="H173" s="144"/>
      <c r="I173" s="156" t="s">
        <v>162</v>
      </c>
      <c r="J173" s="45" t="s">
        <v>162</v>
      </c>
    </row>
    <row r="174" spans="1:10" ht="12.75">
      <c r="A174" s="24"/>
      <c r="B174" s="29">
        <v>80114</v>
      </c>
      <c r="C174" s="104"/>
      <c r="D174" s="16" t="s">
        <v>201</v>
      </c>
      <c r="E174" s="23">
        <f>SUM(E175:E176)</f>
        <v>150</v>
      </c>
      <c r="F174" s="23">
        <f>SUM(F175:F176)</f>
        <v>0</v>
      </c>
      <c r="G174" s="143">
        <f t="shared" si="9"/>
        <v>0</v>
      </c>
      <c r="H174" s="156"/>
      <c r="I174" s="149" t="s">
        <v>162</v>
      </c>
      <c r="J174" s="45" t="s">
        <v>162</v>
      </c>
    </row>
    <row r="175" spans="1:10" ht="12.75" hidden="1">
      <c r="A175" s="24"/>
      <c r="B175" s="38"/>
      <c r="C175" s="32" t="s">
        <v>27</v>
      </c>
      <c r="D175" s="12" t="s">
        <v>28</v>
      </c>
      <c r="E175" s="27"/>
      <c r="F175" s="27"/>
      <c r="G175" s="144" t="e">
        <f t="shared" si="9"/>
        <v>#DIV/0!</v>
      </c>
      <c r="H175" s="156"/>
      <c r="I175" s="156" t="s">
        <v>162</v>
      </c>
      <c r="J175" s="45" t="s">
        <v>162</v>
      </c>
    </row>
    <row r="176" spans="1:10" ht="12.75">
      <c r="A176" s="24"/>
      <c r="B176" s="31"/>
      <c r="C176" s="32" t="s">
        <v>11</v>
      </c>
      <c r="D176" s="12" t="s">
        <v>12</v>
      </c>
      <c r="E176" s="27">
        <v>150</v>
      </c>
      <c r="F176" s="27">
        <v>0</v>
      </c>
      <c r="G176" s="144">
        <f t="shared" si="9"/>
        <v>0</v>
      </c>
      <c r="H176" s="156"/>
      <c r="I176" s="156" t="s">
        <v>162</v>
      </c>
      <c r="J176" s="45" t="s">
        <v>162</v>
      </c>
    </row>
    <row r="177" spans="1:10" ht="12.75">
      <c r="A177" s="24"/>
      <c r="B177" s="29">
        <v>80195</v>
      </c>
      <c r="C177" s="22"/>
      <c r="D177" s="16" t="s">
        <v>5</v>
      </c>
      <c r="E177" s="23">
        <f>SUM(E178:E180)</f>
        <v>1500</v>
      </c>
      <c r="F177" s="23">
        <f>SUM(F178:F180)</f>
        <v>0</v>
      </c>
      <c r="G177" s="143">
        <f t="shared" si="9"/>
        <v>0</v>
      </c>
      <c r="H177" s="149"/>
      <c r="I177" s="143">
        <f>(F177/J177)*100</f>
        <v>0</v>
      </c>
      <c r="J177" s="42">
        <f>SUM(J178:J180)</f>
        <v>112</v>
      </c>
    </row>
    <row r="178" spans="1:10" ht="22.5">
      <c r="A178" s="24"/>
      <c r="B178" s="31"/>
      <c r="C178" s="32" t="s">
        <v>29</v>
      </c>
      <c r="D178" s="14" t="s">
        <v>113</v>
      </c>
      <c r="E178" s="27">
        <v>1500</v>
      </c>
      <c r="F178" s="27">
        <v>0</v>
      </c>
      <c r="G178" s="144">
        <f t="shared" si="9"/>
        <v>0</v>
      </c>
      <c r="H178" s="156"/>
      <c r="I178" s="144">
        <f>(F178/J178)*100</f>
        <v>0</v>
      </c>
      <c r="J178" s="45">
        <v>112</v>
      </c>
    </row>
    <row r="179" spans="1:10" ht="45" hidden="1">
      <c r="A179" s="24"/>
      <c r="B179" s="31"/>
      <c r="C179" s="32" t="s">
        <v>226</v>
      </c>
      <c r="D179" s="14" t="s">
        <v>227</v>
      </c>
      <c r="E179" s="27"/>
      <c r="F179" s="27"/>
      <c r="G179" s="144" t="e">
        <f t="shared" si="9"/>
        <v>#DIV/0!</v>
      </c>
      <c r="H179" s="156"/>
      <c r="I179" s="144"/>
      <c r="J179" s="45"/>
    </row>
    <row r="180" spans="1:10" ht="12.75" hidden="1">
      <c r="A180" s="24"/>
      <c r="B180" s="31"/>
      <c r="C180" s="32" t="s">
        <v>60</v>
      </c>
      <c r="D180" s="14" t="s">
        <v>134</v>
      </c>
      <c r="E180" s="27"/>
      <c r="F180" s="27"/>
      <c r="G180" s="144" t="e">
        <f t="shared" si="9"/>
        <v>#DIV/0!</v>
      </c>
      <c r="H180" s="144"/>
      <c r="I180" s="144" t="e">
        <f>(F180/J180)*100</f>
        <v>#DIV/0!</v>
      </c>
      <c r="J180" s="27"/>
    </row>
    <row r="181" spans="1:10" ht="12.75">
      <c r="A181" s="28">
        <v>851</v>
      </c>
      <c r="B181" s="18"/>
      <c r="C181" s="34"/>
      <c r="D181" s="68" t="s">
        <v>63</v>
      </c>
      <c r="E181" s="20">
        <f>E182+E185+E187+E189+E194</f>
        <v>111000</v>
      </c>
      <c r="F181" s="20">
        <f>SUM(F182,F187,F189,F194)</f>
        <v>15943.29</v>
      </c>
      <c r="G181" s="142">
        <f t="shared" si="9"/>
        <v>14.363324324324324</v>
      </c>
      <c r="H181" s="142" t="e">
        <f>H182+H189+#REF!+H194</f>
        <v>#REF!</v>
      </c>
      <c r="I181" s="142">
        <f>(F181/J181)*100</f>
        <v>101.1458718605414</v>
      </c>
      <c r="J181" s="20">
        <f>SUM(J182,J187,J189,J194,)</f>
        <v>15762.67</v>
      </c>
    </row>
    <row r="182" spans="1:10" ht="12.75">
      <c r="A182" s="48"/>
      <c r="B182" s="29">
        <v>85141</v>
      </c>
      <c r="C182" s="22"/>
      <c r="D182" s="70" t="s">
        <v>64</v>
      </c>
      <c r="E182" s="23">
        <f>SUM(E183:E184)</f>
        <v>47000</v>
      </c>
      <c r="F182" s="23">
        <f>SUM(F183:F184)</f>
        <v>0</v>
      </c>
      <c r="G182" s="149">
        <f>F182*100/E182</f>
        <v>0</v>
      </c>
      <c r="H182" s="143">
        <f>H184+H183</f>
        <v>49700</v>
      </c>
      <c r="I182" s="156" t="s">
        <v>162</v>
      </c>
      <c r="J182" s="23">
        <f>J184+J183</f>
        <v>0</v>
      </c>
    </row>
    <row r="183" spans="1:10" ht="12.75">
      <c r="A183" s="24"/>
      <c r="B183" s="31"/>
      <c r="C183" s="36" t="s">
        <v>11</v>
      </c>
      <c r="D183" s="13" t="s">
        <v>12</v>
      </c>
      <c r="E183" s="27">
        <v>27000</v>
      </c>
      <c r="F183" s="27">
        <v>0</v>
      </c>
      <c r="G183" s="144">
        <f t="shared" si="9"/>
        <v>0</v>
      </c>
      <c r="H183" s="144">
        <v>39700</v>
      </c>
      <c r="I183" s="156" t="s">
        <v>162</v>
      </c>
      <c r="J183" s="27">
        <v>0</v>
      </c>
    </row>
    <row r="184" spans="1:10" ht="33.75">
      <c r="A184" s="48"/>
      <c r="B184" s="38"/>
      <c r="C184" s="32">
        <v>2320</v>
      </c>
      <c r="D184" s="14" t="s">
        <v>210</v>
      </c>
      <c r="E184" s="27">
        <v>20000</v>
      </c>
      <c r="F184" s="27">
        <v>0</v>
      </c>
      <c r="G184" s="144">
        <f t="shared" si="9"/>
        <v>0</v>
      </c>
      <c r="H184" s="144">
        <v>10000</v>
      </c>
      <c r="I184" s="156" t="s">
        <v>162</v>
      </c>
      <c r="J184" s="27">
        <v>0</v>
      </c>
    </row>
    <row r="185" spans="1:10" s="124" customFormat="1" ht="22.5" hidden="1">
      <c r="A185" s="122"/>
      <c r="B185" s="136">
        <v>85154</v>
      </c>
      <c r="C185" s="123"/>
      <c r="D185" s="15" t="s">
        <v>184</v>
      </c>
      <c r="E185" s="108">
        <f>SUM(E186:E186)</f>
        <v>0</v>
      </c>
      <c r="F185" s="108">
        <f>SUM(F186:F186)</f>
        <v>0</v>
      </c>
      <c r="G185" s="150" t="e">
        <f t="shared" si="9"/>
        <v>#DIV/0!</v>
      </c>
      <c r="H185" s="150"/>
      <c r="I185" s="159" t="s">
        <v>162</v>
      </c>
      <c r="J185" s="108" t="s">
        <v>162</v>
      </c>
    </row>
    <row r="186" spans="1:10" ht="12.75" hidden="1">
      <c r="A186" s="48"/>
      <c r="B186" s="118"/>
      <c r="C186" s="32" t="s">
        <v>11</v>
      </c>
      <c r="D186" s="13" t="s">
        <v>12</v>
      </c>
      <c r="E186" s="27"/>
      <c r="F186" s="27"/>
      <c r="G186" s="144" t="e">
        <f t="shared" si="9"/>
        <v>#DIV/0!</v>
      </c>
      <c r="H186" s="144"/>
      <c r="I186" s="156" t="s">
        <v>162</v>
      </c>
      <c r="J186" s="27" t="s">
        <v>162</v>
      </c>
    </row>
    <row r="187" spans="1:10" ht="12.75" hidden="1">
      <c r="A187" s="48"/>
      <c r="B187" s="29">
        <v>85154</v>
      </c>
      <c r="C187" s="46"/>
      <c r="D187" s="72" t="s">
        <v>222</v>
      </c>
      <c r="E187" s="23">
        <f>SUM(E188)</f>
        <v>0</v>
      </c>
      <c r="F187" s="23">
        <f>F188</f>
        <v>0</v>
      </c>
      <c r="G187" s="149" t="e">
        <f>F187*100/E187</f>
        <v>#DIV/0!</v>
      </c>
      <c r="H187" s="144"/>
      <c r="I187" s="156" t="e">
        <f>(F187/J187)*100</f>
        <v>#DIV/0!</v>
      </c>
      <c r="J187" s="42">
        <f>SUM(J188:J188)</f>
        <v>0</v>
      </c>
    </row>
    <row r="188" spans="1:10" ht="12.75" hidden="1">
      <c r="A188" s="48"/>
      <c r="B188" s="169"/>
      <c r="C188" s="32" t="s">
        <v>11</v>
      </c>
      <c r="D188" s="13" t="s">
        <v>12</v>
      </c>
      <c r="E188" s="27"/>
      <c r="F188" s="27"/>
      <c r="G188" s="156" t="e">
        <f>F188*100/E188</f>
        <v>#DIV/0!</v>
      </c>
      <c r="H188" s="144"/>
      <c r="I188" s="156" t="e">
        <f>(F188/J188)*100</f>
        <v>#DIV/0!</v>
      </c>
      <c r="J188" s="45"/>
    </row>
    <row r="189" spans="1:10" ht="12.75">
      <c r="A189" s="21"/>
      <c r="B189" s="29">
        <v>85158</v>
      </c>
      <c r="C189" s="22"/>
      <c r="D189" s="16" t="s">
        <v>65</v>
      </c>
      <c r="E189" s="23">
        <f>SUM(E190:E193)</f>
        <v>60000</v>
      </c>
      <c r="F189" s="23">
        <f>SUM(F190:F193)</f>
        <v>15943.29</v>
      </c>
      <c r="G189" s="143">
        <f t="shared" si="9"/>
        <v>26.57215</v>
      </c>
      <c r="H189" s="143">
        <f>SUM(H191:H193)</f>
        <v>346335.3</v>
      </c>
      <c r="I189" s="143">
        <f>(F189/J189)*100</f>
        <v>101.1458718605414</v>
      </c>
      <c r="J189" s="23">
        <f>SUM(J191:J193)</f>
        <v>15762.67</v>
      </c>
    </row>
    <row r="190" spans="1:10" ht="22.5" hidden="1">
      <c r="A190" s="21"/>
      <c r="B190" s="38"/>
      <c r="C190" s="32" t="s">
        <v>17</v>
      </c>
      <c r="D190" s="14" t="s">
        <v>217</v>
      </c>
      <c r="E190" s="27"/>
      <c r="F190" s="27"/>
      <c r="G190" s="152" t="e">
        <f t="shared" si="9"/>
        <v>#DIV/0!</v>
      </c>
      <c r="H190" s="143"/>
      <c r="I190" s="152" t="s">
        <v>162</v>
      </c>
      <c r="J190" s="42" t="s">
        <v>162</v>
      </c>
    </row>
    <row r="191" spans="1:10" ht="12.75">
      <c r="A191" s="24"/>
      <c r="B191" s="31"/>
      <c r="C191" s="36" t="s">
        <v>66</v>
      </c>
      <c r="D191" s="12" t="s">
        <v>67</v>
      </c>
      <c r="E191" s="27">
        <v>60000</v>
      </c>
      <c r="F191" s="27">
        <v>15943.29</v>
      </c>
      <c r="G191" s="144">
        <f t="shared" si="9"/>
        <v>26.57215</v>
      </c>
      <c r="H191" s="144">
        <v>336918.95</v>
      </c>
      <c r="I191" s="144">
        <f>(F191/J191)*100</f>
        <v>101.27186201411924</v>
      </c>
      <c r="J191" s="27">
        <v>15743.06</v>
      </c>
    </row>
    <row r="192" spans="1:10" ht="12.75" hidden="1">
      <c r="A192" s="24"/>
      <c r="B192" s="31"/>
      <c r="C192" s="37" t="s">
        <v>27</v>
      </c>
      <c r="D192" s="12" t="s">
        <v>28</v>
      </c>
      <c r="E192" s="27"/>
      <c r="F192" s="27"/>
      <c r="G192" s="144" t="e">
        <f t="shared" si="9"/>
        <v>#DIV/0!</v>
      </c>
      <c r="H192" s="144">
        <v>7976.35</v>
      </c>
      <c r="I192" s="144">
        <f>(F192/J192)*100</f>
        <v>0</v>
      </c>
      <c r="J192" s="27">
        <v>1.17</v>
      </c>
    </row>
    <row r="193" spans="1:10" ht="12.75" hidden="1">
      <c r="A193" s="24"/>
      <c r="B193" s="31"/>
      <c r="C193" s="30" t="s">
        <v>11</v>
      </c>
      <c r="D193" s="12" t="s">
        <v>12</v>
      </c>
      <c r="E193" s="27"/>
      <c r="F193" s="27"/>
      <c r="G193" s="156" t="s">
        <v>162</v>
      </c>
      <c r="H193" s="144">
        <v>1440</v>
      </c>
      <c r="I193" s="144">
        <f>(F193/J193)*100</f>
        <v>0</v>
      </c>
      <c r="J193" s="27">
        <v>18.44</v>
      </c>
    </row>
    <row r="194" spans="1:10" ht="12.75">
      <c r="A194" s="21"/>
      <c r="B194" s="29">
        <v>85195</v>
      </c>
      <c r="C194" s="22"/>
      <c r="D194" s="71" t="s">
        <v>5</v>
      </c>
      <c r="E194" s="23">
        <f>SUM(E195:E197)</f>
        <v>4000</v>
      </c>
      <c r="F194" s="23">
        <f>SUM(F195:F197)</f>
        <v>0</v>
      </c>
      <c r="G194" s="143">
        <f t="shared" si="9"/>
        <v>0</v>
      </c>
      <c r="H194" s="143" t="e">
        <f>H197+#REF!</f>
        <v>#REF!</v>
      </c>
      <c r="I194" s="149" t="s">
        <v>162</v>
      </c>
      <c r="J194" s="23">
        <f>SUM(J196:J197)</f>
        <v>0</v>
      </c>
    </row>
    <row r="195" spans="1:10" ht="12.75" hidden="1">
      <c r="A195" s="21"/>
      <c r="B195" s="38"/>
      <c r="C195" s="32" t="s">
        <v>27</v>
      </c>
      <c r="D195" s="12" t="s">
        <v>28</v>
      </c>
      <c r="E195" s="27"/>
      <c r="F195" s="27"/>
      <c r="G195" s="144" t="e">
        <f t="shared" si="9"/>
        <v>#DIV/0!</v>
      </c>
      <c r="H195" s="149"/>
      <c r="I195" s="156" t="s">
        <v>162</v>
      </c>
      <c r="J195" s="45" t="s">
        <v>162</v>
      </c>
    </row>
    <row r="196" spans="1:10" ht="12.75" hidden="1">
      <c r="A196" s="21"/>
      <c r="B196" s="38"/>
      <c r="C196" s="32" t="s">
        <v>11</v>
      </c>
      <c r="D196" s="12" t="s">
        <v>12</v>
      </c>
      <c r="E196" s="27"/>
      <c r="F196" s="27"/>
      <c r="G196" s="144" t="e">
        <f t="shared" si="9"/>
        <v>#DIV/0!</v>
      </c>
      <c r="H196" s="156"/>
      <c r="I196" s="156" t="s">
        <v>162</v>
      </c>
      <c r="J196" s="45"/>
    </row>
    <row r="197" spans="1:10" ht="45">
      <c r="A197" s="24"/>
      <c r="B197" s="31"/>
      <c r="C197" s="32">
        <v>2010</v>
      </c>
      <c r="D197" s="14" t="s">
        <v>202</v>
      </c>
      <c r="E197" s="27">
        <v>4000</v>
      </c>
      <c r="F197" s="27">
        <v>0</v>
      </c>
      <c r="G197" s="144">
        <f t="shared" si="9"/>
        <v>0</v>
      </c>
      <c r="H197" s="144">
        <v>1817</v>
      </c>
      <c r="I197" s="156" t="s">
        <v>162</v>
      </c>
      <c r="J197" s="27">
        <v>0</v>
      </c>
    </row>
    <row r="198" spans="1:10" ht="12.75">
      <c r="A198" s="28">
        <v>852</v>
      </c>
      <c r="B198" s="18"/>
      <c r="C198" s="34"/>
      <c r="D198" s="68" t="s">
        <v>68</v>
      </c>
      <c r="E198" s="20">
        <f>SUM(E199,E201,E207,E214,E219,E226,E229,E235,E240,E242,E247,E253,F240)</f>
        <v>27134899</v>
      </c>
      <c r="F198" s="20">
        <f>SUM(F199,F201,F207,F214,F219,F226,F229,F235,F240,F242,F247,F249,F253)</f>
        <v>2706971.1499999994</v>
      </c>
      <c r="G198" s="142">
        <f t="shared" si="9"/>
        <v>9.975976509070476</v>
      </c>
      <c r="H198" s="20" t="e">
        <f>SUM(H199,H201,H207,H214,H219,H226,H229,H235,H242,H247,H249,H253)</f>
        <v>#REF!</v>
      </c>
      <c r="I198" s="20">
        <f aca="true" t="shared" si="10" ref="I198:I205">(F198/J198)*100</f>
        <v>106.93421328395591</v>
      </c>
      <c r="J198" s="20">
        <f>SUM(J199,J201,J207,J214,J219,J226,J229,J235,J240,J242,J247,J249,J251,J253)</f>
        <v>2531435.98</v>
      </c>
    </row>
    <row r="199" spans="1:10" ht="12.75">
      <c r="A199" s="49"/>
      <c r="B199" s="50">
        <v>85202</v>
      </c>
      <c r="C199" s="51"/>
      <c r="D199" s="72" t="s">
        <v>69</v>
      </c>
      <c r="E199" s="52">
        <f>SUM(E200:E200)</f>
        <v>60000</v>
      </c>
      <c r="F199" s="52">
        <f>SUM(F200)</f>
        <v>4913.41</v>
      </c>
      <c r="G199" s="151">
        <f t="shared" si="9"/>
        <v>8.189016666666667</v>
      </c>
      <c r="H199" s="151">
        <f>H200</f>
        <v>3600</v>
      </c>
      <c r="I199" s="151">
        <f t="shared" si="10"/>
        <v>126.7267104614964</v>
      </c>
      <c r="J199" s="52">
        <f>SUM(J200)</f>
        <v>3877.17</v>
      </c>
    </row>
    <row r="200" spans="1:10" ht="12.75">
      <c r="A200" s="49"/>
      <c r="B200" s="53"/>
      <c r="C200" s="54" t="s">
        <v>66</v>
      </c>
      <c r="D200" s="12" t="s">
        <v>67</v>
      </c>
      <c r="E200" s="55">
        <v>60000</v>
      </c>
      <c r="F200" s="55">
        <v>4913.41</v>
      </c>
      <c r="G200" s="147">
        <f t="shared" si="9"/>
        <v>8.189016666666667</v>
      </c>
      <c r="H200" s="147">
        <v>3600</v>
      </c>
      <c r="I200" s="147">
        <f t="shared" si="10"/>
        <v>126.7267104614964</v>
      </c>
      <c r="J200" s="55">
        <v>3877.17</v>
      </c>
    </row>
    <row r="201" spans="1:10" ht="12.75">
      <c r="A201" s="49"/>
      <c r="B201" s="50">
        <v>85203</v>
      </c>
      <c r="C201" s="51"/>
      <c r="D201" s="72" t="s">
        <v>70</v>
      </c>
      <c r="E201" s="23">
        <f>SUM(E202:E206)</f>
        <v>707740</v>
      </c>
      <c r="F201" s="23">
        <f>SUM(F202:F206)</f>
        <v>58106.75</v>
      </c>
      <c r="G201" s="143">
        <f t="shared" si="9"/>
        <v>8.210183118094216</v>
      </c>
      <c r="H201" s="143" t="e">
        <f>#REF!+H204</f>
        <v>#REF!</v>
      </c>
      <c r="I201" s="143">
        <f t="shared" si="10"/>
        <v>115.2112314134419</v>
      </c>
      <c r="J201" s="23">
        <f>SUM(J202:J206)</f>
        <v>50434.97</v>
      </c>
    </row>
    <row r="202" spans="1:10" ht="12.75">
      <c r="A202" s="49"/>
      <c r="B202" s="53"/>
      <c r="C202" s="54" t="s">
        <v>66</v>
      </c>
      <c r="D202" s="12" t="s">
        <v>67</v>
      </c>
      <c r="E202" s="27">
        <v>129640</v>
      </c>
      <c r="F202" s="27">
        <v>10100.75</v>
      </c>
      <c r="G202" s="144">
        <f t="shared" si="9"/>
        <v>7.79138383215057</v>
      </c>
      <c r="H202" s="144"/>
      <c r="I202" s="144">
        <f t="shared" si="10"/>
        <v>100.40536900209445</v>
      </c>
      <c r="J202" s="45">
        <v>10059.97</v>
      </c>
    </row>
    <row r="203" spans="1:10" ht="12.75" hidden="1">
      <c r="A203" s="56"/>
      <c r="B203" s="57"/>
      <c r="C203" s="54" t="s">
        <v>27</v>
      </c>
      <c r="D203" s="12" t="s">
        <v>28</v>
      </c>
      <c r="E203" s="55"/>
      <c r="F203" s="55"/>
      <c r="G203" s="144" t="e">
        <f t="shared" si="9"/>
        <v>#DIV/0!</v>
      </c>
      <c r="H203" s="144"/>
      <c r="I203" s="144" t="e">
        <f t="shared" si="10"/>
        <v>#DIV/0!</v>
      </c>
      <c r="J203" s="27">
        <v>0</v>
      </c>
    </row>
    <row r="204" spans="1:10" ht="12.75">
      <c r="A204" s="56"/>
      <c r="B204" s="57"/>
      <c r="C204" s="58" t="s">
        <v>11</v>
      </c>
      <c r="D204" s="13" t="s">
        <v>12</v>
      </c>
      <c r="E204" s="55">
        <v>2100</v>
      </c>
      <c r="F204" s="55">
        <v>6</v>
      </c>
      <c r="G204" s="144">
        <f t="shared" si="9"/>
        <v>0.2857142857142857</v>
      </c>
      <c r="H204" s="144">
        <v>283</v>
      </c>
      <c r="I204" s="144">
        <f t="shared" si="10"/>
        <v>40</v>
      </c>
      <c r="J204" s="45">
        <v>15</v>
      </c>
    </row>
    <row r="205" spans="1:10" s="124" customFormat="1" ht="45">
      <c r="A205" s="125"/>
      <c r="B205" s="126"/>
      <c r="C205" s="107">
        <v>2010</v>
      </c>
      <c r="D205" s="14" t="s">
        <v>202</v>
      </c>
      <c r="E205" s="127">
        <v>576000</v>
      </c>
      <c r="F205" s="127">
        <v>48000</v>
      </c>
      <c r="G205" s="144">
        <f t="shared" si="9"/>
        <v>8.333333333333334</v>
      </c>
      <c r="H205" s="144"/>
      <c r="I205" s="144">
        <f t="shared" si="10"/>
        <v>118.92963330029733</v>
      </c>
      <c r="J205" s="45">
        <v>40360</v>
      </c>
    </row>
    <row r="206" spans="1:10" ht="45" hidden="1">
      <c r="A206" s="56"/>
      <c r="B206" s="61"/>
      <c r="C206" s="32" t="s">
        <v>183</v>
      </c>
      <c r="D206" s="14" t="s">
        <v>185</v>
      </c>
      <c r="E206" s="55"/>
      <c r="F206" s="55"/>
      <c r="G206" s="144" t="e">
        <f t="shared" si="9"/>
        <v>#DIV/0!</v>
      </c>
      <c r="H206" s="144"/>
      <c r="I206" s="156" t="s">
        <v>162</v>
      </c>
      <c r="J206" s="45"/>
    </row>
    <row r="207" spans="1:10" ht="35.25" customHeight="1">
      <c r="A207" s="21"/>
      <c r="B207" s="29">
        <v>85212</v>
      </c>
      <c r="C207" s="22"/>
      <c r="D207" s="73" t="s">
        <v>128</v>
      </c>
      <c r="E207" s="42">
        <f>SUM(E209:E213)</f>
        <v>21365229</v>
      </c>
      <c r="F207" s="42">
        <f>SUM(F209:F213)</f>
        <v>1976017.63</v>
      </c>
      <c r="G207" s="149">
        <f t="shared" si="9"/>
        <v>9.248754740705095</v>
      </c>
      <c r="H207" s="149">
        <f>SUM(H210:H213)</f>
        <v>18292745.57</v>
      </c>
      <c r="I207" s="149">
        <f aca="true" t="shared" si="11" ref="I207:I214">(F207/J207)*100</f>
        <v>100.58295907152004</v>
      </c>
      <c r="J207" s="42">
        <f>SUM(J208:J213)</f>
        <v>1964565.0200000003</v>
      </c>
    </row>
    <row r="208" spans="1:10" ht="12.75" hidden="1">
      <c r="A208" s="21"/>
      <c r="B208" s="38"/>
      <c r="C208" s="54" t="s">
        <v>80</v>
      </c>
      <c r="D208" s="12" t="s">
        <v>195</v>
      </c>
      <c r="E208" s="110" t="s">
        <v>198</v>
      </c>
      <c r="F208" s="110" t="s">
        <v>198</v>
      </c>
      <c r="G208" s="152" t="s">
        <v>162</v>
      </c>
      <c r="H208" s="110"/>
      <c r="I208" s="152" t="e">
        <f t="shared" si="11"/>
        <v>#VALUE!</v>
      </c>
      <c r="J208" s="45" t="s">
        <v>162</v>
      </c>
    </row>
    <row r="209" spans="1:10" s="109" customFormat="1" ht="12.75" customHeight="1">
      <c r="A209" s="105"/>
      <c r="B209" s="106"/>
      <c r="C209" s="107" t="s">
        <v>17</v>
      </c>
      <c r="D209" s="14" t="s">
        <v>18</v>
      </c>
      <c r="E209" s="110">
        <v>476</v>
      </c>
      <c r="F209" s="110">
        <v>35.2</v>
      </c>
      <c r="G209" s="152">
        <f t="shared" si="9"/>
        <v>7.394957983193279</v>
      </c>
      <c r="H209" s="152"/>
      <c r="I209" s="152">
        <f t="shared" si="11"/>
        <v>66.66666666666667</v>
      </c>
      <c r="J209" s="110">
        <v>52.8</v>
      </c>
    </row>
    <row r="210" spans="1:10" ht="24" customHeight="1">
      <c r="A210" s="21"/>
      <c r="B210" s="38"/>
      <c r="C210" s="54" t="s">
        <v>89</v>
      </c>
      <c r="D210" s="14" t="s">
        <v>120</v>
      </c>
      <c r="E210" s="27">
        <v>9700</v>
      </c>
      <c r="F210" s="27">
        <v>268.95</v>
      </c>
      <c r="G210" s="152">
        <f t="shared" si="9"/>
        <v>2.772680412371134</v>
      </c>
      <c r="H210" s="152">
        <v>2069.21</v>
      </c>
      <c r="I210" s="152">
        <f t="shared" si="11"/>
        <v>26.129154482128804</v>
      </c>
      <c r="J210" s="110">
        <v>1029.31</v>
      </c>
    </row>
    <row r="211" spans="1:10" ht="45">
      <c r="A211" s="24"/>
      <c r="B211" s="25"/>
      <c r="C211" s="32">
        <v>2010</v>
      </c>
      <c r="D211" s="14" t="s">
        <v>202</v>
      </c>
      <c r="E211" s="27">
        <v>21068300</v>
      </c>
      <c r="F211" s="27">
        <v>1956461</v>
      </c>
      <c r="G211" s="152">
        <f t="shared" si="9"/>
        <v>9.28627843727306</v>
      </c>
      <c r="H211" s="152">
        <v>18183643.39</v>
      </c>
      <c r="I211" s="152">
        <f t="shared" si="11"/>
        <v>101.52147742250175</v>
      </c>
      <c r="J211" s="110">
        <v>1927140</v>
      </c>
    </row>
    <row r="212" spans="1:10" ht="33.75">
      <c r="A212" s="24"/>
      <c r="B212" s="25"/>
      <c r="C212" s="32">
        <v>2360</v>
      </c>
      <c r="D212" s="14" t="s">
        <v>121</v>
      </c>
      <c r="E212" s="27">
        <v>250753</v>
      </c>
      <c r="F212" s="27">
        <v>15710.93</v>
      </c>
      <c r="G212" s="152">
        <f t="shared" si="9"/>
        <v>6.265500313057072</v>
      </c>
      <c r="H212" s="152">
        <v>85963.98</v>
      </c>
      <c r="I212" s="152">
        <f t="shared" si="11"/>
        <v>57.07656671532359</v>
      </c>
      <c r="J212" s="110">
        <v>27526.06</v>
      </c>
    </row>
    <row r="213" spans="1:10" ht="24" customHeight="1">
      <c r="A213" s="24"/>
      <c r="B213" s="25"/>
      <c r="C213" s="32" t="s">
        <v>77</v>
      </c>
      <c r="D213" s="14" t="s">
        <v>119</v>
      </c>
      <c r="E213" s="27">
        <v>36000</v>
      </c>
      <c r="F213" s="27">
        <v>3541.55</v>
      </c>
      <c r="G213" s="152">
        <f t="shared" si="9"/>
        <v>9.83763888888889</v>
      </c>
      <c r="H213" s="152">
        <v>21068.99</v>
      </c>
      <c r="I213" s="152">
        <f t="shared" si="11"/>
        <v>40.16797382285057</v>
      </c>
      <c r="J213" s="110">
        <v>8816.85</v>
      </c>
    </row>
    <row r="214" spans="1:10" ht="47.25" customHeight="1">
      <c r="A214" s="21"/>
      <c r="B214" s="29">
        <v>85213</v>
      </c>
      <c r="C214" s="22"/>
      <c r="D214" s="15" t="s">
        <v>146</v>
      </c>
      <c r="E214" s="23">
        <f>SUM(E215:E218)</f>
        <v>277550</v>
      </c>
      <c r="F214" s="23">
        <f>SUM(F215:F218)</f>
        <v>20600</v>
      </c>
      <c r="G214" s="143">
        <f t="shared" si="9"/>
        <v>7.4220861106107</v>
      </c>
      <c r="H214" s="143" t="e">
        <f>#REF!+#REF!+H218</f>
        <v>#REF!</v>
      </c>
      <c r="I214" s="143">
        <f t="shared" si="11"/>
        <v>113.18681318681318</v>
      </c>
      <c r="J214" s="23">
        <f>SUM(J216:J218)</f>
        <v>18200</v>
      </c>
    </row>
    <row r="215" spans="1:10" ht="12.75">
      <c r="A215" s="21"/>
      <c r="B215" s="38"/>
      <c r="C215" s="32" t="s">
        <v>11</v>
      </c>
      <c r="D215" s="12" t="s">
        <v>12</v>
      </c>
      <c r="E215" s="27">
        <v>50</v>
      </c>
      <c r="F215" s="27">
        <v>0</v>
      </c>
      <c r="G215" s="144">
        <f t="shared" si="9"/>
        <v>0</v>
      </c>
      <c r="H215" s="143"/>
      <c r="I215" s="156" t="s">
        <v>162</v>
      </c>
      <c r="J215" s="42" t="s">
        <v>162</v>
      </c>
    </row>
    <row r="216" spans="1:10" ht="45">
      <c r="A216" s="24"/>
      <c r="B216" s="31"/>
      <c r="C216" s="32">
        <v>2010</v>
      </c>
      <c r="D216" s="14" t="s">
        <v>202</v>
      </c>
      <c r="E216" s="27">
        <v>94000</v>
      </c>
      <c r="F216" s="27">
        <v>8100</v>
      </c>
      <c r="G216" s="144">
        <f t="shared" si="9"/>
        <v>8.617021276595745</v>
      </c>
      <c r="H216" s="144"/>
      <c r="I216" s="144">
        <f>(F216/J216)*100</f>
        <v>109.45945945945945</v>
      </c>
      <c r="J216" s="27">
        <v>7400</v>
      </c>
    </row>
    <row r="217" spans="1:10" ht="22.5">
      <c r="A217" s="24"/>
      <c r="B217" s="31"/>
      <c r="C217" s="32" t="s">
        <v>60</v>
      </c>
      <c r="D217" s="14" t="s">
        <v>211</v>
      </c>
      <c r="E217" s="27">
        <v>183000</v>
      </c>
      <c r="F217" s="27">
        <v>12500</v>
      </c>
      <c r="G217" s="144">
        <f t="shared" si="9"/>
        <v>6.830601092896175</v>
      </c>
      <c r="H217" s="144">
        <v>0</v>
      </c>
      <c r="I217" s="144">
        <f>(F217/J217)*100</f>
        <v>115.74074074074075</v>
      </c>
      <c r="J217" s="27">
        <v>10800</v>
      </c>
    </row>
    <row r="218" spans="1:10" ht="22.5">
      <c r="A218" s="24"/>
      <c r="B218" s="31"/>
      <c r="C218" s="32" t="s">
        <v>77</v>
      </c>
      <c r="D218" s="14" t="s">
        <v>143</v>
      </c>
      <c r="E218" s="27">
        <v>500</v>
      </c>
      <c r="F218" s="27">
        <v>0</v>
      </c>
      <c r="G218" s="144">
        <f t="shared" si="9"/>
        <v>0</v>
      </c>
      <c r="H218" s="144">
        <v>0</v>
      </c>
      <c r="I218" s="156" t="s">
        <v>162</v>
      </c>
      <c r="J218" s="27">
        <v>0</v>
      </c>
    </row>
    <row r="219" spans="1:10" ht="22.5">
      <c r="A219" s="21"/>
      <c r="B219" s="29">
        <v>85214</v>
      </c>
      <c r="C219" s="22"/>
      <c r="D219" s="15" t="s">
        <v>129</v>
      </c>
      <c r="E219" s="23">
        <f>SUM(E220:E225)</f>
        <v>1033350</v>
      </c>
      <c r="F219" s="23">
        <f>SUM(F220:F225)</f>
        <v>300163.92</v>
      </c>
      <c r="G219" s="143">
        <f t="shared" si="9"/>
        <v>29.047652779793875</v>
      </c>
      <c r="H219" s="143">
        <f>SUM(H220:H225)</f>
        <v>1759123.1</v>
      </c>
      <c r="I219" s="143">
        <f>(F219/J219)*100</f>
        <v>162.20692785733584</v>
      </c>
      <c r="J219" s="23">
        <f>SUM(J220:J225)</f>
        <v>185050</v>
      </c>
    </row>
    <row r="220" spans="1:10" ht="24.75" customHeight="1">
      <c r="A220" s="24"/>
      <c r="B220" s="25"/>
      <c r="C220" s="59" t="s">
        <v>89</v>
      </c>
      <c r="D220" s="14" t="s">
        <v>120</v>
      </c>
      <c r="E220" s="27">
        <v>1300</v>
      </c>
      <c r="F220" s="27">
        <v>0</v>
      </c>
      <c r="G220" s="144">
        <f t="shared" si="9"/>
        <v>0</v>
      </c>
      <c r="H220" s="144">
        <v>515.27</v>
      </c>
      <c r="I220" s="156" t="s">
        <v>162</v>
      </c>
      <c r="J220" s="27">
        <v>0</v>
      </c>
    </row>
    <row r="221" spans="1:10" ht="12.75">
      <c r="A221" s="24"/>
      <c r="B221" s="25"/>
      <c r="C221" s="59" t="s">
        <v>27</v>
      </c>
      <c r="D221" s="14" t="s">
        <v>28</v>
      </c>
      <c r="E221" s="27">
        <v>50</v>
      </c>
      <c r="F221" s="27">
        <v>0</v>
      </c>
      <c r="G221" s="144">
        <f t="shared" si="9"/>
        <v>0</v>
      </c>
      <c r="H221" s="144"/>
      <c r="I221" s="156" t="s">
        <v>162</v>
      </c>
      <c r="J221" s="45">
        <v>0</v>
      </c>
    </row>
    <row r="222" spans="1:10" ht="12.75">
      <c r="A222" s="24"/>
      <c r="B222" s="31"/>
      <c r="C222" s="32" t="s">
        <v>11</v>
      </c>
      <c r="D222" s="13" t="s">
        <v>12</v>
      </c>
      <c r="E222" s="27">
        <v>100</v>
      </c>
      <c r="F222" s="27">
        <v>0</v>
      </c>
      <c r="G222" s="144">
        <f t="shared" si="9"/>
        <v>0</v>
      </c>
      <c r="H222" s="144">
        <v>105</v>
      </c>
      <c r="I222" s="156" t="s">
        <v>162</v>
      </c>
      <c r="J222" s="27">
        <v>0</v>
      </c>
    </row>
    <row r="223" spans="1:10" ht="12.75" hidden="1">
      <c r="A223" s="24"/>
      <c r="B223" s="31"/>
      <c r="C223" s="32" t="s">
        <v>158</v>
      </c>
      <c r="D223" s="13" t="s">
        <v>134</v>
      </c>
      <c r="E223" s="27"/>
      <c r="F223" s="27"/>
      <c r="G223" s="144" t="e">
        <f t="shared" si="9"/>
        <v>#DIV/0!</v>
      </c>
      <c r="H223" s="144"/>
      <c r="I223" s="144" t="e">
        <f>(F223/J223)*100</f>
        <v>#DIV/0!</v>
      </c>
      <c r="J223" s="27">
        <v>0</v>
      </c>
    </row>
    <row r="224" spans="1:10" ht="22.5">
      <c r="A224" s="24"/>
      <c r="B224" s="31"/>
      <c r="C224" s="32">
        <v>2030</v>
      </c>
      <c r="D224" s="14" t="s">
        <v>211</v>
      </c>
      <c r="E224" s="27">
        <v>1026900</v>
      </c>
      <c r="F224" s="27">
        <v>300000</v>
      </c>
      <c r="G224" s="144">
        <f t="shared" si="9"/>
        <v>29.214139643587497</v>
      </c>
      <c r="H224" s="144">
        <v>1741646.33</v>
      </c>
      <c r="I224" s="144">
        <f>(F224/J224)*100</f>
        <v>162.16216216216216</v>
      </c>
      <c r="J224" s="27">
        <v>185000</v>
      </c>
    </row>
    <row r="225" spans="1:10" ht="24.75" customHeight="1">
      <c r="A225" s="24"/>
      <c r="B225" s="31"/>
      <c r="C225" s="32" t="s">
        <v>77</v>
      </c>
      <c r="D225" s="14" t="s">
        <v>119</v>
      </c>
      <c r="E225" s="27">
        <v>5000</v>
      </c>
      <c r="F225" s="27">
        <v>163.92</v>
      </c>
      <c r="G225" s="144">
        <f t="shared" si="9"/>
        <v>3.2784</v>
      </c>
      <c r="H225" s="144">
        <v>16856.5</v>
      </c>
      <c r="I225" s="144">
        <f>(F225/J225)*100</f>
        <v>327.84</v>
      </c>
      <c r="J225" s="27">
        <v>50</v>
      </c>
    </row>
    <row r="226" spans="1:10" ht="12.75">
      <c r="A226" s="21"/>
      <c r="B226" s="29">
        <v>85215</v>
      </c>
      <c r="C226" s="22"/>
      <c r="D226" s="16" t="s">
        <v>71</v>
      </c>
      <c r="E226" s="23">
        <f>SUM(E227:E228)</f>
        <v>520</v>
      </c>
      <c r="F226" s="23">
        <f>SUM(F227:F228)</f>
        <v>205.56</v>
      </c>
      <c r="G226" s="143">
        <f t="shared" si="9"/>
        <v>39.53076923076923</v>
      </c>
      <c r="H226" s="143">
        <f>H228+H227</f>
        <v>7857.5599999999995</v>
      </c>
      <c r="I226" s="143">
        <f>(F226/J226)*100</f>
        <v>30.681512880981522</v>
      </c>
      <c r="J226" s="23">
        <f>J228+J227</f>
        <v>669.98</v>
      </c>
    </row>
    <row r="227" spans="1:10" ht="12.75">
      <c r="A227" s="21"/>
      <c r="B227" s="38"/>
      <c r="C227" s="59" t="s">
        <v>27</v>
      </c>
      <c r="D227" s="12" t="s">
        <v>28</v>
      </c>
      <c r="E227" s="27">
        <v>20</v>
      </c>
      <c r="F227" s="27">
        <v>0</v>
      </c>
      <c r="G227" s="144">
        <f t="shared" si="9"/>
        <v>0</v>
      </c>
      <c r="H227" s="144">
        <v>21.58</v>
      </c>
      <c r="I227" s="156" t="s">
        <v>162</v>
      </c>
      <c r="J227" s="27">
        <v>0</v>
      </c>
    </row>
    <row r="228" spans="1:10" ht="12.75">
      <c r="A228" s="24"/>
      <c r="B228" s="31"/>
      <c r="C228" s="30" t="s">
        <v>11</v>
      </c>
      <c r="D228" s="13" t="s">
        <v>12</v>
      </c>
      <c r="E228" s="27">
        <v>500</v>
      </c>
      <c r="F228" s="27">
        <v>205.56</v>
      </c>
      <c r="G228" s="144">
        <f t="shared" si="9"/>
        <v>41.112</v>
      </c>
      <c r="H228" s="144">
        <v>7835.98</v>
      </c>
      <c r="I228" s="144">
        <f>(F228/J228)*100</f>
        <v>30.681512880981522</v>
      </c>
      <c r="J228" s="27">
        <v>669.98</v>
      </c>
    </row>
    <row r="229" spans="1:10" s="87" customFormat="1" ht="12.75">
      <c r="A229" s="21"/>
      <c r="B229" s="29">
        <v>85216</v>
      </c>
      <c r="C229" s="22"/>
      <c r="D229" s="74" t="s">
        <v>145</v>
      </c>
      <c r="E229" s="23">
        <f>SUM(E230:E234)</f>
        <v>847460</v>
      </c>
      <c r="F229" s="23">
        <f>SUM(F230:F234)</f>
        <v>165953.99</v>
      </c>
      <c r="G229" s="143">
        <f aca="true" t="shared" si="12" ref="G229:G307">F229*100/E229</f>
        <v>19.58251598895523</v>
      </c>
      <c r="H229" s="143"/>
      <c r="I229" s="143">
        <f>(F229/J229)*100</f>
        <v>128.84662565827048</v>
      </c>
      <c r="J229" s="23">
        <f>SUM(J230:J234)</f>
        <v>128799.64</v>
      </c>
    </row>
    <row r="230" spans="1:10" s="1" customFormat="1" ht="22.5">
      <c r="A230" s="24"/>
      <c r="B230" s="31"/>
      <c r="C230" s="32" t="s">
        <v>89</v>
      </c>
      <c r="D230" s="14" t="s">
        <v>120</v>
      </c>
      <c r="E230" s="27">
        <v>10</v>
      </c>
      <c r="F230" s="27">
        <v>0</v>
      </c>
      <c r="G230" s="144">
        <f t="shared" si="12"/>
        <v>0</v>
      </c>
      <c r="H230" s="144"/>
      <c r="I230" s="156" t="s">
        <v>162</v>
      </c>
      <c r="J230" s="45">
        <v>0</v>
      </c>
    </row>
    <row r="231" spans="1:10" s="1" customFormat="1" ht="12.75">
      <c r="A231" s="24"/>
      <c r="B231" s="31"/>
      <c r="C231" s="32" t="s">
        <v>27</v>
      </c>
      <c r="D231" s="14" t="s">
        <v>28</v>
      </c>
      <c r="E231" s="27">
        <v>50</v>
      </c>
      <c r="F231" s="27">
        <v>0</v>
      </c>
      <c r="G231" s="144">
        <f t="shared" si="12"/>
        <v>0</v>
      </c>
      <c r="H231" s="144"/>
      <c r="I231" s="156" t="s">
        <v>162</v>
      </c>
      <c r="J231" s="45">
        <v>0</v>
      </c>
    </row>
    <row r="232" spans="1:10" s="1" customFormat="1" ht="12.75">
      <c r="A232" s="24"/>
      <c r="B232" s="31"/>
      <c r="C232" s="32" t="s">
        <v>11</v>
      </c>
      <c r="D232" s="14" t="s">
        <v>12</v>
      </c>
      <c r="E232" s="27">
        <v>500</v>
      </c>
      <c r="F232" s="27">
        <v>0</v>
      </c>
      <c r="G232" s="144">
        <f t="shared" si="12"/>
        <v>0</v>
      </c>
      <c r="H232" s="144"/>
      <c r="I232" s="144">
        <f aca="true" t="shared" si="13" ref="I232:I239">(F232/J232)*100</f>
        <v>0</v>
      </c>
      <c r="J232" s="45">
        <v>188.59</v>
      </c>
    </row>
    <row r="233" spans="1:10" s="1" customFormat="1" ht="22.5">
      <c r="A233" s="24"/>
      <c r="B233" s="31"/>
      <c r="C233" s="32" t="s">
        <v>60</v>
      </c>
      <c r="D233" s="14" t="s">
        <v>211</v>
      </c>
      <c r="E233" s="27">
        <v>837900</v>
      </c>
      <c r="F233" s="27">
        <v>165000</v>
      </c>
      <c r="G233" s="144">
        <f t="shared" si="12"/>
        <v>19.692087361260295</v>
      </c>
      <c r="H233" s="144"/>
      <c r="I233" s="144">
        <f t="shared" si="13"/>
        <v>128.90625</v>
      </c>
      <c r="J233" s="27">
        <v>128000</v>
      </c>
    </row>
    <row r="234" spans="1:10" s="1" customFormat="1" ht="22.5">
      <c r="A234" s="24"/>
      <c r="B234" s="31"/>
      <c r="C234" s="32" t="s">
        <v>77</v>
      </c>
      <c r="D234" s="14" t="s">
        <v>155</v>
      </c>
      <c r="E234" s="27">
        <v>9000</v>
      </c>
      <c r="F234" s="27">
        <v>953.99</v>
      </c>
      <c r="G234" s="144">
        <f t="shared" si="12"/>
        <v>10.59988888888889</v>
      </c>
      <c r="H234" s="144"/>
      <c r="I234" s="144">
        <f t="shared" si="13"/>
        <v>156.12306685213977</v>
      </c>
      <c r="J234" s="45">
        <v>611.05</v>
      </c>
    </row>
    <row r="235" spans="1:10" ht="12.75">
      <c r="A235" s="21"/>
      <c r="B235" s="29">
        <v>85219</v>
      </c>
      <c r="C235" s="22"/>
      <c r="D235" s="16" t="s">
        <v>130</v>
      </c>
      <c r="E235" s="23">
        <f>SUM(E236:E239)</f>
        <v>1790400</v>
      </c>
      <c r="F235" s="23">
        <f>SUM(F236:F239)</f>
        <v>156105.61</v>
      </c>
      <c r="G235" s="143">
        <f t="shared" si="12"/>
        <v>8.719035411081322</v>
      </c>
      <c r="H235" s="143">
        <f>SUM(H236:H239)</f>
        <v>1738683.6900000002</v>
      </c>
      <c r="I235" s="143">
        <f t="shared" si="13"/>
        <v>115.93164363403305</v>
      </c>
      <c r="J235" s="23">
        <f>SUM(J236:J239)</f>
        <v>134653.15</v>
      </c>
    </row>
    <row r="236" spans="1:10" ht="12.75" hidden="1">
      <c r="A236" s="21"/>
      <c r="B236" s="38"/>
      <c r="C236" s="36" t="s">
        <v>27</v>
      </c>
      <c r="D236" s="12" t="s">
        <v>28</v>
      </c>
      <c r="E236" s="27"/>
      <c r="F236" s="27"/>
      <c r="G236" s="156" t="s">
        <v>162</v>
      </c>
      <c r="H236" s="144">
        <v>52907.26</v>
      </c>
      <c r="I236" s="144" t="e">
        <f t="shared" si="13"/>
        <v>#DIV/0!</v>
      </c>
      <c r="J236" s="27">
        <v>0</v>
      </c>
    </row>
    <row r="237" spans="1:10" ht="12.75">
      <c r="A237" s="24"/>
      <c r="B237" s="31"/>
      <c r="C237" s="32" t="s">
        <v>11</v>
      </c>
      <c r="D237" s="13" t="s">
        <v>12</v>
      </c>
      <c r="E237" s="27">
        <v>3000</v>
      </c>
      <c r="F237" s="27">
        <v>18613.61</v>
      </c>
      <c r="G237" s="144">
        <f t="shared" si="12"/>
        <v>620.4536666666667</v>
      </c>
      <c r="H237" s="144">
        <v>2368.08</v>
      </c>
      <c r="I237" s="144">
        <f t="shared" si="13"/>
        <v>208.08605780786235</v>
      </c>
      <c r="J237" s="27">
        <v>8945.15</v>
      </c>
    </row>
    <row r="238" spans="1:10" ht="45" hidden="1">
      <c r="A238" s="24"/>
      <c r="B238" s="31"/>
      <c r="C238" s="32" t="s">
        <v>158</v>
      </c>
      <c r="D238" s="14" t="s">
        <v>202</v>
      </c>
      <c r="E238" s="27"/>
      <c r="F238" s="27"/>
      <c r="G238" s="144" t="e">
        <f t="shared" si="12"/>
        <v>#DIV/0!</v>
      </c>
      <c r="H238" s="144"/>
      <c r="I238" s="144" t="e">
        <f t="shared" si="13"/>
        <v>#DIV/0!</v>
      </c>
      <c r="J238" s="27"/>
    </row>
    <row r="239" spans="1:10" ht="22.5">
      <c r="A239" s="24"/>
      <c r="B239" s="33"/>
      <c r="C239" s="32">
        <v>2030</v>
      </c>
      <c r="D239" s="14" t="s">
        <v>211</v>
      </c>
      <c r="E239" s="27">
        <v>1787400</v>
      </c>
      <c r="F239" s="27">
        <v>137492</v>
      </c>
      <c r="G239" s="144">
        <f t="shared" si="12"/>
        <v>7.692290477788967</v>
      </c>
      <c r="H239" s="144">
        <v>1683408.35</v>
      </c>
      <c r="I239" s="144">
        <f t="shared" si="13"/>
        <v>109.3741050688898</v>
      </c>
      <c r="J239" s="27">
        <v>125708</v>
      </c>
    </row>
    <row r="240" spans="1:10" ht="23.25" customHeight="1">
      <c r="A240" s="24"/>
      <c r="B240" s="29">
        <v>85220</v>
      </c>
      <c r="C240" s="46"/>
      <c r="D240" s="15" t="s">
        <v>203</v>
      </c>
      <c r="E240" s="23">
        <f>SUM(E241)</f>
        <v>12000</v>
      </c>
      <c r="F240" s="23">
        <f>SUM(F241)</f>
        <v>0</v>
      </c>
      <c r="G240" s="143">
        <f t="shared" si="12"/>
        <v>0</v>
      </c>
      <c r="H240" s="144"/>
      <c r="I240" s="149" t="s">
        <v>162</v>
      </c>
      <c r="J240" s="23">
        <f>SUM(J241)</f>
        <v>0</v>
      </c>
    </row>
    <row r="241" spans="1:10" ht="12.75">
      <c r="A241" s="24"/>
      <c r="B241" s="102"/>
      <c r="C241" s="36" t="s">
        <v>11</v>
      </c>
      <c r="D241" s="12" t="s">
        <v>204</v>
      </c>
      <c r="E241" s="27">
        <v>12000</v>
      </c>
      <c r="F241" s="27">
        <v>0</v>
      </c>
      <c r="G241" s="144">
        <f t="shared" si="12"/>
        <v>0</v>
      </c>
      <c r="H241" s="144"/>
      <c r="I241" s="156" t="s">
        <v>162</v>
      </c>
      <c r="J241" s="27">
        <v>0</v>
      </c>
    </row>
    <row r="242" spans="1:10" ht="13.5" customHeight="1">
      <c r="A242" s="21"/>
      <c r="B242" s="29">
        <v>85228</v>
      </c>
      <c r="C242" s="22"/>
      <c r="D242" s="15" t="s">
        <v>72</v>
      </c>
      <c r="E242" s="23">
        <f>SUM(E243:E246)</f>
        <v>333350</v>
      </c>
      <c r="F242" s="23">
        <f>SUM(F243:F246)</f>
        <v>24453.46</v>
      </c>
      <c r="G242" s="143">
        <f t="shared" si="12"/>
        <v>7.335671216439178</v>
      </c>
      <c r="H242" s="143">
        <f>SUM(H243:H245)</f>
        <v>272692.44</v>
      </c>
      <c r="I242" s="143">
        <f>(F242/J242)*100</f>
        <v>96.70731490288124</v>
      </c>
      <c r="J242" s="23">
        <f>SUM(J243:J245)</f>
        <v>25286.05</v>
      </c>
    </row>
    <row r="243" spans="1:10" ht="12.75">
      <c r="A243" s="24"/>
      <c r="B243" s="31"/>
      <c r="C243" s="36" t="s">
        <v>66</v>
      </c>
      <c r="D243" s="12" t="s">
        <v>67</v>
      </c>
      <c r="E243" s="27">
        <v>286000</v>
      </c>
      <c r="F243" s="27">
        <v>22427.87</v>
      </c>
      <c r="G243" s="144">
        <f t="shared" si="12"/>
        <v>7.841912587412588</v>
      </c>
      <c r="H243" s="144">
        <v>255279.55</v>
      </c>
      <c r="I243" s="144">
        <f>(F243/J243)*100</f>
        <v>18116.211631663973</v>
      </c>
      <c r="J243" s="27">
        <v>123.8</v>
      </c>
    </row>
    <row r="244" spans="1:10" ht="12.75">
      <c r="A244" s="24"/>
      <c r="B244" s="31"/>
      <c r="C244" s="32" t="s">
        <v>27</v>
      </c>
      <c r="D244" s="12" t="s">
        <v>28</v>
      </c>
      <c r="E244" s="27">
        <v>350</v>
      </c>
      <c r="F244" s="27">
        <v>25.59</v>
      </c>
      <c r="G244" s="144">
        <f t="shared" si="12"/>
        <v>7.311428571428571</v>
      </c>
      <c r="H244" s="144">
        <v>147.93</v>
      </c>
      <c r="I244" s="144">
        <f>(F244/J244)*100</f>
        <v>98.19646968534153</v>
      </c>
      <c r="J244" s="27">
        <v>26.06</v>
      </c>
    </row>
    <row r="245" spans="1:10" ht="12.75">
      <c r="A245" s="24"/>
      <c r="B245" s="31"/>
      <c r="C245" s="30" t="s">
        <v>11</v>
      </c>
      <c r="D245" s="13" t="s">
        <v>12</v>
      </c>
      <c r="E245" s="27">
        <v>25000</v>
      </c>
      <c r="F245" s="27">
        <v>0</v>
      </c>
      <c r="G245" s="144">
        <f t="shared" si="12"/>
        <v>0</v>
      </c>
      <c r="H245" s="144">
        <v>17264.96</v>
      </c>
      <c r="I245" s="144">
        <f>(F245/J245)*100</f>
        <v>0</v>
      </c>
      <c r="J245" s="27">
        <v>25136.19</v>
      </c>
    </row>
    <row r="246" spans="1:10" ht="45">
      <c r="A246" s="24"/>
      <c r="B246" s="31"/>
      <c r="C246" s="32" t="s">
        <v>158</v>
      </c>
      <c r="D246" s="14" t="s">
        <v>202</v>
      </c>
      <c r="E246" s="82">
        <v>22000</v>
      </c>
      <c r="F246" s="82">
        <v>2000</v>
      </c>
      <c r="G246" s="154">
        <f t="shared" si="12"/>
        <v>9.090909090909092</v>
      </c>
      <c r="H246" s="154"/>
      <c r="I246" s="161" t="s">
        <v>162</v>
      </c>
      <c r="J246" s="166" t="s">
        <v>162</v>
      </c>
    </row>
    <row r="247" spans="1:10" ht="12.75" hidden="1">
      <c r="A247" s="24"/>
      <c r="B247" s="29">
        <v>85231</v>
      </c>
      <c r="C247" s="44"/>
      <c r="D247" s="89" t="s">
        <v>170</v>
      </c>
      <c r="E247" s="90">
        <f>SUM(E248)</f>
        <v>0</v>
      </c>
      <c r="F247" s="90">
        <f>SUM(F248)</f>
        <v>0</v>
      </c>
      <c r="G247" s="153" t="e">
        <f t="shared" si="12"/>
        <v>#DIV/0!</v>
      </c>
      <c r="H247" s="153"/>
      <c r="I247" s="143" t="e">
        <f>(F247/J247)*100</f>
        <v>#DIV/0!</v>
      </c>
      <c r="J247" s="90">
        <f>SUM(J248)</f>
        <v>0</v>
      </c>
    </row>
    <row r="248" spans="1:10" ht="12.75" hidden="1">
      <c r="A248" s="24"/>
      <c r="B248" s="31"/>
      <c r="C248" s="32" t="s">
        <v>158</v>
      </c>
      <c r="D248" s="12" t="s">
        <v>134</v>
      </c>
      <c r="E248" s="82"/>
      <c r="F248" s="82"/>
      <c r="G248" s="154" t="e">
        <f t="shared" si="12"/>
        <v>#DIV/0!</v>
      </c>
      <c r="H248" s="154"/>
      <c r="I248" s="144" t="e">
        <f>(F248/J248)*100</f>
        <v>#DIV/0!</v>
      </c>
      <c r="J248" s="45"/>
    </row>
    <row r="249" spans="1:10" ht="22.5" hidden="1">
      <c r="A249" s="24"/>
      <c r="B249" s="29">
        <v>85278</v>
      </c>
      <c r="C249" s="104"/>
      <c r="D249" s="134" t="s">
        <v>192</v>
      </c>
      <c r="E249" s="90">
        <f>SUM(E250)</f>
        <v>0</v>
      </c>
      <c r="F249" s="90">
        <f>SUM(F250)</f>
        <v>0</v>
      </c>
      <c r="G249" s="153" t="e">
        <f t="shared" si="12"/>
        <v>#DIV/0!</v>
      </c>
      <c r="H249" s="153"/>
      <c r="I249" s="160" t="s">
        <v>162</v>
      </c>
      <c r="J249" s="90">
        <f>SUM(J250)</f>
        <v>0</v>
      </c>
    </row>
    <row r="250" spans="1:10" ht="12.75" hidden="1">
      <c r="A250" s="24"/>
      <c r="B250" s="118"/>
      <c r="C250" s="32" t="s">
        <v>158</v>
      </c>
      <c r="D250" s="133" t="s">
        <v>134</v>
      </c>
      <c r="E250" s="82"/>
      <c r="F250" s="82"/>
      <c r="G250" s="154" t="e">
        <f t="shared" si="12"/>
        <v>#DIV/0!</v>
      </c>
      <c r="H250" s="154"/>
      <c r="I250" s="161" t="s">
        <v>162</v>
      </c>
      <c r="J250" s="156" t="s">
        <v>162</v>
      </c>
    </row>
    <row r="251" spans="1:10" ht="22.5" hidden="1">
      <c r="A251" s="24"/>
      <c r="B251" s="29">
        <v>85278</v>
      </c>
      <c r="C251" s="46"/>
      <c r="D251" s="134" t="s">
        <v>224</v>
      </c>
      <c r="E251" s="90">
        <f>SUM(E252)</f>
        <v>0</v>
      </c>
      <c r="F251" s="90">
        <f>SUM(F252)</f>
        <v>0</v>
      </c>
      <c r="G251" s="153" t="e">
        <f t="shared" si="12"/>
        <v>#DIV/0!</v>
      </c>
      <c r="H251" s="154"/>
      <c r="I251" s="143" t="e">
        <f>(F251/J251)*100</f>
        <v>#DIV/0!</v>
      </c>
      <c r="J251" s="90">
        <f>SUM(J252)</f>
        <v>0</v>
      </c>
    </row>
    <row r="252" spans="1:10" ht="12.75" hidden="1">
      <c r="A252" s="24"/>
      <c r="B252" s="29"/>
      <c r="C252" s="32" t="s">
        <v>158</v>
      </c>
      <c r="D252" s="133" t="s">
        <v>134</v>
      </c>
      <c r="E252" s="82"/>
      <c r="F252" s="82"/>
      <c r="G252" s="154" t="e">
        <f t="shared" si="12"/>
        <v>#DIV/0!</v>
      </c>
      <c r="H252" s="154"/>
      <c r="I252" s="144" t="e">
        <f>(F252/J252)*100</f>
        <v>#DIV/0!</v>
      </c>
      <c r="J252" s="166"/>
    </row>
    <row r="253" spans="1:10" ht="12.75">
      <c r="A253" s="21"/>
      <c r="B253" s="29">
        <v>85295</v>
      </c>
      <c r="C253" s="22"/>
      <c r="D253" s="16" t="s">
        <v>5</v>
      </c>
      <c r="E253" s="23">
        <f>SUM(E254:E257)</f>
        <v>707300</v>
      </c>
      <c r="F253" s="23">
        <f>SUM(F254:F257)</f>
        <v>450.82</v>
      </c>
      <c r="G253" s="143">
        <f t="shared" si="12"/>
        <v>0.06373815919694613</v>
      </c>
      <c r="H253" s="143" t="e">
        <f>SUM(#REF!)</f>
        <v>#REF!</v>
      </c>
      <c r="I253" s="143">
        <f>(F253/J253)*100</f>
        <v>2.265427135678392</v>
      </c>
      <c r="J253" s="90">
        <f>SUM(J255:J257)</f>
        <v>19900</v>
      </c>
    </row>
    <row r="254" spans="1:10" ht="12.75">
      <c r="A254" s="21"/>
      <c r="B254" s="38"/>
      <c r="C254" s="30" t="s">
        <v>27</v>
      </c>
      <c r="D254" s="97" t="s">
        <v>28</v>
      </c>
      <c r="E254" s="82">
        <v>50</v>
      </c>
      <c r="F254" s="82">
        <v>0</v>
      </c>
      <c r="G254" s="154">
        <f t="shared" si="12"/>
        <v>0</v>
      </c>
      <c r="H254" s="153"/>
      <c r="I254" s="156" t="s">
        <v>162</v>
      </c>
      <c r="J254" s="82">
        <v>0</v>
      </c>
    </row>
    <row r="255" spans="1:10" s="1" customFormat="1" ht="12.75">
      <c r="A255" s="24"/>
      <c r="B255" s="25"/>
      <c r="C255" s="30" t="s">
        <v>11</v>
      </c>
      <c r="D255" s="97" t="s">
        <v>12</v>
      </c>
      <c r="E255" s="82">
        <v>50</v>
      </c>
      <c r="F255" s="82">
        <v>450.82</v>
      </c>
      <c r="G255" s="154">
        <f t="shared" si="12"/>
        <v>901.64</v>
      </c>
      <c r="H255" s="154"/>
      <c r="I255" s="156" t="s">
        <v>162</v>
      </c>
      <c r="J255" s="82">
        <v>0</v>
      </c>
    </row>
    <row r="256" spans="1:10" s="1" customFormat="1" ht="45" hidden="1">
      <c r="A256" s="24"/>
      <c r="B256" s="25"/>
      <c r="C256" s="32" t="s">
        <v>158</v>
      </c>
      <c r="D256" s="14" t="s">
        <v>202</v>
      </c>
      <c r="E256" s="27"/>
      <c r="F256" s="27"/>
      <c r="G256" s="144" t="e">
        <f t="shared" si="12"/>
        <v>#DIV/0!</v>
      </c>
      <c r="H256" s="144"/>
      <c r="I256" s="156" t="s">
        <v>162</v>
      </c>
      <c r="J256" s="45">
        <v>19900</v>
      </c>
    </row>
    <row r="257" spans="1:10" ht="22.5">
      <c r="A257" s="24"/>
      <c r="B257" s="31"/>
      <c r="C257" s="32">
        <v>2030</v>
      </c>
      <c r="D257" s="14" t="s">
        <v>211</v>
      </c>
      <c r="E257" s="27">
        <v>707200</v>
      </c>
      <c r="F257" s="27">
        <v>0</v>
      </c>
      <c r="G257" s="144">
        <f t="shared" si="12"/>
        <v>0</v>
      </c>
      <c r="H257" s="144"/>
      <c r="I257" s="156" t="s">
        <v>162</v>
      </c>
      <c r="J257" s="27">
        <v>0</v>
      </c>
    </row>
    <row r="258" spans="1:10" ht="22.5">
      <c r="A258" s="28">
        <v>853</v>
      </c>
      <c r="B258" s="39"/>
      <c r="C258" s="98"/>
      <c r="D258" s="99" t="s">
        <v>109</v>
      </c>
      <c r="E258" s="100">
        <f>E259+E263</f>
        <v>1372045</v>
      </c>
      <c r="F258" s="100">
        <f>F259+F263</f>
        <v>36742.469999999994</v>
      </c>
      <c r="G258" s="155">
        <f t="shared" si="12"/>
        <v>2.6779347616149614</v>
      </c>
      <c r="H258" s="155">
        <f>H259+H263</f>
        <v>68355.34999999999</v>
      </c>
      <c r="I258" s="155">
        <f>(F258/J258)*100</f>
        <v>71.41014675023074</v>
      </c>
      <c r="J258" s="100">
        <f>J259+J263</f>
        <v>51452.729999999996</v>
      </c>
    </row>
    <row r="259" spans="1:10" ht="12.75">
      <c r="A259" s="49"/>
      <c r="B259" s="50">
        <v>85305</v>
      </c>
      <c r="C259" s="22"/>
      <c r="D259" s="16" t="s">
        <v>73</v>
      </c>
      <c r="E259" s="23">
        <f>SUM(E260:E262)</f>
        <v>549789</v>
      </c>
      <c r="F259" s="23">
        <f>SUM(F260:F262)</f>
        <v>36742.45</v>
      </c>
      <c r="G259" s="143">
        <f t="shared" si="12"/>
        <v>6.6830092999314274</v>
      </c>
      <c r="H259" s="143">
        <f>SUM(H261:H262)</f>
        <v>64135.439999999995</v>
      </c>
      <c r="I259" s="143">
        <f>(F259/J259)*100</f>
        <v>71.41010787960134</v>
      </c>
      <c r="J259" s="23">
        <f>SUM(J260:J262)</f>
        <v>51452.729999999996</v>
      </c>
    </row>
    <row r="260" spans="1:10" ht="12.75">
      <c r="A260" s="49"/>
      <c r="B260" s="53"/>
      <c r="C260" s="32" t="s">
        <v>66</v>
      </c>
      <c r="D260" s="12" t="s">
        <v>67</v>
      </c>
      <c r="E260" s="27">
        <v>153489</v>
      </c>
      <c r="F260" s="27">
        <v>9421.49</v>
      </c>
      <c r="G260" s="144">
        <f t="shared" si="12"/>
        <v>6.138218373955137</v>
      </c>
      <c r="H260" s="144"/>
      <c r="I260" s="144">
        <f>(F260/J260)*100</f>
        <v>86.06772879250177</v>
      </c>
      <c r="J260" s="45">
        <v>10946.6</v>
      </c>
    </row>
    <row r="261" spans="1:10" ht="12.75">
      <c r="A261" s="49"/>
      <c r="B261" s="53"/>
      <c r="C261" s="36" t="s">
        <v>27</v>
      </c>
      <c r="D261" s="12" t="s">
        <v>28</v>
      </c>
      <c r="E261" s="27">
        <v>300</v>
      </c>
      <c r="F261" s="27">
        <v>11.19</v>
      </c>
      <c r="G261" s="144">
        <f t="shared" si="12"/>
        <v>3.73</v>
      </c>
      <c r="H261" s="144">
        <v>6051.31</v>
      </c>
      <c r="I261" s="144">
        <f>(F261/J261)*100</f>
        <v>65.02033701336431</v>
      </c>
      <c r="J261" s="27">
        <v>17.21</v>
      </c>
    </row>
    <row r="262" spans="1:10" ht="12.75">
      <c r="A262" s="49"/>
      <c r="B262" s="60"/>
      <c r="C262" s="32" t="s">
        <v>11</v>
      </c>
      <c r="D262" s="12" t="s">
        <v>12</v>
      </c>
      <c r="E262" s="27">
        <v>396000</v>
      </c>
      <c r="F262" s="27">
        <v>27309.77</v>
      </c>
      <c r="G262" s="144">
        <f t="shared" si="12"/>
        <v>6.896406565656566</v>
      </c>
      <c r="H262" s="144">
        <v>58084.13</v>
      </c>
      <c r="I262" s="144">
        <f>(F262/J262)*100</f>
        <v>67.44998384743283</v>
      </c>
      <c r="J262" s="27">
        <v>40488.92</v>
      </c>
    </row>
    <row r="263" spans="1:10" ht="12.75">
      <c r="A263" s="49"/>
      <c r="B263" s="50">
        <v>85395</v>
      </c>
      <c r="C263" s="44"/>
      <c r="D263" s="89" t="s">
        <v>5</v>
      </c>
      <c r="E263" s="90">
        <f>SUM(E264:E268)</f>
        <v>822256</v>
      </c>
      <c r="F263" s="90">
        <f>SUM(F264:F268)</f>
        <v>0.02</v>
      </c>
      <c r="G263" s="153">
        <f t="shared" si="12"/>
        <v>2.43233250958339E-06</v>
      </c>
      <c r="H263" s="153">
        <f>SUM(H264:H268)</f>
        <v>4219.91</v>
      </c>
      <c r="I263" s="160" t="s">
        <v>162</v>
      </c>
      <c r="J263" s="90">
        <f>SUM(J264:J268)</f>
        <v>0</v>
      </c>
    </row>
    <row r="264" spans="1:10" ht="12.75">
      <c r="A264" s="56"/>
      <c r="B264" s="61"/>
      <c r="C264" s="32" t="s">
        <v>27</v>
      </c>
      <c r="D264" s="12" t="s">
        <v>28</v>
      </c>
      <c r="E264" s="27">
        <v>2000</v>
      </c>
      <c r="F264" s="27">
        <v>0</v>
      </c>
      <c r="G264" s="144">
        <f t="shared" si="12"/>
        <v>0</v>
      </c>
      <c r="H264" s="144">
        <v>3950.02</v>
      </c>
      <c r="I264" s="156" t="s">
        <v>162</v>
      </c>
      <c r="J264" s="27">
        <v>0</v>
      </c>
    </row>
    <row r="265" spans="1:10" ht="12.75">
      <c r="A265" s="56"/>
      <c r="B265" s="61"/>
      <c r="C265" s="36" t="s">
        <v>165</v>
      </c>
      <c r="D265" s="115" t="s">
        <v>134</v>
      </c>
      <c r="E265" s="27">
        <v>779014</v>
      </c>
      <c r="F265" s="27">
        <v>0.02</v>
      </c>
      <c r="G265" s="144">
        <f t="shared" si="12"/>
        <v>2.567347955235721E-06</v>
      </c>
      <c r="H265" s="144"/>
      <c r="I265" s="156" t="s">
        <v>162</v>
      </c>
      <c r="J265" s="45" t="s">
        <v>162</v>
      </c>
    </row>
    <row r="266" spans="1:10" ht="12.75">
      <c r="A266" s="56"/>
      <c r="B266" s="61"/>
      <c r="C266" s="36" t="s">
        <v>166</v>
      </c>
      <c r="D266" s="115" t="s">
        <v>134</v>
      </c>
      <c r="E266" s="27">
        <v>41242</v>
      </c>
      <c r="F266" s="27">
        <v>0</v>
      </c>
      <c r="G266" s="144">
        <f t="shared" si="12"/>
        <v>0</v>
      </c>
      <c r="H266" s="144"/>
      <c r="I266" s="156" t="s">
        <v>162</v>
      </c>
      <c r="J266" s="45" t="s">
        <v>162</v>
      </c>
    </row>
    <row r="267" spans="1:10" ht="33.75" hidden="1">
      <c r="A267" s="56"/>
      <c r="B267" s="61"/>
      <c r="C267" s="36" t="s">
        <v>156</v>
      </c>
      <c r="D267" s="88" t="s">
        <v>157</v>
      </c>
      <c r="E267" s="27"/>
      <c r="F267" s="27"/>
      <c r="G267" s="144" t="e">
        <f t="shared" si="12"/>
        <v>#DIV/0!</v>
      </c>
      <c r="H267" s="144"/>
      <c r="I267" s="156" t="e">
        <f>(F267/J267)*100</f>
        <v>#DIV/0!</v>
      </c>
      <c r="J267" s="45"/>
    </row>
    <row r="268" spans="1:10" ht="33.75" hidden="1">
      <c r="A268" s="49"/>
      <c r="B268" s="53"/>
      <c r="C268" s="36" t="s">
        <v>140</v>
      </c>
      <c r="D268" s="88" t="s">
        <v>214</v>
      </c>
      <c r="E268" s="35"/>
      <c r="F268" s="35"/>
      <c r="G268" s="144" t="e">
        <f t="shared" si="12"/>
        <v>#DIV/0!</v>
      </c>
      <c r="H268" s="144">
        <v>269.89</v>
      </c>
      <c r="I268" s="156" t="s">
        <v>162</v>
      </c>
      <c r="J268" s="45">
        <v>0</v>
      </c>
    </row>
    <row r="269" spans="1:10" ht="12.75">
      <c r="A269" s="28">
        <v>854</v>
      </c>
      <c r="B269" s="18"/>
      <c r="C269" s="34"/>
      <c r="D269" s="68" t="s">
        <v>74</v>
      </c>
      <c r="E269" s="20">
        <f>E270</f>
        <v>892371</v>
      </c>
      <c r="F269" s="20">
        <f>F270</f>
        <v>0</v>
      </c>
      <c r="G269" s="142">
        <f t="shared" si="12"/>
        <v>0</v>
      </c>
      <c r="H269" s="142" t="e">
        <f>H270</f>
        <v>#REF!</v>
      </c>
      <c r="I269" s="175" t="s">
        <v>162</v>
      </c>
      <c r="J269" s="20">
        <f>J270</f>
        <v>0</v>
      </c>
    </row>
    <row r="270" spans="1:10" ht="12.75">
      <c r="A270" s="49"/>
      <c r="B270" s="50">
        <v>85415</v>
      </c>
      <c r="C270" s="22"/>
      <c r="D270" s="16" t="s">
        <v>75</v>
      </c>
      <c r="E270" s="23">
        <f>SUM(E271:E272)</f>
        <v>892371</v>
      </c>
      <c r="F270" s="23">
        <f>SUM(F271:F272)</f>
        <v>0</v>
      </c>
      <c r="G270" s="143">
        <f t="shared" si="12"/>
        <v>0</v>
      </c>
      <c r="H270" s="143" t="e">
        <f>#REF!</f>
        <v>#REF!</v>
      </c>
      <c r="I270" s="149" t="s">
        <v>162</v>
      </c>
      <c r="J270" s="23">
        <f>SUM(J272:J272)</f>
        <v>0</v>
      </c>
    </row>
    <row r="271" spans="1:10" ht="12.75">
      <c r="A271" s="49"/>
      <c r="B271" s="53"/>
      <c r="C271" s="32" t="s">
        <v>11</v>
      </c>
      <c r="D271" s="12" t="s">
        <v>205</v>
      </c>
      <c r="E271" s="27">
        <v>892371</v>
      </c>
      <c r="F271" s="27">
        <v>0</v>
      </c>
      <c r="G271" s="144">
        <f t="shared" si="12"/>
        <v>0</v>
      </c>
      <c r="H271" s="143"/>
      <c r="I271" s="156" t="s">
        <v>162</v>
      </c>
      <c r="J271" s="27">
        <v>0</v>
      </c>
    </row>
    <row r="272" spans="1:10" ht="22.5" hidden="1">
      <c r="A272" s="49"/>
      <c r="B272" s="53"/>
      <c r="C272" s="32" t="s">
        <v>60</v>
      </c>
      <c r="D272" s="14" t="s">
        <v>211</v>
      </c>
      <c r="E272" s="27"/>
      <c r="F272" s="27"/>
      <c r="G272" s="144" t="e">
        <f t="shared" si="12"/>
        <v>#DIV/0!</v>
      </c>
      <c r="H272" s="144"/>
      <c r="I272" s="144" t="e">
        <f>(F272/J272)*100</f>
        <v>#DIV/0!</v>
      </c>
      <c r="J272" s="27"/>
    </row>
    <row r="273" spans="1:10" ht="12" customHeight="1">
      <c r="A273" s="28">
        <v>900</v>
      </c>
      <c r="B273" s="39"/>
      <c r="C273" s="40"/>
      <c r="D273" s="69" t="s">
        <v>102</v>
      </c>
      <c r="E273" s="20">
        <f>SUM(E274,E276,E279,E285,E291,E295,E297)</f>
        <v>11442963</v>
      </c>
      <c r="F273" s="20">
        <f>SUM(F274,F278,F279,F285,F291,F295,F297,)</f>
        <v>671811.6599999999</v>
      </c>
      <c r="G273" s="142">
        <f t="shared" si="12"/>
        <v>5.870958946559557</v>
      </c>
      <c r="H273" s="142" t="e">
        <f>H279+#REF!+H285+H295+H297</f>
        <v>#REF!</v>
      </c>
      <c r="I273" s="142">
        <f>(F273/J273)*100</f>
        <v>2651.1098912937528</v>
      </c>
      <c r="J273" s="20">
        <f>SUM(J276,J279,J283,J285,J291,J295,J297,J274)</f>
        <v>25340.77</v>
      </c>
    </row>
    <row r="274" spans="1:10" ht="21.75" customHeight="1" hidden="1">
      <c r="A274" s="21"/>
      <c r="B274" s="29">
        <v>90001</v>
      </c>
      <c r="C274" s="118"/>
      <c r="D274" s="74" t="s">
        <v>206</v>
      </c>
      <c r="E274" s="23">
        <f>SUM(E275)</f>
        <v>0</v>
      </c>
      <c r="F274" s="23">
        <f>SUM(F275)</f>
        <v>0</v>
      </c>
      <c r="G274" s="23" t="e">
        <f>SUM(G275:G275)</f>
        <v>#DIV/0!</v>
      </c>
      <c r="H274" s="142"/>
      <c r="I274" s="149" t="s">
        <v>162</v>
      </c>
      <c r="J274" s="42">
        <f>SUM(J275:J275)</f>
        <v>0</v>
      </c>
    </row>
    <row r="275" spans="1:10" ht="33.75" hidden="1">
      <c r="A275" s="21"/>
      <c r="B275" s="21"/>
      <c r="C275" s="32" t="s">
        <v>140</v>
      </c>
      <c r="D275" s="88" t="s">
        <v>214</v>
      </c>
      <c r="E275" s="45"/>
      <c r="F275" s="45"/>
      <c r="G275" s="27" t="e">
        <f>F275/E275*100</f>
        <v>#DIV/0!</v>
      </c>
      <c r="H275" s="142"/>
      <c r="I275" s="156" t="s">
        <v>162</v>
      </c>
      <c r="J275" s="45">
        <v>0</v>
      </c>
    </row>
    <row r="276" spans="1:10" ht="12" customHeight="1">
      <c r="A276" s="21"/>
      <c r="B276" s="29">
        <v>90002</v>
      </c>
      <c r="C276" s="118"/>
      <c r="D276" s="74" t="s">
        <v>196</v>
      </c>
      <c r="E276" s="23">
        <f>SUM(E277:E278)</f>
        <v>80000</v>
      </c>
      <c r="F276" s="23">
        <f>SUM(F278:F278)</f>
        <v>0</v>
      </c>
      <c r="G276" s="23">
        <f>SUM(G278:G278)</f>
        <v>0</v>
      </c>
      <c r="H276" s="23">
        <f>SUM(H278:H278)</f>
        <v>0</v>
      </c>
      <c r="I276" s="42" t="s">
        <v>162</v>
      </c>
      <c r="J276" s="23">
        <f>SUM(J278:J278)</f>
        <v>0</v>
      </c>
    </row>
    <row r="277" spans="1:10" ht="22.5" hidden="1">
      <c r="A277" s="21"/>
      <c r="B277" s="38"/>
      <c r="C277" s="171" t="s">
        <v>80</v>
      </c>
      <c r="D277" s="14" t="s">
        <v>95</v>
      </c>
      <c r="E277" s="172"/>
      <c r="F277" s="27"/>
      <c r="G277" s="144" t="e">
        <f t="shared" si="12"/>
        <v>#DIV/0!</v>
      </c>
      <c r="H277" s="23"/>
      <c r="I277" s="42"/>
      <c r="J277" s="23"/>
    </row>
    <row r="278" spans="1:10" ht="33.75">
      <c r="A278" s="21"/>
      <c r="B278" s="21"/>
      <c r="C278" s="32" t="s">
        <v>167</v>
      </c>
      <c r="D278" s="88" t="s">
        <v>208</v>
      </c>
      <c r="E278" s="45">
        <v>80000</v>
      </c>
      <c r="F278" s="45">
        <v>0</v>
      </c>
      <c r="G278" s="144">
        <f t="shared" si="12"/>
        <v>0</v>
      </c>
      <c r="H278" s="45"/>
      <c r="I278" s="156" t="s">
        <v>162</v>
      </c>
      <c r="J278" s="45">
        <v>0</v>
      </c>
    </row>
    <row r="279" spans="1:10" ht="12.75">
      <c r="A279" s="21"/>
      <c r="B279" s="29">
        <v>90004</v>
      </c>
      <c r="C279" s="22"/>
      <c r="D279" s="74" t="s">
        <v>85</v>
      </c>
      <c r="E279" s="23">
        <f>SUM(E280:E282)</f>
        <v>4395955</v>
      </c>
      <c r="F279" s="23">
        <f>SUM(F280:F282)</f>
        <v>0</v>
      </c>
      <c r="G279" s="143">
        <f t="shared" si="12"/>
        <v>0</v>
      </c>
      <c r="H279" s="143">
        <f>H282</f>
        <v>0</v>
      </c>
      <c r="I279" s="149" t="s">
        <v>162</v>
      </c>
      <c r="J279" s="23">
        <f>SUM(J280:J282)</f>
        <v>0</v>
      </c>
    </row>
    <row r="280" spans="1:10" ht="22.5" hidden="1">
      <c r="A280" s="21"/>
      <c r="B280" s="38"/>
      <c r="C280" s="32" t="s">
        <v>80</v>
      </c>
      <c r="D280" s="14" t="s">
        <v>95</v>
      </c>
      <c r="E280" s="27"/>
      <c r="F280" s="27"/>
      <c r="G280" s="144" t="e">
        <f t="shared" si="12"/>
        <v>#DIV/0!</v>
      </c>
      <c r="H280" s="144"/>
      <c r="I280" s="156" t="s">
        <v>162</v>
      </c>
      <c r="J280" s="45"/>
    </row>
    <row r="281" spans="1:10" ht="33.75">
      <c r="A281" s="21"/>
      <c r="B281" s="38"/>
      <c r="C281" s="32" t="s">
        <v>167</v>
      </c>
      <c r="D281" s="88" t="s">
        <v>208</v>
      </c>
      <c r="E281" s="27">
        <v>170000</v>
      </c>
      <c r="F281" s="27">
        <v>0</v>
      </c>
      <c r="G281" s="144">
        <f t="shared" si="12"/>
        <v>0</v>
      </c>
      <c r="H281" s="144"/>
      <c r="I281" s="156" t="s">
        <v>162</v>
      </c>
      <c r="J281" s="45">
        <v>0</v>
      </c>
    </row>
    <row r="282" spans="1:10" ht="33.75">
      <c r="A282" s="24"/>
      <c r="B282" s="25"/>
      <c r="C282" s="32" t="s">
        <v>140</v>
      </c>
      <c r="D282" s="88" t="s">
        <v>214</v>
      </c>
      <c r="E282" s="27">
        <v>4225955</v>
      </c>
      <c r="F282" s="27">
        <v>0</v>
      </c>
      <c r="G282" s="144">
        <f t="shared" si="12"/>
        <v>0</v>
      </c>
      <c r="H282" s="144">
        <v>0</v>
      </c>
      <c r="I282" s="156" t="s">
        <v>162</v>
      </c>
      <c r="J282" s="27">
        <v>0</v>
      </c>
    </row>
    <row r="283" spans="1:10" ht="12.75" hidden="1">
      <c r="A283" s="24"/>
      <c r="B283" s="29">
        <v>90015</v>
      </c>
      <c r="C283" s="46"/>
      <c r="D283" s="16" t="s">
        <v>197</v>
      </c>
      <c r="E283" s="23">
        <f aca="true" t="shared" si="14" ref="E283:J283">SUM(E284:E284)</f>
        <v>0</v>
      </c>
      <c r="F283" s="23">
        <f t="shared" si="14"/>
        <v>0</v>
      </c>
      <c r="G283" s="23">
        <f t="shared" si="14"/>
        <v>0</v>
      </c>
      <c r="H283" s="23">
        <f t="shared" si="14"/>
        <v>0</v>
      </c>
      <c r="I283" s="23" t="e">
        <f t="shared" si="14"/>
        <v>#VALUE!</v>
      </c>
      <c r="J283" s="23">
        <f t="shared" si="14"/>
        <v>0</v>
      </c>
    </row>
    <row r="284" spans="1:10" ht="12.75" hidden="1">
      <c r="A284" s="24"/>
      <c r="B284" s="25"/>
      <c r="C284" s="54" t="s">
        <v>80</v>
      </c>
      <c r="D284" s="12" t="s">
        <v>195</v>
      </c>
      <c r="E284" s="27">
        <v>0</v>
      </c>
      <c r="F284" s="27">
        <v>0</v>
      </c>
      <c r="G284" s="156" t="s">
        <v>162</v>
      </c>
      <c r="H284" s="156"/>
      <c r="I284" s="144" t="e">
        <f aca="true" t="shared" si="15" ref="I284:I289">(F284/J284)*100</f>
        <v>#VALUE!</v>
      </c>
      <c r="J284" s="45" t="s">
        <v>162</v>
      </c>
    </row>
    <row r="285" spans="1:10" ht="12.75">
      <c r="A285" s="48"/>
      <c r="B285" s="29">
        <v>90017</v>
      </c>
      <c r="C285" s="62"/>
      <c r="D285" s="16" t="s">
        <v>76</v>
      </c>
      <c r="E285" s="23">
        <f>SUM(E286:E290)</f>
        <v>327600</v>
      </c>
      <c r="F285" s="23">
        <f>SUM(F286:F290)</f>
        <v>25144</v>
      </c>
      <c r="G285" s="143">
        <f t="shared" si="12"/>
        <v>7.6752136752136755</v>
      </c>
      <c r="H285" s="143">
        <f>SUM(H286:H288)</f>
        <v>0</v>
      </c>
      <c r="I285" s="143">
        <f t="shared" si="15"/>
        <v>129.06570575749876</v>
      </c>
      <c r="J285" s="23">
        <f>SUM(J286:J290)</f>
        <v>19481.55</v>
      </c>
    </row>
    <row r="286" spans="1:10" ht="12.75">
      <c r="A286" s="63"/>
      <c r="B286" s="25"/>
      <c r="C286" s="36" t="s">
        <v>10</v>
      </c>
      <c r="D286" s="12" t="s">
        <v>110</v>
      </c>
      <c r="E286" s="27">
        <v>324000</v>
      </c>
      <c r="F286" s="27">
        <v>24347.91</v>
      </c>
      <c r="G286" s="144">
        <f t="shared" si="12"/>
        <v>7.514787037037037</v>
      </c>
      <c r="H286" s="144">
        <v>0</v>
      </c>
      <c r="I286" s="144">
        <f t="shared" si="15"/>
        <v>131.0112840799824</v>
      </c>
      <c r="J286" s="27">
        <v>18584.59</v>
      </c>
    </row>
    <row r="287" spans="1:10" ht="12.75">
      <c r="A287" s="24"/>
      <c r="B287" s="25"/>
      <c r="C287" s="32" t="s">
        <v>27</v>
      </c>
      <c r="D287" s="12" t="s">
        <v>28</v>
      </c>
      <c r="E287" s="27">
        <v>100</v>
      </c>
      <c r="F287" s="27">
        <v>0</v>
      </c>
      <c r="G287" s="144">
        <f t="shared" si="12"/>
        <v>0</v>
      </c>
      <c r="H287" s="144">
        <v>0</v>
      </c>
      <c r="I287" s="144">
        <f t="shared" si="15"/>
        <v>0</v>
      </c>
      <c r="J287" s="27">
        <v>24.04</v>
      </c>
    </row>
    <row r="288" spans="1:10" ht="12.75">
      <c r="A288" s="24"/>
      <c r="B288" s="25"/>
      <c r="C288" s="30" t="s">
        <v>11</v>
      </c>
      <c r="D288" s="13" t="s">
        <v>12</v>
      </c>
      <c r="E288" s="27">
        <v>3500</v>
      </c>
      <c r="F288" s="27">
        <v>796.09</v>
      </c>
      <c r="G288" s="144">
        <f t="shared" si="12"/>
        <v>22.745428571428572</v>
      </c>
      <c r="H288" s="144">
        <v>0</v>
      </c>
      <c r="I288" s="144">
        <f t="shared" si="15"/>
        <v>91.19850616322229</v>
      </c>
      <c r="J288" s="27">
        <v>872.92</v>
      </c>
    </row>
    <row r="289" spans="1:10" ht="12.75" hidden="1">
      <c r="A289" s="24"/>
      <c r="B289" s="25"/>
      <c r="C289" s="30" t="s">
        <v>220</v>
      </c>
      <c r="D289" s="168" t="s">
        <v>221</v>
      </c>
      <c r="E289" s="27"/>
      <c r="F289" s="27"/>
      <c r="G289" s="144" t="e">
        <f t="shared" si="12"/>
        <v>#DIV/0!</v>
      </c>
      <c r="H289" s="144"/>
      <c r="I289" s="156" t="e">
        <f t="shared" si="15"/>
        <v>#DIV/0!</v>
      </c>
      <c r="J289" s="27">
        <v>0</v>
      </c>
    </row>
    <row r="290" spans="1:10" ht="33.75" hidden="1">
      <c r="A290" s="24"/>
      <c r="B290" s="25"/>
      <c r="C290" s="32" t="s">
        <v>167</v>
      </c>
      <c r="D290" s="88" t="s">
        <v>208</v>
      </c>
      <c r="E290" s="27"/>
      <c r="F290" s="27"/>
      <c r="G290" s="144" t="e">
        <f t="shared" si="12"/>
        <v>#DIV/0!</v>
      </c>
      <c r="H290" s="144"/>
      <c r="I290" s="156" t="s">
        <v>162</v>
      </c>
      <c r="J290" s="156"/>
    </row>
    <row r="291" spans="1:10" ht="24" customHeight="1">
      <c r="A291" s="48"/>
      <c r="B291" s="29">
        <v>90019</v>
      </c>
      <c r="C291" s="62"/>
      <c r="D291" s="15" t="s">
        <v>144</v>
      </c>
      <c r="E291" s="23">
        <f>SUM(E292:E294)</f>
        <v>1400000</v>
      </c>
      <c r="F291" s="23">
        <f>SUM(F292:F294)</f>
        <v>158.69</v>
      </c>
      <c r="G291" s="143">
        <f t="shared" si="12"/>
        <v>0.011335</v>
      </c>
      <c r="H291" s="143" t="e">
        <f>SUM(H293:H297)</f>
        <v>#REF!</v>
      </c>
      <c r="I291" s="143">
        <f>(F291/J291)*100</f>
        <v>23.363564088218837</v>
      </c>
      <c r="J291" s="23">
        <f>SUM(J292:J294)</f>
        <v>679.22</v>
      </c>
    </row>
    <row r="292" spans="1:10" ht="12.75">
      <c r="A292" s="63"/>
      <c r="B292" s="25"/>
      <c r="C292" s="36" t="s">
        <v>17</v>
      </c>
      <c r="D292" s="12" t="s">
        <v>18</v>
      </c>
      <c r="E292" s="27">
        <v>1400000</v>
      </c>
      <c r="F292" s="27">
        <v>158.69</v>
      </c>
      <c r="G292" s="144">
        <f t="shared" si="12"/>
        <v>0.011335</v>
      </c>
      <c r="H292" s="144"/>
      <c r="I292" s="144">
        <f>(F292/J292)*100</f>
        <v>23.363564088218837</v>
      </c>
      <c r="J292" s="27">
        <v>679.22</v>
      </c>
    </row>
    <row r="293" spans="1:10" ht="12.75" hidden="1">
      <c r="A293" s="24"/>
      <c r="B293" s="25"/>
      <c r="C293" s="32" t="s">
        <v>11</v>
      </c>
      <c r="D293" s="12" t="s">
        <v>12</v>
      </c>
      <c r="E293" s="27"/>
      <c r="F293" s="27"/>
      <c r="G293" s="144" t="e">
        <f t="shared" si="12"/>
        <v>#DIV/0!</v>
      </c>
      <c r="H293" s="144">
        <v>0</v>
      </c>
      <c r="I293" s="144" t="e">
        <f>(F293/J293)*100</f>
        <v>#DIV/0!</v>
      </c>
      <c r="J293" s="27">
        <v>0</v>
      </c>
    </row>
    <row r="294" spans="1:10" ht="22.5" hidden="1">
      <c r="A294" s="24"/>
      <c r="B294" s="25"/>
      <c r="C294" s="32" t="s">
        <v>77</v>
      </c>
      <c r="D294" s="88" t="s">
        <v>182</v>
      </c>
      <c r="E294" s="83"/>
      <c r="F294" s="83"/>
      <c r="G294" s="144" t="e">
        <f t="shared" si="12"/>
        <v>#DIV/0!</v>
      </c>
      <c r="H294" s="144"/>
      <c r="I294" s="144" t="e">
        <f>(F294/J294)*100</f>
        <v>#DIV/0!</v>
      </c>
      <c r="J294" s="27">
        <v>0</v>
      </c>
    </row>
    <row r="295" spans="1:10" ht="22.5">
      <c r="A295" s="21"/>
      <c r="B295" s="29">
        <v>90020</v>
      </c>
      <c r="C295" s="22"/>
      <c r="D295" s="91" t="s">
        <v>131</v>
      </c>
      <c r="E295" s="86">
        <f>SUM(E296)</f>
        <v>25000</v>
      </c>
      <c r="F295" s="86">
        <f>SUM(F296)</f>
        <v>0</v>
      </c>
      <c r="G295" s="145">
        <f t="shared" si="12"/>
        <v>0</v>
      </c>
      <c r="H295" s="145">
        <f>H296</f>
        <v>22360.2</v>
      </c>
      <c r="I295" s="149" t="s">
        <v>162</v>
      </c>
      <c r="J295" s="86">
        <f>SUM(J296)</f>
        <v>0</v>
      </c>
    </row>
    <row r="296" spans="1:10" ht="12.75">
      <c r="A296" s="24"/>
      <c r="B296" s="31"/>
      <c r="C296" s="37" t="s">
        <v>78</v>
      </c>
      <c r="D296" s="12" t="s">
        <v>79</v>
      </c>
      <c r="E296" s="27">
        <v>25000</v>
      </c>
      <c r="F296" s="27">
        <v>0</v>
      </c>
      <c r="G296" s="144">
        <f t="shared" si="12"/>
        <v>0</v>
      </c>
      <c r="H296" s="144">
        <v>22360.2</v>
      </c>
      <c r="I296" s="156" t="s">
        <v>162</v>
      </c>
      <c r="J296" s="27">
        <v>0</v>
      </c>
    </row>
    <row r="297" spans="1:10" ht="12.75">
      <c r="A297" s="21"/>
      <c r="B297" s="29">
        <v>90095</v>
      </c>
      <c r="C297" s="62"/>
      <c r="D297" s="16" t="s">
        <v>5</v>
      </c>
      <c r="E297" s="23">
        <f>SUM(E298:E301)</f>
        <v>5214408</v>
      </c>
      <c r="F297" s="23">
        <f>SUM(F298:F301)</f>
        <v>646508.97</v>
      </c>
      <c r="G297" s="143">
        <f t="shared" si="12"/>
        <v>12.398511393814983</v>
      </c>
      <c r="H297" s="143" t="e">
        <f>SUM(#REF!)</f>
        <v>#REF!</v>
      </c>
      <c r="I297" s="144">
        <f>(F297/J297)*100</f>
        <v>12480.868146718145</v>
      </c>
      <c r="J297" s="23">
        <f>SUM(J298:J300)</f>
        <v>5180</v>
      </c>
    </row>
    <row r="298" spans="1:10" ht="22.5" hidden="1">
      <c r="A298" s="21"/>
      <c r="B298" s="38"/>
      <c r="C298" s="32" t="s">
        <v>80</v>
      </c>
      <c r="D298" s="14" t="s">
        <v>95</v>
      </c>
      <c r="E298" s="27"/>
      <c r="F298" s="27"/>
      <c r="G298" s="144" t="e">
        <f t="shared" si="12"/>
        <v>#DIV/0!</v>
      </c>
      <c r="H298" s="144"/>
      <c r="I298" s="156" t="s">
        <v>162</v>
      </c>
      <c r="J298" s="45"/>
    </row>
    <row r="299" spans="1:10" ht="12.75" hidden="1">
      <c r="A299" s="21"/>
      <c r="B299" s="38"/>
      <c r="C299" s="32" t="s">
        <v>11</v>
      </c>
      <c r="D299" s="12" t="s">
        <v>12</v>
      </c>
      <c r="E299" s="27"/>
      <c r="F299" s="27"/>
      <c r="G299" s="144" t="e">
        <f t="shared" si="12"/>
        <v>#DIV/0!</v>
      </c>
      <c r="H299" s="144"/>
      <c r="I299" s="144">
        <f>(F299/J299)*100</f>
        <v>0</v>
      </c>
      <c r="J299" s="45">
        <v>5180</v>
      </c>
    </row>
    <row r="300" spans="1:10" ht="33.75">
      <c r="A300" s="21"/>
      <c r="B300" s="38"/>
      <c r="C300" s="32" t="s">
        <v>167</v>
      </c>
      <c r="D300" s="88" t="s">
        <v>208</v>
      </c>
      <c r="E300" s="27">
        <v>7000</v>
      </c>
      <c r="F300" s="27">
        <v>0</v>
      </c>
      <c r="G300" s="144">
        <f>F300*100/E300</f>
        <v>0</v>
      </c>
      <c r="H300" s="144"/>
      <c r="I300" s="156" t="s">
        <v>162</v>
      </c>
      <c r="J300" s="45">
        <v>0</v>
      </c>
    </row>
    <row r="301" spans="1:10" ht="33.75">
      <c r="A301" s="21"/>
      <c r="B301" s="38"/>
      <c r="C301" s="32">
        <v>6298</v>
      </c>
      <c r="D301" s="88" t="s">
        <v>214</v>
      </c>
      <c r="E301" s="27">
        <v>5207408</v>
      </c>
      <c r="F301" s="27">
        <v>646508.97</v>
      </c>
      <c r="G301" s="144">
        <f>F301*100/E301</f>
        <v>12.41517795417605</v>
      </c>
      <c r="H301" s="144"/>
      <c r="I301" s="156" t="s">
        <v>162</v>
      </c>
      <c r="J301" s="27">
        <v>0</v>
      </c>
    </row>
    <row r="302" spans="1:10" ht="13.5" customHeight="1">
      <c r="A302" s="28">
        <v>921</v>
      </c>
      <c r="B302" s="39"/>
      <c r="C302" s="40"/>
      <c r="D302" s="75" t="s">
        <v>105</v>
      </c>
      <c r="E302" s="20">
        <f>E303+E305</f>
        <v>150000</v>
      </c>
      <c r="F302" s="20">
        <f>F303+F305+F309</f>
        <v>12500</v>
      </c>
      <c r="G302" s="142">
        <f t="shared" si="12"/>
        <v>8.333333333333334</v>
      </c>
      <c r="H302" s="142" t="e">
        <f>H303+H305+#REF!</f>
        <v>#REF!</v>
      </c>
      <c r="I302" s="142">
        <f>(F302/J302)*100</f>
        <v>100</v>
      </c>
      <c r="J302" s="20">
        <f>J303+J305+J309</f>
        <v>12500</v>
      </c>
    </row>
    <row r="303" spans="1:10" ht="12.75">
      <c r="A303" s="21"/>
      <c r="B303" s="64">
        <v>92116</v>
      </c>
      <c r="C303" s="65"/>
      <c r="D303" s="16" t="s">
        <v>81</v>
      </c>
      <c r="E303" s="23">
        <f>SUM(E304)</f>
        <v>150000</v>
      </c>
      <c r="F303" s="23">
        <f>SUM(F304)</f>
        <v>12500</v>
      </c>
      <c r="G303" s="143">
        <f t="shared" si="12"/>
        <v>8.333333333333334</v>
      </c>
      <c r="H303" s="143">
        <f>SUM(H304)</f>
        <v>110000</v>
      </c>
      <c r="I303" s="143">
        <f>(F303/J303)*100</f>
        <v>100</v>
      </c>
      <c r="J303" s="23">
        <f>SUM(J304)</f>
        <v>12500</v>
      </c>
    </row>
    <row r="304" spans="1:10" ht="33.75">
      <c r="A304" s="24"/>
      <c r="B304" s="31"/>
      <c r="C304" s="32">
        <v>2320</v>
      </c>
      <c r="D304" s="14" t="s">
        <v>210</v>
      </c>
      <c r="E304" s="27">
        <v>150000</v>
      </c>
      <c r="F304" s="27">
        <v>12500</v>
      </c>
      <c r="G304" s="144">
        <f t="shared" si="12"/>
        <v>8.333333333333334</v>
      </c>
      <c r="H304" s="144">
        <v>110000</v>
      </c>
      <c r="I304" s="144">
        <f>(F304/J304)*100</f>
        <v>100</v>
      </c>
      <c r="J304" s="27">
        <v>12500</v>
      </c>
    </row>
    <row r="305" spans="1:10" ht="12.75" hidden="1">
      <c r="A305" s="21"/>
      <c r="B305" s="29">
        <v>92120</v>
      </c>
      <c r="C305" s="22"/>
      <c r="D305" s="16" t="s">
        <v>100</v>
      </c>
      <c r="E305" s="23">
        <f>SUM(E306:E308)</f>
        <v>0</v>
      </c>
      <c r="F305" s="23">
        <f>SUM(F306:F308)</f>
        <v>0</v>
      </c>
      <c r="G305" s="143" t="e">
        <f t="shared" si="12"/>
        <v>#DIV/0!</v>
      </c>
      <c r="H305" s="143">
        <v>15000</v>
      </c>
      <c r="I305" s="143" t="e">
        <f>(F305/J305)*100</f>
        <v>#DIV/0!</v>
      </c>
      <c r="J305" s="23">
        <f>SUM(J306:J308)</f>
        <v>0</v>
      </c>
    </row>
    <row r="306" spans="1:10" ht="21.75" customHeight="1" hidden="1">
      <c r="A306" s="21"/>
      <c r="B306" s="111"/>
      <c r="C306" s="46" t="s">
        <v>80</v>
      </c>
      <c r="D306" s="14" t="s">
        <v>95</v>
      </c>
      <c r="E306" s="27"/>
      <c r="F306" s="27"/>
      <c r="G306" s="156" t="s">
        <v>162</v>
      </c>
      <c r="H306" s="144"/>
      <c r="I306" s="144" t="e">
        <f>(F306/J306)*100</f>
        <v>#DIV/0!</v>
      </c>
      <c r="J306" s="27"/>
    </row>
    <row r="307" spans="1:10" ht="12.75" hidden="1">
      <c r="A307" s="21"/>
      <c r="B307" s="38"/>
      <c r="C307" s="32" t="s">
        <v>171</v>
      </c>
      <c r="D307" s="88" t="s">
        <v>134</v>
      </c>
      <c r="E307" s="27"/>
      <c r="F307" s="27"/>
      <c r="G307" s="144" t="e">
        <f t="shared" si="12"/>
        <v>#DIV/0!</v>
      </c>
      <c r="H307" s="144"/>
      <c r="I307" s="158" t="s">
        <v>162</v>
      </c>
      <c r="J307" s="45">
        <v>0</v>
      </c>
    </row>
    <row r="308" spans="1:10" ht="33.75" hidden="1">
      <c r="A308" s="24"/>
      <c r="B308" s="25"/>
      <c r="C308" s="32" t="s">
        <v>140</v>
      </c>
      <c r="D308" s="88" t="s">
        <v>214</v>
      </c>
      <c r="E308" s="27"/>
      <c r="F308" s="27"/>
      <c r="G308" s="144" t="e">
        <f aca="true" t="shared" si="16" ref="G308:G323">F308*100/E308</f>
        <v>#DIV/0!</v>
      </c>
      <c r="H308" s="144">
        <v>15000</v>
      </c>
      <c r="I308" s="156" t="s">
        <v>162</v>
      </c>
      <c r="J308" s="45">
        <v>0</v>
      </c>
    </row>
    <row r="309" spans="1:10" ht="12.75" hidden="1">
      <c r="A309" s="24"/>
      <c r="B309" s="29">
        <v>92195</v>
      </c>
      <c r="C309" s="104"/>
      <c r="D309" s="91" t="s">
        <v>5</v>
      </c>
      <c r="E309" s="23">
        <f>SUM(E310)</f>
        <v>0</v>
      </c>
      <c r="F309" s="23">
        <f>SUM(F310)</f>
        <v>0</v>
      </c>
      <c r="G309" s="149" t="s">
        <v>162</v>
      </c>
      <c r="H309" s="143"/>
      <c r="I309" s="143" t="e">
        <f>(F309/J309)*100</f>
        <v>#DIV/0!</v>
      </c>
      <c r="J309" s="23">
        <f>SUM(J310:J311)</f>
        <v>0</v>
      </c>
    </row>
    <row r="310" spans="1:10" ht="12.75" hidden="1">
      <c r="A310" s="24"/>
      <c r="B310" s="132"/>
      <c r="C310" s="32" t="s">
        <v>11</v>
      </c>
      <c r="D310" s="88" t="s">
        <v>12</v>
      </c>
      <c r="E310" s="27"/>
      <c r="F310" s="27"/>
      <c r="G310" s="156" t="s">
        <v>162</v>
      </c>
      <c r="H310" s="144"/>
      <c r="I310" s="144" t="e">
        <f>(F310/J310)*100</f>
        <v>#DIV/0!</v>
      </c>
      <c r="J310" s="27">
        <v>0</v>
      </c>
    </row>
    <row r="311" spans="1:10" ht="12.75" hidden="1">
      <c r="A311" s="24"/>
      <c r="B311" s="25"/>
      <c r="C311" s="32" t="s">
        <v>171</v>
      </c>
      <c r="D311" s="88" t="s">
        <v>134</v>
      </c>
      <c r="E311" s="27">
        <v>0</v>
      </c>
      <c r="F311" s="27">
        <v>0</v>
      </c>
      <c r="G311" s="156" t="s">
        <v>162</v>
      </c>
      <c r="H311" s="144"/>
      <c r="I311" s="144" t="e">
        <f>(F311/J311)*100</f>
        <v>#VALUE!</v>
      </c>
      <c r="J311" s="27" t="s">
        <v>162</v>
      </c>
    </row>
    <row r="312" spans="1:10" ht="12.75" hidden="1">
      <c r="A312" s="28">
        <v>926</v>
      </c>
      <c r="B312" s="18"/>
      <c r="C312" s="34"/>
      <c r="D312" s="68" t="s">
        <v>82</v>
      </c>
      <c r="E312" s="20">
        <f>SUM(E313,E318)</f>
        <v>0</v>
      </c>
      <c r="F312" s="20">
        <f>SUM(F313,F318)</f>
        <v>0</v>
      </c>
      <c r="G312" s="142" t="e">
        <f t="shared" si="16"/>
        <v>#DIV/0!</v>
      </c>
      <c r="H312" s="142">
        <f>H313+H318+H321</f>
        <v>334423.6</v>
      </c>
      <c r="I312" s="148" t="s">
        <v>162</v>
      </c>
      <c r="J312" s="20">
        <f>J313+J318+J321</f>
        <v>139658.52</v>
      </c>
    </row>
    <row r="313" spans="1:10" ht="12.75" hidden="1">
      <c r="A313" s="49"/>
      <c r="B313" s="50">
        <v>92601</v>
      </c>
      <c r="C313" s="51"/>
      <c r="D313" s="72" t="s">
        <v>91</v>
      </c>
      <c r="E313" s="52">
        <f>SUM(E314:E317)</f>
        <v>0</v>
      </c>
      <c r="F313" s="52">
        <f>SUM(F314:F317)</f>
        <v>0</v>
      </c>
      <c r="G313" s="151" t="e">
        <f t="shared" si="16"/>
        <v>#DIV/0!</v>
      </c>
      <c r="H313" s="151">
        <f>SUM(H317:H317)</f>
        <v>333000</v>
      </c>
      <c r="I313" s="163" t="s">
        <v>162</v>
      </c>
      <c r="J313" s="52">
        <f>SUM(J314:J317)</f>
        <v>0</v>
      </c>
    </row>
    <row r="314" spans="1:10" ht="33.75" hidden="1">
      <c r="A314" s="49"/>
      <c r="B314" s="53"/>
      <c r="C314" s="54" t="s">
        <v>80</v>
      </c>
      <c r="D314" s="135" t="s">
        <v>193</v>
      </c>
      <c r="E314" s="55"/>
      <c r="F314" s="55"/>
      <c r="G314" s="147" t="e">
        <f t="shared" si="16"/>
        <v>#DIV/0!</v>
      </c>
      <c r="H314" s="147"/>
      <c r="I314" s="158" t="s">
        <v>162</v>
      </c>
      <c r="J314" s="45"/>
    </row>
    <row r="315" spans="1:10" ht="12.75" hidden="1">
      <c r="A315" s="49"/>
      <c r="B315" s="53"/>
      <c r="C315" s="54" t="s">
        <v>167</v>
      </c>
      <c r="D315" s="128" t="s">
        <v>134</v>
      </c>
      <c r="E315" s="55"/>
      <c r="F315" s="55"/>
      <c r="G315" s="158" t="s">
        <v>162</v>
      </c>
      <c r="H315" s="147"/>
      <c r="I315" s="158" t="e">
        <f>(F315/J315)*100</f>
        <v>#DIV/0!</v>
      </c>
      <c r="J315" s="55">
        <v>0</v>
      </c>
    </row>
    <row r="316" spans="1:10" ht="45" hidden="1">
      <c r="A316" s="49"/>
      <c r="B316" s="53"/>
      <c r="C316" s="66" t="s">
        <v>94</v>
      </c>
      <c r="D316" s="14" t="s">
        <v>207</v>
      </c>
      <c r="E316" s="55"/>
      <c r="F316" s="55"/>
      <c r="G316" s="147" t="e">
        <f t="shared" si="16"/>
        <v>#DIV/0!</v>
      </c>
      <c r="H316" s="147"/>
      <c r="I316" s="158" t="s">
        <v>162</v>
      </c>
      <c r="J316" s="162">
        <v>0</v>
      </c>
    </row>
    <row r="317" spans="1:10" ht="33.75" hidden="1">
      <c r="A317" s="56"/>
      <c r="B317" s="61"/>
      <c r="C317" s="66" t="s">
        <v>90</v>
      </c>
      <c r="D317" s="14" t="s">
        <v>212</v>
      </c>
      <c r="E317" s="55"/>
      <c r="F317" s="55"/>
      <c r="G317" s="147" t="e">
        <f t="shared" si="16"/>
        <v>#DIV/0!</v>
      </c>
      <c r="H317" s="147">
        <v>333000</v>
      </c>
      <c r="I317" s="158" t="s">
        <v>162</v>
      </c>
      <c r="J317" s="55">
        <v>0</v>
      </c>
    </row>
    <row r="318" spans="1:10" ht="12.75" hidden="1">
      <c r="A318" s="49"/>
      <c r="B318" s="50">
        <v>92604</v>
      </c>
      <c r="C318" s="22"/>
      <c r="D318" s="16" t="s">
        <v>83</v>
      </c>
      <c r="E318" s="23">
        <f>SUM(E319)</f>
        <v>0</v>
      </c>
      <c r="F318" s="23">
        <f>SUM(F319)</f>
        <v>0</v>
      </c>
      <c r="G318" s="23" t="e">
        <f t="shared" si="16"/>
        <v>#DIV/0!</v>
      </c>
      <c r="H318" s="143">
        <f>SUM(H319:H319)</f>
        <v>711.8</v>
      </c>
      <c r="I318" s="149" t="s">
        <v>162</v>
      </c>
      <c r="J318" s="23">
        <f>SUM(J319:J320)</f>
        <v>139658.52</v>
      </c>
    </row>
    <row r="319" spans="1:10" ht="33.75" hidden="1">
      <c r="A319" s="49"/>
      <c r="B319" s="53"/>
      <c r="C319" s="32" t="s">
        <v>140</v>
      </c>
      <c r="D319" s="88" t="s">
        <v>214</v>
      </c>
      <c r="E319" s="67"/>
      <c r="F319" s="27"/>
      <c r="G319" s="147" t="e">
        <f t="shared" si="16"/>
        <v>#DIV/0!</v>
      </c>
      <c r="H319" s="144">
        <v>711.8</v>
      </c>
      <c r="I319" s="156" t="s">
        <v>162</v>
      </c>
      <c r="J319" s="27">
        <v>139658.52</v>
      </c>
    </row>
    <row r="320" spans="1:10" ht="12.75" hidden="1">
      <c r="A320" s="49"/>
      <c r="B320" s="53"/>
      <c r="C320" s="32" t="s">
        <v>94</v>
      </c>
      <c r="D320" s="12" t="s">
        <v>179</v>
      </c>
      <c r="E320" s="67"/>
      <c r="F320" s="27"/>
      <c r="G320" s="147" t="e">
        <f t="shared" si="16"/>
        <v>#DIV/0!</v>
      </c>
      <c r="H320" s="144"/>
      <c r="I320" s="144" t="e">
        <f>(F320/J320)*100</f>
        <v>#DIV/0!</v>
      </c>
      <c r="J320" s="27">
        <v>0</v>
      </c>
    </row>
    <row r="321" spans="1:10" ht="12.75" hidden="1">
      <c r="A321" s="49"/>
      <c r="B321" s="50">
        <v>92695</v>
      </c>
      <c r="C321" s="22"/>
      <c r="D321" s="16" t="s">
        <v>5</v>
      </c>
      <c r="E321" s="23">
        <f>SUM(E322)</f>
        <v>0</v>
      </c>
      <c r="F321" s="23">
        <f>SUM(F322)</f>
        <v>0</v>
      </c>
      <c r="G321" s="143" t="e">
        <f t="shared" si="16"/>
        <v>#DIV/0!</v>
      </c>
      <c r="H321" s="143">
        <f>SUM(H322:H322)</f>
        <v>711.8</v>
      </c>
      <c r="I321" s="149" t="s">
        <v>162</v>
      </c>
      <c r="J321" s="23">
        <f>SUM(J322)</f>
        <v>0</v>
      </c>
    </row>
    <row r="322" spans="1:10" ht="12.75" hidden="1">
      <c r="A322" s="49"/>
      <c r="B322" s="53"/>
      <c r="C322" s="32" t="s">
        <v>171</v>
      </c>
      <c r="D322" s="12" t="s">
        <v>173</v>
      </c>
      <c r="E322" s="67"/>
      <c r="F322" s="27"/>
      <c r="G322" s="144" t="e">
        <f t="shared" si="16"/>
        <v>#DIV/0!</v>
      </c>
      <c r="H322" s="144">
        <v>711.8</v>
      </c>
      <c r="I322" s="156" t="s">
        <v>162</v>
      </c>
      <c r="J322" s="45"/>
    </row>
    <row r="323" spans="1:10" ht="15.75" customHeight="1">
      <c r="A323" s="48"/>
      <c r="B323" s="38"/>
      <c r="C323" s="184" t="s">
        <v>84</v>
      </c>
      <c r="D323" s="185"/>
      <c r="E323" s="20">
        <f>SUM(E312,E302,E273,E269,E258,E198,E181,E150,E134,E91,E85,E75,E54,E50,E32,E7,E4)</f>
        <v>214230000</v>
      </c>
      <c r="F323" s="20">
        <f>SUM(F312,F302,F273,F269,F258,F198,F181,F150,F134,F91,F85,F75,F54,F50,F32,F7,F4)</f>
        <v>19788651.929999996</v>
      </c>
      <c r="G323" s="142">
        <f t="shared" si="16"/>
        <v>9.237105881529196</v>
      </c>
      <c r="H323" s="142" t="e">
        <f>#REF!+H7+H32+H50+H54+H75+H85+H91+H134+H150+H181+H198+H258+H269+H273+H302+H312</f>
        <v>#REF!</v>
      </c>
      <c r="I323" s="142">
        <f>(F323/J323)*100</f>
        <v>108.51593156725153</v>
      </c>
      <c r="J323" s="20">
        <f>SUM(J312,J302,J273,J269,J258,J198,J181,J150,J134,J91,J85,J75,J54,J50,J32,J7,J4)</f>
        <v>18235711.240000002</v>
      </c>
    </row>
    <row r="324" spans="2:8" s="95" customFormat="1" ht="11.25">
      <c r="B324" s="93"/>
      <c r="C324" s="93"/>
      <c r="D324" s="93"/>
      <c r="E324" s="94"/>
      <c r="F324" s="94"/>
      <c r="G324" s="137"/>
      <c r="H324" s="96"/>
    </row>
    <row r="325" spans="4:8" ht="12.75">
      <c r="D325" s="11"/>
      <c r="E325" s="92"/>
      <c r="F325" s="92"/>
      <c r="G325" s="138"/>
      <c r="H325" s="9"/>
    </row>
    <row r="326" spans="1:8" ht="12.75">
      <c r="A326" s="2"/>
      <c r="D326" s="11"/>
      <c r="E326" s="7"/>
      <c r="F326" s="7"/>
      <c r="G326" s="139"/>
      <c r="H326" s="7"/>
    </row>
    <row r="327" spans="4:7" ht="12.75">
      <c r="D327" s="11"/>
      <c r="E327" s="8"/>
      <c r="F327" s="5"/>
      <c r="G327" s="140"/>
    </row>
    <row r="328" spans="3:7" ht="12.75">
      <c r="C328" s="4"/>
      <c r="D328" s="17"/>
      <c r="E328" s="5"/>
      <c r="F328" s="79"/>
      <c r="G328" s="140"/>
    </row>
    <row r="329" spans="4:7" ht="12.75">
      <c r="D329" s="11"/>
      <c r="E329" s="5"/>
      <c r="F329" s="5"/>
      <c r="G329" s="140"/>
    </row>
    <row r="330" spans="4:7" ht="12.75">
      <c r="D330" s="11"/>
      <c r="E330" s="5"/>
      <c r="F330" s="5"/>
      <c r="G330" s="140"/>
    </row>
    <row r="331" spans="4:8" ht="12.75">
      <c r="D331" s="11"/>
      <c r="E331" s="5"/>
      <c r="F331" s="5"/>
      <c r="G331" s="140"/>
      <c r="H331" s="10"/>
    </row>
    <row r="332" spans="4:7" ht="12.75">
      <c r="D332" s="11"/>
      <c r="E332" s="5"/>
      <c r="F332" s="5"/>
      <c r="G332" s="140"/>
    </row>
    <row r="333" spans="4:7" ht="12.75">
      <c r="D333" s="11"/>
      <c r="E333" s="5"/>
      <c r="F333" s="5"/>
      <c r="G333" s="140"/>
    </row>
    <row r="334" spans="4:7" ht="12.75">
      <c r="D334" s="11"/>
      <c r="E334" s="5"/>
      <c r="F334" s="5"/>
      <c r="G334" s="140"/>
    </row>
  </sheetData>
  <sheetProtection/>
  <mergeCells count="9">
    <mergeCell ref="C323:D323"/>
    <mergeCell ref="A1:C1"/>
    <mergeCell ref="D1:D2"/>
    <mergeCell ref="I1:I2"/>
    <mergeCell ref="J1:J2"/>
    <mergeCell ref="H1:H2"/>
    <mergeCell ref="E1:E2"/>
    <mergeCell ref="F1:F2"/>
    <mergeCell ref="G1:G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 styczeń 2013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2013-03-20T11:22:35Z</cp:lastPrinted>
  <dcterms:created xsi:type="dcterms:W3CDTF">1997-02-26T13:46:56Z</dcterms:created>
  <dcterms:modified xsi:type="dcterms:W3CDTF">2013-03-20T11:30:28Z</dcterms:modified>
  <cp:category/>
  <cp:version/>
  <cp:contentType/>
  <cp:contentStatus/>
</cp:coreProperties>
</file>