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<sst xmlns="http://schemas.openxmlformats.org/spreadsheetml/2006/main" count="788" uniqueCount="218">
  <si>
    <t>Treść</t>
  </si>
  <si>
    <t>Dz.</t>
  </si>
  <si>
    <t>§</t>
  </si>
  <si>
    <t>4</t>
  </si>
  <si>
    <t>5</t>
  </si>
  <si>
    <t>6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</si>
  <si>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</si>
  <si>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</si>
  <si>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</si>
  <si>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</si>
  <si>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</si>
  <si>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</si>
  <si>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</si>
  <si>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</si>
  <si>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</si>
  <si>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</si>
  <si>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</si>
  <si>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</si>
  <si>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</si>
  <si>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</si>
  <si>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</si>
  <si>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Wpłaty z tytułu odpłatnego nabycia prawa własności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</si>
  <si>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</si>
  <si>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</si>
  <si>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</si>
  <si>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</si>
  <si>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</si>
  <si>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</si>
  <si>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</si>
  <si>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</si>
  <si>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2010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</si>
  <si>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</si>
  <si>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</si>
  <si>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</si>
  <si>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</si>
  <si>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</si>
  <si>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</si>
  <si>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</si>
  <si>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</si>
  <si>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</si>
  <si>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</si>
  <si>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</si>
  <si>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</si>
  <si>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</si>
  <si>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</si>
  <si>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Wpływy z opłaty uzdrowiskowej</t>
  </si>
  <si>
    <t>0430</t>
  </si>
  <si>
    <t>Wpływy z opłaty targowej</t>
  </si>
  <si>
    <t>0410</t>
  </si>
  <si>
    <t>0480</t>
  </si>
  <si>
    <t>0490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</si>
  <si>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</si>
  <si>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</si>
  <si>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</si>
  <si>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</si>
  <si>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</si>
  <si>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</si>
  <si>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</si>
  <si>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</si>
  <si>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</si>
  <si>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</si>
  <si>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</si>
  <si>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</si>
  <si>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</si>
  <si>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</si>
  <si>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</si>
  <si>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</si>
  <si>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</si>
  <si>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</si>
  <si>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</si>
  <si>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</si>
  <si>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</si>
  <si>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</si>
  <si>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</si>
  <si>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</si>
  <si>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</si>
  <si>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</si>
  <si>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</si>
  <si>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</si>
  <si>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</si>
  <si>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</si>
  <si>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</si>
  <si>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</si>
  <si>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KULTURA FIZYCZNA I SPORT</t>
  </si>
  <si>
    <t>Instytucje kultury fizycznej</t>
  </si>
  <si>
    <t>OGÓŁEM:</t>
  </si>
  <si>
    <t>Otrzymują:</t>
  </si>
  <si>
    <t>Skarbnik Miasta</t>
  </si>
  <si>
    <t>Utrzymanie zieleni w miastach i gminach</t>
  </si>
  <si>
    <t>0760</t>
  </si>
  <si>
    <t>2360</t>
  </si>
  <si>
    <t>2920</t>
  </si>
  <si>
    <t>Wpływy z róznych opłat</t>
  </si>
  <si>
    <t>0900</t>
  </si>
  <si>
    <t>6330</t>
  </si>
  <si>
    <t>Obiekty sportowe</t>
  </si>
  <si>
    <t>Część wyrównawcza subwencji ogólnej dla gmin</t>
  </si>
  <si>
    <t>2707</t>
  </si>
  <si>
    <t>Środki na dofinansowanie własnych zadań bieżących</t>
  </si>
  <si>
    <t>6300</t>
  </si>
  <si>
    <t>Grzywny i inne kary pieniężne od osób prawnych i innych jednostek organizacyjnych</t>
  </si>
  <si>
    <t>0960</t>
  </si>
  <si>
    <t>Podatek od czynności cywilnoprawnych</t>
  </si>
  <si>
    <t>Przeciwdziałanie alkoholizmowi</t>
  </si>
  <si>
    <t>Różne jednostki obsługi gospodarki mieszkaniowej</t>
  </si>
  <si>
    <t>2370</t>
  </si>
  <si>
    <t>Wpływy do budżetu nadwyżki środków obrotowych</t>
  </si>
  <si>
    <t>2440</t>
  </si>
  <si>
    <t>010</t>
  </si>
  <si>
    <t>ROLNICTWO I ŁOWIECTWO</t>
  </si>
  <si>
    <t>0927</t>
  </si>
  <si>
    <t>2008</t>
  </si>
  <si>
    <t>2009</t>
  </si>
  <si>
    <t>6208</t>
  </si>
  <si>
    <t>6209</t>
  </si>
  <si>
    <t>Opłata od posiadania psów</t>
  </si>
  <si>
    <t>Ochrona zabytków i opieka nad zabytkami</t>
  </si>
  <si>
    <t>Prezydent Miasta Inowrocławia</t>
  </si>
  <si>
    <t>Zastępcy Prezydenta Miasta Inowrocławia</t>
  </si>
  <si>
    <t>Przewodniczący Rady Miejskiej Inowrocławia</t>
  </si>
  <si>
    <t>2318</t>
  </si>
  <si>
    <t>2319</t>
  </si>
  <si>
    <t>0870</t>
  </si>
  <si>
    <t>Wpływy ze sprzedaży składników majątkowych</t>
  </si>
  <si>
    <t>01095</t>
  </si>
  <si>
    <t>GOSPODARKA KOMUNALNA I OCHRONA ŚRODOWISKA</t>
  </si>
  <si>
    <t>Rekompensaty utraconych dochodów w podatkach i opłatach lokalnych</t>
  </si>
  <si>
    <t xml:space="preserve">URZĘDY NACZELNYCH ORGANÓW WŁADZY PAŃSTWOWEJ,KONTROLI I OCHRONY PRAWA ORAZ SĄDOWNICTWA 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</si>
  <si>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</si>
  <si>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</si>
  <si>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</si>
  <si>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</si>
  <si>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</si>
  <si>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>0560</t>
  </si>
  <si>
    <t>Dochody z najmu i dzierżawy składników majątkowych</t>
  </si>
  <si>
    <t>Otrzymane spadki, zapisy i darowizny w postaci pieniężnej</t>
  </si>
  <si>
    <t>Wpływy z opłat za zarząd, użytkowanie  i użytkowanie wieczyste nieruchomości</t>
  </si>
  <si>
    <t xml:space="preserve">Odsetki od nieterminowych wpłat z tytułu podatków i opłat </t>
  </si>
  <si>
    <t>Grzywny, mandaty i inne kary pieniężne od osób fizycznych</t>
  </si>
  <si>
    <t>Wpływy z opłaty skarbowej</t>
  </si>
  <si>
    <t>Wpływy z opłat za wydanie zezwolenia na sprzedaż alkoholu</t>
  </si>
  <si>
    <t>Wpływy z innych lokalnych opłat pobieranych przez jst na podstawie odrębnych ustaw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</si>
  <si>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</si>
  <si>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</si>
  <si>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</si>
  <si>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</si>
  <si>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Dochody jst związane z realizacją zadań z zakresu administracji rządowej oraz innych zadań zleconych ustawami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</si>
  <si>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</si>
  <si>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</si>
  <si>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</si>
  <si>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</si>
  <si>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</si>
  <si>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</si>
  <si>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</si>
  <si>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</si>
  <si>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</si>
  <si>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</si>
  <si>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DOCHODY OD OSÓB PRAWNYCH,OSÓB FIZYCZNYCH I OD INNYCH JEDNOSTEK NIEPOSIADAJACYCH OSOBOWOŚCI PRAWNEJ ORAZ WYDATKI ZWIĄZANE Z ICH POBOREM</t>
  </si>
  <si>
    <t>Dotacje</t>
  </si>
  <si>
    <t>Wpływy z tytułu pomocy finansowej udzielonej między jst na dofinansowanie własnych zadań inwestycyjnych i zakupów inwestycyjnych</t>
  </si>
  <si>
    <t>Wpływy z tytułu przekształcenia prawa użytkowania  wieczystego w prawo własności</t>
  </si>
  <si>
    <t>Podatek od działalności gospodarczej osób fizycznych, opłacany w formie karty podatkowej</t>
  </si>
  <si>
    <t>Stopień zaawansowania budżetu rocznego</t>
  </si>
  <si>
    <t>% realizacji planu (m-c)</t>
  </si>
  <si>
    <t>wskaźnik dynamiki 2010/2009</t>
  </si>
  <si>
    <t>Budżet                 roczny</t>
  </si>
  <si>
    <t>Dochody z najmu i dzierżawy składników majątkowych- PGKiM</t>
  </si>
  <si>
    <t>6298</t>
  </si>
  <si>
    <t>Drogi wewnętrzne</t>
  </si>
  <si>
    <t>Dochody z najmu i dzierżaw skł. maj. skarbu państwa, jst lub innych jednostek</t>
  </si>
  <si>
    <t>Wybory Prezydenta Rzeczpospolitej</t>
  </si>
  <si>
    <t xml:space="preserve">Wpływy ze zwrotów dotacji wykorzystanych niezgodnie z przeznaczeniem  </t>
  </si>
  <si>
    <t>Wybory do rag gmin, rad powiatów i sejmików województw, wybory wójtów, burmistrzów i prezydentów miast oraz referenda gminne, powiatowe i wojewódzkie</t>
  </si>
  <si>
    <t>Wpływy i wydatki związane z gromadzeniem środków z opłat i kar za korzystanie ze środowiska</t>
  </si>
  <si>
    <t>Środki na dofinansowanie własnych inwestycji gmin, powiatów, samorządów województw, pozyskane z innych źródeł</t>
  </si>
  <si>
    <t>Zasiłki stałe</t>
  </si>
  <si>
    <t>7</t>
  </si>
  <si>
    <t>8</t>
  </si>
  <si>
    <t>9</t>
  </si>
  <si>
    <t>10</t>
  </si>
  <si>
    <t>11</t>
  </si>
  <si>
    <t>12</t>
  </si>
  <si>
    <t>Składki na ubezpieczenie zdrowotne opłacane za osoby pobierające niektóre świadczenia z pomocy społecznej, niektóre świadczenia rodzinne oraz za uczestniczące w zajeciach w centrum integracji społecznej</t>
  </si>
  <si>
    <t>6620</t>
  </si>
  <si>
    <t>Dotacje celowe otrzymane z powiatu na inwestycje i zakupy inwestycyjne realizowane na podstawie porozumień między jst</t>
  </si>
  <si>
    <t>Dotacja</t>
  </si>
  <si>
    <t>Wybory do Parlamentu Europejskiego</t>
  </si>
  <si>
    <t>Pomoc dla cudzoziemców</t>
  </si>
  <si>
    <t>2870</t>
  </si>
  <si>
    <t>Dotacja z budżetu państwa dla gmin uzdrowiskowych</t>
  </si>
  <si>
    <t>2007</t>
  </si>
  <si>
    <t>Zaległości z podatków zniesionych</t>
  </si>
  <si>
    <t>Dochody z dzierżaw i leasingu</t>
  </si>
  <si>
    <t>Wpływy z zysku przeds. i 1-os spółek SP</t>
  </si>
  <si>
    <t>Wpływy z zysku 1-os spółek SP</t>
  </si>
  <si>
    <t>2990</t>
  </si>
  <si>
    <t>6680</t>
  </si>
  <si>
    <t>Wpłata śr. finans. niewykorzyst.</t>
  </si>
  <si>
    <t>Wpływy z tyt. pomocy finansowej</t>
  </si>
  <si>
    <t>Spis powszechny i inne</t>
  </si>
  <si>
    <t>x</t>
  </si>
  <si>
    <t>0928</t>
  </si>
  <si>
    <t>Promocja jst</t>
  </si>
  <si>
    <t>2310</t>
  </si>
  <si>
    <t>Odsetki od nieterminowych wpłat</t>
  </si>
  <si>
    <t>Grzywny, mandaty i inne kary pieniężne</t>
  </si>
  <si>
    <t>Grzywny i inne kary pieniężne</t>
  </si>
  <si>
    <t>2020</t>
  </si>
  <si>
    <t>Gospodarka odpadami</t>
  </si>
  <si>
    <t>Dotacje celowe</t>
  </si>
  <si>
    <t>Wpływy z różnych rozliczeń</t>
  </si>
  <si>
    <t>Wp. z zysku jednoosob. sp. sk. państwa lub sp. jst</t>
  </si>
  <si>
    <t>Budżet                      za 11 m-cy</t>
  </si>
  <si>
    <t>Wykonanie               za 11 m-cy</t>
  </si>
  <si>
    <t>wykonanie               za 11 m-cy 2009</t>
  </si>
  <si>
    <t>2708</t>
  </si>
  <si>
    <t>Inowrocław,  14 grudnia 2010 r.</t>
  </si>
  <si>
    <t>sp. AZ/WS/EN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</si>
</sst>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#,##0.000"/>
  </numFmts>
  <fonts count="40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7"/>
      <color indexed="10"/>
      <name val="Arial CE"/>
      <family val="0"/>
    </font>
    <font>
      <sz val="6"/>
      <color indexed="10"/>
      <name val="Arial CE"/>
      <family val="0"/>
    </font>
    <font>
      <b/>
      <sz val="6"/>
      <name val="Arial"/>
      <family val="2"/>
    </font>
    <font>
      <b/>
      <sz val="6"/>
      <color indexed="10"/>
      <name val="Arial CE"/>
      <family val="0"/>
    </font>
    <font>
      <b/>
      <sz val="9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10" fillId="20" borderId="11" xfId="0" applyNumberFormat="1" applyFont="1" applyFill="1" applyBorder="1" applyAlignment="1">
      <alignment horizontal="center"/>
    </xf>
    <xf numFmtId="0" fontId="10" fillId="20" borderId="12" xfId="0" applyFont="1" applyFill="1" applyBorder="1" applyAlignment="1">
      <alignment horizontal="center" vertical="center"/>
    </xf>
    <xf numFmtId="4" fontId="10" fillId="20" borderId="10" xfId="0" applyNumberFormat="1" applyFont="1" applyFill="1" applyBorder="1" applyAlignment="1">
      <alignment vertical="center"/>
    </xf>
    <xf numFmtId="172" fontId="10" fillId="20" borderId="10" xfId="0" applyNumberFormat="1" applyFont="1" applyFill="1" applyBorder="1" applyAlignment="1">
      <alignment horizontal="right" vertical="center"/>
    </xf>
    <xf numFmtId="4" fontId="10" fillId="2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172" fontId="10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172" fontId="3" fillId="0" borderId="10" xfId="0" applyNumberFormat="1" applyFont="1" applyFill="1" applyBorder="1" applyAlignment="1">
      <alignment horizontal="right" vertical="center"/>
    </xf>
    <xf numFmtId="0" fontId="10" fillId="2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49" fontId="3" fillId="0" borderId="14" xfId="0" applyNumberFormat="1" applyFont="1" applyBorder="1" applyAlignment="1" quotePrefix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0" fillId="2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20" borderId="19" xfId="0" applyFont="1" applyFill="1" applyBorder="1" applyAlignment="1">
      <alignment horizontal="center" vertical="center"/>
    </xf>
    <xf numFmtId="49" fontId="10" fillId="20" borderId="13" xfId="0" applyNumberFormat="1" applyFont="1" applyFill="1" applyBorder="1" applyAlignment="1">
      <alignment horizontal="center" vertical="center"/>
    </xf>
    <xf numFmtId="4" fontId="10" fillId="2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0" fontId="10" fillId="20" borderId="11" xfId="0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horizontal="center" vertical="center"/>
    </xf>
    <xf numFmtId="4" fontId="10" fillId="24" borderId="10" xfId="0" applyNumberFormat="1" applyFont="1" applyFill="1" applyBorder="1" applyAlignment="1">
      <alignment vertical="center"/>
    </xf>
    <xf numFmtId="0" fontId="10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 vertical="center"/>
    </xf>
    <xf numFmtId="49" fontId="3" fillId="24" borderId="15" xfId="0" applyNumberFormat="1" applyFont="1" applyFill="1" applyBorder="1" applyAlignment="1" quotePrefix="1">
      <alignment horizontal="center" vertical="center"/>
    </xf>
    <xf numFmtId="49" fontId="3" fillId="24" borderId="10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3" fillId="24" borderId="15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10" fillId="2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20" borderId="10" xfId="0" applyFont="1" applyFill="1" applyBorder="1" applyAlignment="1">
      <alignment vertical="center" wrapText="1"/>
    </xf>
    <xf numFmtId="4" fontId="9" fillId="2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49" fontId="10" fillId="24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0" fillId="2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NumberFormat="1" applyFont="1" applyBorder="1" applyAlignment="1">
      <alignment vertical="center" wrapText="1"/>
    </xf>
    <xf numFmtId="4" fontId="12" fillId="0" borderId="0" xfId="0" applyNumberFormat="1" applyFont="1" applyAlignment="1">
      <alignment vertical="center"/>
    </xf>
    <xf numFmtId="4" fontId="17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center" vertical="center"/>
    </xf>
    <xf numFmtId="49" fontId="10" fillId="20" borderId="21" xfId="0" applyNumberFormat="1" applyFont="1" applyFill="1" applyBorder="1" applyAlignment="1">
      <alignment horizontal="center" vertical="center"/>
    </xf>
    <xf numFmtId="4" fontId="10" fillId="20" borderId="18" xfId="0" applyNumberFormat="1" applyFont="1" applyFill="1" applyBorder="1" applyAlignment="1">
      <alignment vertical="center"/>
    </xf>
    <xf numFmtId="172" fontId="10" fillId="20" borderId="1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0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0" fontId="10" fillId="24" borderId="20" xfId="0" applyFont="1" applyFill="1" applyBorder="1" applyAlignment="1">
      <alignment horizontal="center" vertical="center"/>
    </xf>
    <xf numFmtId="49" fontId="10" fillId="24" borderId="21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11" fillId="0" borderId="15" xfId="0" applyNumberFormat="1" applyFont="1" applyBorder="1" applyAlignment="1" quotePrefix="1">
      <alignment horizontal="center" vertical="center"/>
    </xf>
    <xf numFmtId="0" fontId="10" fillId="20" borderId="18" xfId="0" applyFont="1" applyFill="1" applyBorder="1" applyAlignment="1">
      <alignment vertical="center"/>
    </xf>
    <xf numFmtId="0" fontId="10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0" fillId="2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20" borderId="19" xfId="0" applyFont="1" applyFill="1" applyBorder="1" applyAlignment="1">
      <alignment horizontal="center"/>
    </xf>
    <xf numFmtId="0" fontId="10" fillId="20" borderId="13" xfId="0" applyFont="1" applyFill="1" applyBorder="1" applyAlignment="1">
      <alignment horizontal="center"/>
    </xf>
    <xf numFmtId="4" fontId="10" fillId="20" borderId="10" xfId="0" applyNumberFormat="1" applyFont="1" applyFill="1" applyBorder="1" applyAlignment="1">
      <alignment/>
    </xf>
    <xf numFmtId="172" fontId="10" fillId="20" borderId="10" xfId="0" applyNumberFormat="1" applyFont="1" applyFill="1" applyBorder="1" applyAlignment="1">
      <alignment horizontal="right"/>
    </xf>
    <xf numFmtId="2" fontId="10" fillId="2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49" fontId="10" fillId="0" borderId="1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3" fillId="0" borderId="13" xfId="0" applyFont="1" applyBorder="1" applyAlignment="1">
      <alignment/>
    </xf>
    <xf numFmtId="0" fontId="10" fillId="24" borderId="11" xfId="0" applyFont="1" applyFill="1" applyBorder="1" applyAlignment="1">
      <alignment horizontal="center"/>
    </xf>
    <xf numFmtId="0" fontId="10" fillId="0" borderId="13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/>
    </xf>
    <xf numFmtId="0" fontId="10" fillId="20" borderId="13" xfId="0" applyFont="1" applyFill="1" applyBorder="1" applyAlignment="1">
      <alignment horizontal="center" vertical="center"/>
    </xf>
    <xf numFmtId="43" fontId="15" fillId="0" borderId="0" xfId="0" applyNumberFormat="1" applyFont="1" applyAlignment="1">
      <alignment/>
    </xf>
    <xf numFmtId="43" fontId="15" fillId="0" borderId="0" xfId="0" applyNumberFormat="1" applyFont="1" applyAlignment="1">
      <alignment vertical="center"/>
    </xf>
    <xf numFmtId="43" fontId="15" fillId="0" borderId="0" xfId="0" applyNumberFormat="1" applyFont="1" applyAlignment="1">
      <alignment horizontal="center" vertical="center"/>
    </xf>
    <xf numFmtId="43" fontId="1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3" fontId="19" fillId="0" borderId="0" xfId="0" applyNumberFormat="1" applyFont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43" fontId="18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15" fillId="0" borderId="10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 quotePrefix="1">
      <alignment horizontal="center" vertical="center"/>
    </xf>
    <xf numFmtId="2" fontId="10" fillId="24" borderId="10" xfId="0" applyNumberFormat="1" applyFont="1" applyFill="1" applyBorder="1" applyAlignment="1">
      <alignment horizontal="right"/>
    </xf>
    <xf numFmtId="2" fontId="3" fillId="24" borderId="10" xfId="0" applyNumberFormat="1" applyFont="1" applyFill="1" applyBorder="1" applyAlignment="1">
      <alignment horizontal="right"/>
    </xf>
    <xf numFmtId="2" fontId="10" fillId="20" borderId="18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2" fontId="10" fillId="20" borderId="10" xfId="0" applyNumberFormat="1" applyFont="1" applyFill="1" applyBorder="1" applyAlignment="1">
      <alignment horizontal="right" vertical="center"/>
    </xf>
    <xf numFmtId="2" fontId="17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Border="1" applyAlignment="1">
      <alignment vertical="center"/>
    </xf>
    <xf numFmtId="43" fontId="4" fillId="0" borderId="0" xfId="0" applyNumberFormat="1" applyFont="1" applyAlignment="1">
      <alignment horizontal="center" vertical="center"/>
    </xf>
    <xf numFmtId="2" fontId="10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17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3" fillId="0" borderId="18" xfId="0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0" fillId="20" borderId="11" xfId="0" applyFont="1" applyFill="1" applyBorder="1" applyAlignment="1">
      <alignment vertical="center"/>
    </xf>
    <xf numFmtId="0" fontId="12" fillId="20" borderId="13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tabSelected="1" zoomScale="110" zoomScaleNormal="110" zoomScalePageLayoutView="0" workbookViewId="0" topLeftCell="E181">
      <selection activeCell="A261" sqref="A261:IV268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6.75390625" style="3" customWidth="1"/>
    <col min="5" max="5" width="18.125" style="3" bestFit="1" customWidth="1"/>
    <col min="6" max="6" width="23.25390625" style="3" bestFit="1" customWidth="1"/>
    <col min="7" max="7" width="23.00390625" style="3" bestFit="1" customWidth="1"/>
    <col min="8" max="8" width="8.75390625" style="182" customWidth="1"/>
    <col min="9" max="10" width="8.75390625" style="175" customWidth="1"/>
    <col min="11" max="11" width="9.75390625" style="112" customWidth="1"/>
    <col min="12" max="12" width="12.75390625" style="98" customWidth="1"/>
    <col min="13" max="13" width="13.625" style="3" hidden="1" customWidth="1"/>
    <col min="14" max="14" width="5.75390625" style="3" hidden="1" customWidth="1"/>
    <col min="15" max="15" width="4.625" style="3" hidden="1" customWidth="1"/>
  </cols>
  <sheetData>
    <row r="1" spans="1:15" ht="19.5" customHeight="1">
      <c r="A1" s="189" t="s">
        <v>131</v>
      </c>
      <c r="B1" s="190"/>
      <c r="C1" s="191"/>
      <c r="D1" s="192" t="s">
        <v>0</v>
      </c>
      <c r="E1" s="193" t="s">
        <v>165</v>
      </c>
      <c r="F1" s="193" t="s">
        <v>212</v>
      </c>
      <c r="G1" s="193" t="s">
        <v>213</v>
      </c>
      <c r="H1" s="195" t="s">
        <v>163</v>
      </c>
      <c r="I1" s="184" t="s">
        <v>162</v>
      </c>
      <c r="J1" s="185"/>
      <c r="K1" s="186" t="s">
        <v>164</v>
      </c>
      <c r="L1" s="186" t="s">
        <v>214</v>
      </c>
      <c r="M1" s="193" t="s">
        <v>129</v>
      </c>
      <c r="N1"/>
      <c r="O1"/>
    </row>
    <row r="2" spans="1:15" ht="14.25" customHeight="1">
      <c r="A2" s="89" t="s">
        <v>1</v>
      </c>
      <c r="B2" s="120" t="s">
        <v>130</v>
      </c>
      <c r="C2" s="121" t="s">
        <v>2</v>
      </c>
      <c r="D2" s="192"/>
      <c r="E2" s="194"/>
      <c r="F2" s="194"/>
      <c r="G2" s="194"/>
      <c r="H2" s="196"/>
      <c r="I2" s="163">
        <v>2009</v>
      </c>
      <c r="J2" s="163">
        <v>2010</v>
      </c>
      <c r="K2" s="186"/>
      <c r="L2" s="186"/>
      <c r="M2" s="194"/>
      <c r="N2" s="120" t="s">
        <v>130</v>
      </c>
      <c r="O2" s="121" t="s">
        <v>2</v>
      </c>
    </row>
    <row r="3" spans="1:15" ht="12.75">
      <c r="A3" s="90">
        <v>1</v>
      </c>
      <c r="B3" s="92">
        <v>2</v>
      </c>
      <c r="C3" s="93">
        <v>3</v>
      </c>
      <c r="D3" s="126" t="s">
        <v>3</v>
      </c>
      <c r="E3" s="126" t="s">
        <v>4</v>
      </c>
      <c r="F3" s="126" t="s">
        <v>5</v>
      </c>
      <c r="G3" s="126" t="s">
        <v>176</v>
      </c>
      <c r="H3" s="164" t="s">
        <v>177</v>
      </c>
      <c r="I3" s="164" t="s">
        <v>178</v>
      </c>
      <c r="J3" s="164" t="s">
        <v>179</v>
      </c>
      <c r="K3" s="126" t="s">
        <v>180</v>
      </c>
      <c r="L3" s="126" t="s">
        <v>181</v>
      </c>
      <c r="M3" s="126">
        <v>9</v>
      </c>
      <c r="N3" s="92">
        <v>2</v>
      </c>
      <c r="O3" s="93">
        <v>3</v>
      </c>
    </row>
    <row r="4" spans="1:15" s="137" customFormat="1" ht="11.25">
      <c r="A4" s="17" t="s">
        <v>108</v>
      </c>
      <c r="B4" s="132"/>
      <c r="C4" s="133"/>
      <c r="D4" s="130" t="s">
        <v>109</v>
      </c>
      <c r="E4" s="134">
        <f aca="true" t="shared" si="0" ref="E4:G5">E5</f>
        <v>39938</v>
      </c>
      <c r="F4" s="134">
        <f t="shared" si="0"/>
        <v>39938</v>
      </c>
      <c r="G4" s="134">
        <f t="shared" si="0"/>
        <v>39937.76</v>
      </c>
      <c r="H4" s="136">
        <f>G4*100/F4</f>
        <v>99.99939906855626</v>
      </c>
      <c r="I4" s="136">
        <v>80.37</v>
      </c>
      <c r="J4" s="136">
        <f>G4*100/E4</f>
        <v>99.99939906855626</v>
      </c>
      <c r="K4" s="135">
        <f>+G4*100/L4</f>
        <v>131.70511963940982</v>
      </c>
      <c r="L4" s="134">
        <f>L5</f>
        <v>30323.62</v>
      </c>
      <c r="N4" s="132"/>
      <c r="O4" s="133"/>
    </row>
    <row r="5" spans="1:15" s="2" customFormat="1" ht="11.25">
      <c r="A5" s="22"/>
      <c r="B5" s="138" t="s">
        <v>124</v>
      </c>
      <c r="C5" s="139"/>
      <c r="D5" s="131" t="s">
        <v>6</v>
      </c>
      <c r="E5" s="140">
        <f t="shared" si="0"/>
        <v>39938</v>
      </c>
      <c r="F5" s="140">
        <f t="shared" si="0"/>
        <v>39938</v>
      </c>
      <c r="G5" s="140">
        <f t="shared" si="0"/>
        <v>39937.76</v>
      </c>
      <c r="H5" s="178">
        <f>G5*100/F5</f>
        <v>99.99939906855626</v>
      </c>
      <c r="I5" s="165">
        <v>80.37</v>
      </c>
      <c r="J5" s="141">
        <f>G5*100/E5</f>
        <v>99.99939906855626</v>
      </c>
      <c r="K5" s="142">
        <f>+G5*100/L5</f>
        <v>131.70511963940982</v>
      </c>
      <c r="L5" s="140">
        <f>L6</f>
        <v>30323.62</v>
      </c>
      <c r="N5" s="138" t="s">
        <v>124</v>
      </c>
      <c r="O5" s="139"/>
    </row>
    <row r="6" spans="1:15" s="2" customFormat="1" ht="11.25">
      <c r="A6" s="26"/>
      <c r="B6" s="73"/>
      <c r="C6" s="150" t="s">
        <v>30</v>
      </c>
      <c r="D6" s="129" t="s">
        <v>185</v>
      </c>
      <c r="E6" s="117">
        <v>39938</v>
      </c>
      <c r="F6" s="117">
        <v>39938</v>
      </c>
      <c r="G6" s="117">
        <v>39937.76</v>
      </c>
      <c r="H6" s="179">
        <f>G6*100/F6</f>
        <v>99.99939906855626</v>
      </c>
      <c r="I6" s="166">
        <v>80.37</v>
      </c>
      <c r="J6" s="144">
        <f>G6*100/E6</f>
        <v>99.99939906855626</v>
      </c>
      <c r="K6" s="145">
        <f>+G6*100/L6</f>
        <v>131.70511963940982</v>
      </c>
      <c r="L6" s="117">
        <v>30323.62</v>
      </c>
      <c r="N6" s="73"/>
      <c r="O6" s="150" t="s">
        <v>30</v>
      </c>
    </row>
    <row r="7" spans="1:15" s="2" customFormat="1" ht="11.25">
      <c r="A7" s="31">
        <v>600</v>
      </c>
      <c r="B7" s="49"/>
      <c r="C7" s="151"/>
      <c r="D7" s="127" t="s">
        <v>7</v>
      </c>
      <c r="E7" s="109">
        <f>E8+E12+E19+E21</f>
        <v>2547960</v>
      </c>
      <c r="F7" s="109">
        <f>F8+F12+F19+F21</f>
        <v>1094880</v>
      </c>
      <c r="G7" s="109">
        <f>G8+G12+G19+G21</f>
        <v>351547.13</v>
      </c>
      <c r="H7" s="167">
        <f aca="true" t="shared" si="1" ref="H7:H81">G7*100/F7</f>
        <v>32.108279446149346</v>
      </c>
      <c r="I7" s="167">
        <v>70.22</v>
      </c>
      <c r="J7" s="167">
        <f>G7*100/E7</f>
        <v>13.797199720560762</v>
      </c>
      <c r="K7" s="110">
        <f>G7*100/L7</f>
        <v>19.54660958939641</v>
      </c>
      <c r="L7" s="109">
        <f>L8+L12+L19+L21</f>
        <v>1798506.9400000002</v>
      </c>
      <c r="M7" s="109">
        <f>M8+M12+M21</f>
        <v>21963.58</v>
      </c>
      <c r="N7" s="49"/>
      <c r="O7" s="151"/>
    </row>
    <row r="8" spans="1:15" s="2" customFormat="1" ht="11.25">
      <c r="A8" s="22"/>
      <c r="B8" s="32">
        <v>60004</v>
      </c>
      <c r="C8" s="23"/>
      <c r="D8" s="15" t="s">
        <v>8</v>
      </c>
      <c r="E8" s="24">
        <f>SUM(E9:E11)</f>
        <v>14600</v>
      </c>
      <c r="F8" s="24">
        <f>SUM(F9:F11)</f>
        <v>11600</v>
      </c>
      <c r="G8" s="24">
        <f>SUM(G9:G11)</f>
        <v>13343.5</v>
      </c>
      <c r="H8" s="168">
        <f t="shared" si="1"/>
        <v>115.03017241379311</v>
      </c>
      <c r="I8" s="168">
        <v>89.78</v>
      </c>
      <c r="J8" s="168">
        <f aca="true" t="shared" si="2" ref="J8:J80">G8*100/E8</f>
        <v>91.39383561643835</v>
      </c>
      <c r="K8" s="25">
        <f>G8*100/L8</f>
        <v>25.84459541252863</v>
      </c>
      <c r="L8" s="24">
        <f>SUM(L9:L11)</f>
        <v>51629.75</v>
      </c>
      <c r="M8" s="24">
        <f>SUM(M9:M11)</f>
        <v>21963.58</v>
      </c>
      <c r="N8" s="32">
        <v>60004</v>
      </c>
      <c r="O8" s="23"/>
    </row>
    <row r="9" spans="1:15" s="2" customFormat="1" ht="11.25">
      <c r="A9" s="26"/>
      <c r="B9" s="27"/>
      <c r="C9" s="33" t="s">
        <v>9</v>
      </c>
      <c r="D9" s="10" t="s">
        <v>10</v>
      </c>
      <c r="E9" s="29">
        <v>14000</v>
      </c>
      <c r="F9" s="29">
        <v>11000</v>
      </c>
      <c r="G9" s="29">
        <v>11793.5</v>
      </c>
      <c r="H9" s="125">
        <f t="shared" si="1"/>
        <v>107.21363636363637</v>
      </c>
      <c r="I9" s="125">
        <v>68.03</v>
      </c>
      <c r="J9" s="125">
        <f t="shared" si="2"/>
        <v>84.23928571428571</v>
      </c>
      <c r="K9" s="30">
        <f>G9*100/L9</f>
        <v>120.35411776711909</v>
      </c>
      <c r="L9" s="29">
        <v>9799</v>
      </c>
      <c r="M9" s="29">
        <v>21279</v>
      </c>
      <c r="N9" s="27"/>
      <c r="O9" s="33" t="s">
        <v>9</v>
      </c>
    </row>
    <row r="10" spans="1:15" s="2" customFormat="1" ht="11.25">
      <c r="A10" s="26"/>
      <c r="B10" s="27"/>
      <c r="C10" s="36" t="s">
        <v>28</v>
      </c>
      <c r="D10" s="10" t="s">
        <v>29</v>
      </c>
      <c r="E10" s="29">
        <v>384</v>
      </c>
      <c r="F10" s="29">
        <v>384</v>
      </c>
      <c r="G10" s="29">
        <v>352</v>
      </c>
      <c r="H10" s="125">
        <f t="shared" si="1"/>
        <v>91.66666666666667</v>
      </c>
      <c r="I10" s="125" t="s">
        <v>200</v>
      </c>
      <c r="J10" s="125">
        <f t="shared" si="2"/>
        <v>91.66666666666667</v>
      </c>
      <c r="K10" s="30" t="s">
        <v>200</v>
      </c>
      <c r="L10" s="29">
        <v>0</v>
      </c>
      <c r="M10" s="29"/>
      <c r="N10" s="27"/>
      <c r="O10" s="36" t="s">
        <v>28</v>
      </c>
    </row>
    <row r="11" spans="1:15" ht="12.75">
      <c r="A11" s="26"/>
      <c r="B11" s="27"/>
      <c r="C11" s="34" t="s">
        <v>12</v>
      </c>
      <c r="D11" s="11" t="s">
        <v>13</v>
      </c>
      <c r="E11" s="29">
        <v>216</v>
      </c>
      <c r="F11" s="29">
        <v>216</v>
      </c>
      <c r="G11" s="29">
        <v>1198</v>
      </c>
      <c r="H11" s="125">
        <f t="shared" si="1"/>
        <v>554.6296296296297</v>
      </c>
      <c r="I11" s="125">
        <v>97.05</v>
      </c>
      <c r="J11" s="125">
        <f t="shared" si="2"/>
        <v>554.6296296296297</v>
      </c>
      <c r="K11" s="30">
        <f>G11*100/L11</f>
        <v>2.8639218756536757</v>
      </c>
      <c r="L11" s="29">
        <v>41830.75</v>
      </c>
      <c r="M11" s="29">
        <v>684.58</v>
      </c>
      <c r="N11" s="27"/>
      <c r="O11" s="34" t="s">
        <v>12</v>
      </c>
    </row>
    <row r="12" spans="1:15" s="102" customFormat="1" ht="12.75">
      <c r="A12" s="22"/>
      <c r="B12" s="32">
        <v>60016</v>
      </c>
      <c r="C12" s="23"/>
      <c r="D12" s="15" t="s">
        <v>14</v>
      </c>
      <c r="E12" s="24">
        <f>SUM(E13:E17)</f>
        <v>2323360</v>
      </c>
      <c r="F12" s="24">
        <f>SUM(F13:F17)</f>
        <v>874080</v>
      </c>
      <c r="G12" s="24">
        <f>SUM(G13:G17)</f>
        <v>159388.66999999998</v>
      </c>
      <c r="H12" s="168">
        <f t="shared" si="1"/>
        <v>18.235020821892732</v>
      </c>
      <c r="I12" s="168">
        <v>92.3</v>
      </c>
      <c r="J12" s="168">
        <f t="shared" si="2"/>
        <v>6.860265735830865</v>
      </c>
      <c r="K12" s="25">
        <f>G12*100/L12</f>
        <v>10.87274548869217</v>
      </c>
      <c r="L12" s="24">
        <f>SUM(L13:L18)</f>
        <v>1465946.85</v>
      </c>
      <c r="M12" s="24">
        <v>0</v>
      </c>
      <c r="N12" s="32">
        <v>60016</v>
      </c>
      <c r="O12" s="23"/>
    </row>
    <row r="13" spans="1:15" ht="12.75">
      <c r="A13" s="26"/>
      <c r="B13" s="27"/>
      <c r="C13" s="36" t="s">
        <v>18</v>
      </c>
      <c r="D13" s="10" t="s">
        <v>19</v>
      </c>
      <c r="E13" s="29">
        <v>45000</v>
      </c>
      <c r="F13" s="29">
        <v>41000</v>
      </c>
      <c r="G13" s="29">
        <v>40426.96</v>
      </c>
      <c r="H13" s="125">
        <f t="shared" si="1"/>
        <v>98.60234146341463</v>
      </c>
      <c r="I13" s="125">
        <v>94.79</v>
      </c>
      <c r="J13" s="125">
        <f t="shared" si="2"/>
        <v>89.83768888888889</v>
      </c>
      <c r="K13" s="30">
        <f>G13*100/L13</f>
        <v>85.300984463841</v>
      </c>
      <c r="L13" s="29">
        <v>47393.31</v>
      </c>
      <c r="M13" s="29">
        <v>0</v>
      </c>
      <c r="N13" s="27"/>
      <c r="O13" s="36" t="s">
        <v>18</v>
      </c>
    </row>
    <row r="14" spans="1:15" ht="12.75">
      <c r="A14" s="26"/>
      <c r="B14" s="27"/>
      <c r="C14" s="36" t="s">
        <v>11</v>
      </c>
      <c r="D14" s="10" t="s">
        <v>192</v>
      </c>
      <c r="E14" s="29">
        <v>0</v>
      </c>
      <c r="F14" s="29">
        <v>0</v>
      </c>
      <c r="G14" s="29">
        <v>0</v>
      </c>
      <c r="H14" s="125" t="s">
        <v>200</v>
      </c>
      <c r="I14" s="125">
        <v>107.76</v>
      </c>
      <c r="J14" s="125" t="s">
        <v>200</v>
      </c>
      <c r="K14" s="30">
        <f>G14*100/L14</f>
        <v>0</v>
      </c>
      <c r="L14" s="29">
        <v>2155.25</v>
      </c>
      <c r="M14" s="29"/>
      <c r="N14" s="27"/>
      <c r="O14" s="36" t="s">
        <v>11</v>
      </c>
    </row>
    <row r="15" spans="1:15" ht="12.75">
      <c r="A15" s="26"/>
      <c r="B15" s="27"/>
      <c r="C15" s="36" t="s">
        <v>22</v>
      </c>
      <c r="D15" s="10" t="s">
        <v>204</v>
      </c>
      <c r="E15" s="29">
        <v>500</v>
      </c>
      <c r="F15" s="29">
        <v>500</v>
      </c>
      <c r="G15" s="29">
        <v>164.2</v>
      </c>
      <c r="H15" s="125">
        <f t="shared" si="1"/>
        <v>32.84</v>
      </c>
      <c r="I15" s="125" t="s">
        <v>200</v>
      </c>
      <c r="J15" s="125">
        <f t="shared" si="2"/>
        <v>32.84</v>
      </c>
      <c r="K15" s="30" t="s">
        <v>200</v>
      </c>
      <c r="L15" s="29">
        <v>0</v>
      </c>
      <c r="M15" s="29"/>
      <c r="N15" s="27"/>
      <c r="O15" s="36" t="s">
        <v>22</v>
      </c>
    </row>
    <row r="16" spans="1:15" ht="23.25" customHeight="1">
      <c r="A16" s="26"/>
      <c r="B16" s="27"/>
      <c r="C16" s="36" t="s">
        <v>167</v>
      </c>
      <c r="D16" s="13" t="s">
        <v>174</v>
      </c>
      <c r="E16" s="29">
        <v>1677860</v>
      </c>
      <c r="F16" s="29">
        <v>232580</v>
      </c>
      <c r="G16" s="29">
        <v>118797.51</v>
      </c>
      <c r="H16" s="125">
        <f t="shared" si="1"/>
        <v>51.078127955972136</v>
      </c>
      <c r="I16" s="125" t="s">
        <v>200</v>
      </c>
      <c r="J16" s="125">
        <f t="shared" si="2"/>
        <v>7.080299309835147</v>
      </c>
      <c r="K16" s="30" t="s">
        <v>200</v>
      </c>
      <c r="L16" s="29">
        <v>0</v>
      </c>
      <c r="M16" s="29">
        <v>0</v>
      </c>
      <c r="N16" s="27"/>
      <c r="O16" s="36" t="s">
        <v>167</v>
      </c>
    </row>
    <row r="17" spans="1:15" ht="23.25" customHeight="1">
      <c r="A17" s="26"/>
      <c r="B17" s="27"/>
      <c r="C17" s="34" t="s">
        <v>183</v>
      </c>
      <c r="D17" s="13" t="s">
        <v>184</v>
      </c>
      <c r="E17" s="29">
        <v>600000</v>
      </c>
      <c r="F17" s="29">
        <v>600000</v>
      </c>
      <c r="G17" s="29">
        <v>0</v>
      </c>
      <c r="H17" s="125" t="s">
        <v>200</v>
      </c>
      <c r="I17" s="125" t="s">
        <v>200</v>
      </c>
      <c r="J17" s="125">
        <f t="shared" si="2"/>
        <v>0</v>
      </c>
      <c r="K17" s="30" t="s">
        <v>200</v>
      </c>
      <c r="L17" s="29">
        <v>0</v>
      </c>
      <c r="M17" s="29">
        <v>0</v>
      </c>
      <c r="N17" s="27"/>
      <c r="O17" s="34" t="s">
        <v>183</v>
      </c>
    </row>
    <row r="18" spans="1:15" ht="13.5" customHeight="1">
      <c r="A18" s="26"/>
      <c r="B18" s="27"/>
      <c r="C18" s="36" t="s">
        <v>94</v>
      </c>
      <c r="D18" s="13" t="s">
        <v>185</v>
      </c>
      <c r="E18" s="29">
        <v>0</v>
      </c>
      <c r="F18" s="29">
        <v>0</v>
      </c>
      <c r="G18" s="29">
        <v>0</v>
      </c>
      <c r="H18" s="125" t="s">
        <v>200</v>
      </c>
      <c r="I18" s="125">
        <v>92.2</v>
      </c>
      <c r="J18" s="125" t="s">
        <v>200</v>
      </c>
      <c r="K18" s="30">
        <f>G18*100/L18</f>
        <v>0</v>
      </c>
      <c r="L18" s="29">
        <v>1416398.29</v>
      </c>
      <c r="M18" s="29"/>
      <c r="N18" s="27"/>
      <c r="O18" s="36" t="s">
        <v>94</v>
      </c>
    </row>
    <row r="19" spans="1:15" s="102" customFormat="1" ht="12.75">
      <c r="A19" s="101"/>
      <c r="B19" s="32">
        <v>60017</v>
      </c>
      <c r="C19" s="23"/>
      <c r="D19" s="15" t="s">
        <v>168</v>
      </c>
      <c r="E19" s="24">
        <f>E20</f>
        <v>2000</v>
      </c>
      <c r="F19" s="24">
        <f>F20</f>
        <v>1200</v>
      </c>
      <c r="G19" s="24">
        <f>G20</f>
        <v>2431.74</v>
      </c>
      <c r="H19" s="168">
        <f t="shared" si="1"/>
        <v>202.64499999999998</v>
      </c>
      <c r="I19" s="168" t="s">
        <v>200</v>
      </c>
      <c r="J19" s="168">
        <f t="shared" si="2"/>
        <v>121.58699999999999</v>
      </c>
      <c r="K19" s="25" t="s">
        <v>200</v>
      </c>
      <c r="L19" s="24">
        <f>L20</f>
        <v>0</v>
      </c>
      <c r="M19" s="24"/>
      <c r="N19" s="32">
        <v>60017</v>
      </c>
      <c r="O19" s="23"/>
    </row>
    <row r="20" spans="1:15" ht="24" customHeight="1">
      <c r="A20" s="26"/>
      <c r="B20" s="100"/>
      <c r="C20" s="36" t="s">
        <v>11</v>
      </c>
      <c r="D20" s="13" t="s">
        <v>169</v>
      </c>
      <c r="E20" s="29">
        <v>2000</v>
      </c>
      <c r="F20" s="29">
        <v>1200</v>
      </c>
      <c r="G20" s="29">
        <v>2431.74</v>
      </c>
      <c r="H20" s="125">
        <f t="shared" si="1"/>
        <v>202.64499999999998</v>
      </c>
      <c r="I20" s="125" t="s">
        <v>200</v>
      </c>
      <c r="J20" s="125">
        <f t="shared" si="2"/>
        <v>121.58699999999999</v>
      </c>
      <c r="K20" s="30" t="s">
        <v>200</v>
      </c>
      <c r="L20" s="29">
        <v>0</v>
      </c>
      <c r="M20" s="29"/>
      <c r="N20" s="100"/>
      <c r="O20" s="36" t="s">
        <v>11</v>
      </c>
    </row>
    <row r="21" spans="1:15" ht="12.75">
      <c r="A21" s="22"/>
      <c r="B21" s="74">
        <v>60095</v>
      </c>
      <c r="C21" s="75"/>
      <c r="D21" s="15" t="s">
        <v>6</v>
      </c>
      <c r="E21" s="24">
        <f>SUM(E22:E24)</f>
        <v>208000</v>
      </c>
      <c r="F21" s="24">
        <f>SUM(F22:F24)</f>
        <v>208000</v>
      </c>
      <c r="G21" s="24">
        <f>SUM(G22:G24)</f>
        <v>176383.22</v>
      </c>
      <c r="H21" s="168">
        <f t="shared" si="1"/>
        <v>84.799625</v>
      </c>
      <c r="I21" s="168">
        <v>89.02</v>
      </c>
      <c r="J21" s="168">
        <f t="shared" si="2"/>
        <v>84.799625</v>
      </c>
      <c r="K21" s="25">
        <f aca="true" t="shared" si="3" ref="K21:K42">G21*100/L21</f>
        <v>62.78539370293717</v>
      </c>
      <c r="L21" s="24">
        <f>SUM(L22:L24)</f>
        <v>280930.34</v>
      </c>
      <c r="M21" s="24">
        <f>SUM(M24:M24)</f>
        <v>0</v>
      </c>
      <c r="N21" s="74">
        <v>60095</v>
      </c>
      <c r="O21" s="75"/>
    </row>
    <row r="22" spans="1:15" ht="12.75">
      <c r="A22" s="26"/>
      <c r="B22" s="35"/>
      <c r="C22" s="28" t="s">
        <v>18</v>
      </c>
      <c r="D22" s="10" t="s">
        <v>19</v>
      </c>
      <c r="E22" s="29">
        <v>0</v>
      </c>
      <c r="F22" s="29">
        <v>0</v>
      </c>
      <c r="G22" s="29">
        <v>0</v>
      </c>
      <c r="H22" s="125" t="s">
        <v>200</v>
      </c>
      <c r="I22" s="125">
        <v>78.61</v>
      </c>
      <c r="J22" s="125" t="s">
        <v>200</v>
      </c>
      <c r="K22" s="30">
        <f t="shared" si="3"/>
        <v>0</v>
      </c>
      <c r="L22" s="123">
        <v>59480.97</v>
      </c>
      <c r="M22" s="95"/>
      <c r="N22" s="35"/>
      <c r="O22" s="28" t="s">
        <v>18</v>
      </c>
    </row>
    <row r="23" spans="1:15" ht="12.75">
      <c r="A23" s="26"/>
      <c r="B23" s="35"/>
      <c r="C23" s="34" t="s">
        <v>11</v>
      </c>
      <c r="D23" s="10" t="s">
        <v>134</v>
      </c>
      <c r="E23" s="29">
        <v>208000</v>
      </c>
      <c r="F23" s="29">
        <v>208000</v>
      </c>
      <c r="G23" s="29">
        <v>176383.22</v>
      </c>
      <c r="H23" s="125">
        <f>G23*100/F23</f>
        <v>84.799625</v>
      </c>
      <c r="I23" s="125">
        <v>90.95</v>
      </c>
      <c r="J23" s="125">
        <f t="shared" si="2"/>
        <v>84.799625</v>
      </c>
      <c r="K23" s="30">
        <f t="shared" si="3"/>
        <v>95.12994076896682</v>
      </c>
      <c r="L23" s="29">
        <v>185412.94</v>
      </c>
      <c r="M23" s="29">
        <v>0</v>
      </c>
      <c r="N23" s="35"/>
      <c r="O23" s="34" t="s">
        <v>11</v>
      </c>
    </row>
    <row r="24" spans="1:15" ht="12.75">
      <c r="A24" s="26"/>
      <c r="B24" s="35"/>
      <c r="C24" s="34" t="s">
        <v>12</v>
      </c>
      <c r="D24" s="10" t="s">
        <v>13</v>
      </c>
      <c r="E24" s="29">
        <v>0</v>
      </c>
      <c r="F24" s="29">
        <v>0</v>
      </c>
      <c r="G24" s="29">
        <v>0</v>
      </c>
      <c r="H24" s="125" t="s">
        <v>200</v>
      </c>
      <c r="I24" s="125">
        <v>99.99</v>
      </c>
      <c r="J24" s="125" t="s">
        <v>200</v>
      </c>
      <c r="K24" s="30">
        <f t="shared" si="3"/>
        <v>0</v>
      </c>
      <c r="L24" s="29">
        <v>36036.43</v>
      </c>
      <c r="M24" s="29">
        <v>0</v>
      </c>
      <c r="N24" s="35"/>
      <c r="O24" s="34" t="s">
        <v>12</v>
      </c>
    </row>
    <row r="25" spans="1:15" ht="12.75">
      <c r="A25" s="31">
        <v>700</v>
      </c>
      <c r="B25" s="18"/>
      <c r="C25" s="37"/>
      <c r="D25" s="78" t="s">
        <v>15</v>
      </c>
      <c r="E25" s="19">
        <f>E26+E28+E37</f>
        <v>20664447</v>
      </c>
      <c r="F25" s="19">
        <f>F26+F28+F37</f>
        <v>18733082</v>
      </c>
      <c r="G25" s="19">
        <f>G26+G28+G37</f>
        <v>19073448.06</v>
      </c>
      <c r="H25" s="169">
        <f t="shared" si="1"/>
        <v>101.81692505269554</v>
      </c>
      <c r="I25" s="169">
        <v>94.38</v>
      </c>
      <c r="J25" s="169">
        <f t="shared" si="2"/>
        <v>92.30079111238737</v>
      </c>
      <c r="K25" s="20">
        <f t="shared" si="3"/>
        <v>99.8971205862775</v>
      </c>
      <c r="L25" s="19">
        <f>L26+L28+L37</f>
        <v>19093090.919999998</v>
      </c>
      <c r="M25" s="19" t="e">
        <f>M28+M37+#REF!</f>
        <v>#REF!</v>
      </c>
      <c r="N25" s="18"/>
      <c r="O25" s="37"/>
    </row>
    <row r="26" spans="1:15" ht="14.25" customHeight="1">
      <c r="A26" s="38"/>
      <c r="B26" s="39">
        <v>70004</v>
      </c>
      <c r="C26" s="40"/>
      <c r="D26" s="79" t="s">
        <v>104</v>
      </c>
      <c r="E26" s="41">
        <f>E27</f>
        <v>0</v>
      </c>
      <c r="F26" s="41">
        <f>F27</f>
        <v>0</v>
      </c>
      <c r="G26" s="41">
        <f>G27</f>
        <v>0</v>
      </c>
      <c r="H26" s="168" t="s">
        <v>200</v>
      </c>
      <c r="I26" s="168">
        <v>100.29</v>
      </c>
      <c r="J26" s="168" t="s">
        <v>200</v>
      </c>
      <c r="K26" s="25">
        <f t="shared" si="3"/>
        <v>0</v>
      </c>
      <c r="L26" s="124">
        <f>L27</f>
        <v>10028.71</v>
      </c>
      <c r="M26" s="96">
        <f>M27</f>
        <v>0</v>
      </c>
      <c r="N26" s="39">
        <v>70004</v>
      </c>
      <c r="O26" s="40"/>
    </row>
    <row r="27" spans="1:15" ht="12.75">
      <c r="A27" s="42"/>
      <c r="B27" s="43"/>
      <c r="C27" s="44" t="s">
        <v>12</v>
      </c>
      <c r="D27" s="12" t="s">
        <v>13</v>
      </c>
      <c r="E27" s="45">
        <v>0</v>
      </c>
      <c r="F27" s="45">
        <v>0</v>
      </c>
      <c r="G27" s="45">
        <v>0</v>
      </c>
      <c r="H27" s="125" t="s">
        <v>200</v>
      </c>
      <c r="I27" s="125">
        <v>100.29</v>
      </c>
      <c r="J27" s="125" t="s">
        <v>200</v>
      </c>
      <c r="K27" s="30">
        <f t="shared" si="3"/>
        <v>0</v>
      </c>
      <c r="L27" s="116">
        <v>10028.71</v>
      </c>
      <c r="M27" s="97">
        <v>0</v>
      </c>
      <c r="N27" s="43"/>
      <c r="O27" s="44" t="s">
        <v>12</v>
      </c>
    </row>
    <row r="28" spans="1:15" ht="12.75">
      <c r="A28" s="22"/>
      <c r="B28" s="32">
        <v>70005</v>
      </c>
      <c r="C28" s="23"/>
      <c r="D28" s="15" t="s">
        <v>16</v>
      </c>
      <c r="E28" s="24">
        <f>SUM(E29:E36)</f>
        <v>19684316</v>
      </c>
      <c r="F28" s="24">
        <f>SUM(F29:F36)</f>
        <v>18400082</v>
      </c>
      <c r="G28" s="24">
        <f>SUM(G29:G36)</f>
        <v>18583317.06</v>
      </c>
      <c r="H28" s="168">
        <f t="shared" si="1"/>
        <v>100.99583827941635</v>
      </c>
      <c r="I28" s="168">
        <v>94.31</v>
      </c>
      <c r="J28" s="168">
        <f t="shared" si="2"/>
        <v>94.40671984741556</v>
      </c>
      <c r="K28" s="25">
        <f t="shared" si="3"/>
        <v>98.5786360691468</v>
      </c>
      <c r="L28" s="24">
        <f>SUM(L29:L36)</f>
        <v>18851262.099999998</v>
      </c>
      <c r="M28" s="24">
        <f>SUM(M29:M35)</f>
        <v>15797919.6</v>
      </c>
      <c r="N28" s="32">
        <v>70005</v>
      </c>
      <c r="O28" s="23"/>
    </row>
    <row r="29" spans="1:15" ht="22.5">
      <c r="A29" s="26"/>
      <c r="B29" s="35"/>
      <c r="C29" s="46" t="s">
        <v>17</v>
      </c>
      <c r="D29" s="13" t="s">
        <v>136</v>
      </c>
      <c r="E29" s="29">
        <v>830000</v>
      </c>
      <c r="F29" s="29">
        <v>696211</v>
      </c>
      <c r="G29" s="29">
        <v>809215.56</v>
      </c>
      <c r="H29" s="125">
        <f t="shared" si="1"/>
        <v>116.23136664028577</v>
      </c>
      <c r="I29" s="125">
        <v>97.34</v>
      </c>
      <c r="J29" s="125">
        <f t="shared" si="2"/>
        <v>97.49585060240963</v>
      </c>
      <c r="K29" s="30">
        <f t="shared" si="3"/>
        <v>83.71556724249669</v>
      </c>
      <c r="L29" s="29">
        <v>966624.95</v>
      </c>
      <c r="M29" s="55">
        <v>989911.02</v>
      </c>
      <c r="N29" s="35"/>
      <c r="O29" s="46" t="s">
        <v>17</v>
      </c>
    </row>
    <row r="30" spans="1:15" ht="12.75">
      <c r="A30" s="26"/>
      <c r="B30" s="35"/>
      <c r="C30" s="47" t="s">
        <v>18</v>
      </c>
      <c r="D30" s="10" t="s">
        <v>19</v>
      </c>
      <c r="E30" s="29">
        <v>1425000</v>
      </c>
      <c r="F30" s="29">
        <v>1425000</v>
      </c>
      <c r="G30" s="29">
        <v>608871.32</v>
      </c>
      <c r="H30" s="125">
        <f t="shared" si="1"/>
        <v>42.727811929824554</v>
      </c>
      <c r="I30" s="125">
        <v>100.44</v>
      </c>
      <c r="J30" s="125">
        <f t="shared" si="2"/>
        <v>42.727811929824554</v>
      </c>
      <c r="K30" s="30">
        <f t="shared" si="3"/>
        <v>66.33676995922998</v>
      </c>
      <c r="L30" s="29">
        <v>917848.91</v>
      </c>
      <c r="M30" s="55">
        <v>115942.36</v>
      </c>
      <c r="N30" s="35"/>
      <c r="O30" s="47" t="s">
        <v>18</v>
      </c>
    </row>
    <row r="31" spans="1:15" ht="13.5" customHeight="1">
      <c r="A31" s="111"/>
      <c r="B31" s="35"/>
      <c r="C31" s="36" t="s">
        <v>11</v>
      </c>
      <c r="D31" s="13" t="s">
        <v>166</v>
      </c>
      <c r="E31" s="29">
        <v>14215000</v>
      </c>
      <c r="F31" s="55">
        <v>13086656</v>
      </c>
      <c r="G31" s="29">
        <v>12973905.57</v>
      </c>
      <c r="H31" s="125">
        <f t="shared" si="1"/>
        <v>99.13843207921107</v>
      </c>
      <c r="I31" s="125">
        <v>95.51</v>
      </c>
      <c r="J31" s="125">
        <f t="shared" si="2"/>
        <v>91.26912113964123</v>
      </c>
      <c r="K31" s="30">
        <f t="shared" si="3"/>
        <v>3173.0581410518007</v>
      </c>
      <c r="L31" s="29">
        <v>408877.02</v>
      </c>
      <c r="M31" s="55"/>
      <c r="N31" s="35"/>
      <c r="O31" s="36" t="s">
        <v>11</v>
      </c>
    </row>
    <row r="32" spans="1:15" ht="12.75">
      <c r="A32" s="111"/>
      <c r="B32" s="35"/>
      <c r="C32" s="36" t="s">
        <v>11</v>
      </c>
      <c r="D32" s="10" t="s">
        <v>134</v>
      </c>
      <c r="E32" s="29">
        <v>391179</v>
      </c>
      <c r="F32" s="55">
        <v>369308</v>
      </c>
      <c r="G32" s="29">
        <v>381524.47</v>
      </c>
      <c r="H32" s="125">
        <f t="shared" si="1"/>
        <v>103.30793538184929</v>
      </c>
      <c r="I32" s="125">
        <v>96.07</v>
      </c>
      <c r="J32" s="125">
        <f t="shared" si="2"/>
        <v>97.53194062053433</v>
      </c>
      <c r="K32" s="30">
        <f t="shared" si="3"/>
        <v>2.976538202456717</v>
      </c>
      <c r="L32" s="29">
        <v>12817724.62</v>
      </c>
      <c r="M32" s="55">
        <v>11199744.45</v>
      </c>
      <c r="N32" s="35"/>
      <c r="O32" s="36" t="s">
        <v>11</v>
      </c>
    </row>
    <row r="33" spans="1:15" ht="22.5">
      <c r="A33" s="26"/>
      <c r="B33" s="35"/>
      <c r="C33" s="47" t="s">
        <v>89</v>
      </c>
      <c r="D33" s="13" t="s">
        <v>160</v>
      </c>
      <c r="E33" s="29">
        <v>65000</v>
      </c>
      <c r="F33" s="29">
        <v>65000</v>
      </c>
      <c r="G33" s="29">
        <v>77537.36</v>
      </c>
      <c r="H33" s="125">
        <f t="shared" si="1"/>
        <v>119.28824615384616</v>
      </c>
      <c r="I33" s="125">
        <v>101.42</v>
      </c>
      <c r="J33" s="125">
        <f t="shared" si="2"/>
        <v>119.28824615384616</v>
      </c>
      <c r="K33" s="30">
        <f t="shared" si="3"/>
        <v>25.270075385867372</v>
      </c>
      <c r="L33" s="29">
        <v>306834.7</v>
      </c>
      <c r="M33" s="55">
        <v>80082.09</v>
      </c>
      <c r="N33" s="35"/>
      <c r="O33" s="47" t="s">
        <v>89</v>
      </c>
    </row>
    <row r="34" spans="1:15" ht="12.75">
      <c r="A34" s="26"/>
      <c r="B34" s="35"/>
      <c r="C34" s="47" t="s">
        <v>20</v>
      </c>
      <c r="D34" s="10" t="s">
        <v>21</v>
      </c>
      <c r="E34" s="29">
        <v>2722020</v>
      </c>
      <c r="F34" s="29">
        <v>2722020</v>
      </c>
      <c r="G34" s="29">
        <v>3673477.75</v>
      </c>
      <c r="H34" s="125">
        <f t="shared" si="1"/>
        <v>134.95410577438813</v>
      </c>
      <c r="I34" s="125">
        <v>86.08</v>
      </c>
      <c r="J34" s="125">
        <f t="shared" si="2"/>
        <v>134.95410577438813</v>
      </c>
      <c r="K34" s="30">
        <f t="shared" si="3"/>
        <v>116.41290095614059</v>
      </c>
      <c r="L34" s="29">
        <v>3155558.98</v>
      </c>
      <c r="M34" s="55">
        <v>3351391.27</v>
      </c>
      <c r="N34" s="35"/>
      <c r="O34" s="47" t="s">
        <v>20</v>
      </c>
    </row>
    <row r="35" spans="1:15" ht="13.5" customHeight="1">
      <c r="A35" s="26"/>
      <c r="B35" s="35"/>
      <c r="C35" s="36" t="s">
        <v>22</v>
      </c>
      <c r="D35" s="13" t="s">
        <v>137</v>
      </c>
      <c r="E35" s="29">
        <v>30600</v>
      </c>
      <c r="F35" s="29">
        <v>30370</v>
      </c>
      <c r="G35" s="29">
        <v>53238.79</v>
      </c>
      <c r="H35" s="125">
        <f t="shared" si="1"/>
        <v>175.30059269015476</v>
      </c>
      <c r="I35" s="125">
        <v>107.13</v>
      </c>
      <c r="J35" s="125">
        <f t="shared" si="2"/>
        <v>173.98297385620916</v>
      </c>
      <c r="K35" s="30">
        <f t="shared" si="3"/>
        <v>216.07256859059768</v>
      </c>
      <c r="L35" s="29">
        <v>24639.31</v>
      </c>
      <c r="M35" s="55">
        <v>60848.41</v>
      </c>
      <c r="N35" s="35"/>
      <c r="O35" s="36" t="s">
        <v>22</v>
      </c>
    </row>
    <row r="36" spans="1:15" ht="13.5" customHeight="1">
      <c r="A36" s="26"/>
      <c r="B36" s="35"/>
      <c r="C36" s="36" t="s">
        <v>12</v>
      </c>
      <c r="D36" s="10" t="s">
        <v>13</v>
      </c>
      <c r="E36" s="29">
        <v>5517</v>
      </c>
      <c r="F36" s="29">
        <v>5517</v>
      </c>
      <c r="G36" s="29">
        <v>5546.24</v>
      </c>
      <c r="H36" s="125">
        <f t="shared" si="1"/>
        <v>100.5299981874207</v>
      </c>
      <c r="I36" s="125">
        <v>103.41</v>
      </c>
      <c r="J36" s="125">
        <f t="shared" si="2"/>
        <v>100.5299981874207</v>
      </c>
      <c r="K36" s="30">
        <f t="shared" si="3"/>
        <v>2.190859533861674</v>
      </c>
      <c r="L36" s="29">
        <v>253153.61</v>
      </c>
      <c r="M36" s="55"/>
      <c r="N36" s="35"/>
      <c r="O36" s="36" t="s">
        <v>12</v>
      </c>
    </row>
    <row r="37" spans="1:15" ht="12.75">
      <c r="A37" s="22"/>
      <c r="B37" s="99">
        <v>70095</v>
      </c>
      <c r="C37" s="23"/>
      <c r="D37" s="15" t="s">
        <v>6</v>
      </c>
      <c r="E37" s="24">
        <f>SUM(E38:E39)</f>
        <v>980131</v>
      </c>
      <c r="F37" s="24">
        <f>SUM(F38:F39)</f>
        <v>333000</v>
      </c>
      <c r="G37" s="24">
        <f>SUM(G38:G39)</f>
        <v>490131</v>
      </c>
      <c r="H37" s="168">
        <f t="shared" si="1"/>
        <v>147.18648648648647</v>
      </c>
      <c r="I37" s="168">
        <v>100</v>
      </c>
      <c r="J37" s="168">
        <f t="shared" si="2"/>
        <v>50.006682780158975</v>
      </c>
      <c r="K37" s="25">
        <f t="shared" si="3"/>
        <v>211.44554245466063</v>
      </c>
      <c r="L37" s="24">
        <f>SUM(L38:L39)</f>
        <v>231800.11</v>
      </c>
      <c r="M37" s="24">
        <v>1001088</v>
      </c>
      <c r="N37" s="99">
        <v>70095</v>
      </c>
      <c r="O37" s="23"/>
    </row>
    <row r="38" spans="1:15" ht="22.5" customHeight="1">
      <c r="A38" s="26"/>
      <c r="B38" s="27"/>
      <c r="C38" s="36" t="s">
        <v>167</v>
      </c>
      <c r="D38" s="13" t="s">
        <v>174</v>
      </c>
      <c r="E38" s="29">
        <v>490000</v>
      </c>
      <c r="F38" s="29">
        <v>0</v>
      </c>
      <c r="G38" s="29">
        <v>0</v>
      </c>
      <c r="H38" s="125" t="s">
        <v>200</v>
      </c>
      <c r="I38" s="125" t="s">
        <v>200</v>
      </c>
      <c r="J38" s="125">
        <f t="shared" si="2"/>
        <v>0</v>
      </c>
      <c r="K38" s="30" t="s">
        <v>200</v>
      </c>
      <c r="L38" s="29">
        <v>0</v>
      </c>
      <c r="M38" s="29">
        <v>1000</v>
      </c>
      <c r="N38" s="27"/>
      <c r="O38" s="36" t="s">
        <v>167</v>
      </c>
    </row>
    <row r="39" spans="1:15" ht="12.75">
      <c r="A39" s="22"/>
      <c r="B39" s="48"/>
      <c r="C39" s="36">
        <v>6330</v>
      </c>
      <c r="D39" s="10" t="s">
        <v>158</v>
      </c>
      <c r="E39" s="29">
        <v>490131</v>
      </c>
      <c r="F39" s="29">
        <v>333000</v>
      </c>
      <c r="G39" s="29">
        <v>490131</v>
      </c>
      <c r="H39" s="125">
        <f t="shared" si="1"/>
        <v>147.18648648648647</v>
      </c>
      <c r="I39" s="125">
        <v>100</v>
      </c>
      <c r="J39" s="125">
        <f t="shared" si="2"/>
        <v>100</v>
      </c>
      <c r="K39" s="30">
        <f t="shared" si="3"/>
        <v>211.44554245466063</v>
      </c>
      <c r="L39" s="29">
        <v>231800.11</v>
      </c>
      <c r="M39" s="55">
        <v>1000088</v>
      </c>
      <c r="N39" s="48"/>
      <c r="O39" s="36">
        <v>6330</v>
      </c>
    </row>
    <row r="40" spans="1:15" ht="12.75">
      <c r="A40" s="31">
        <v>710</v>
      </c>
      <c r="B40" s="49"/>
      <c r="C40" s="50"/>
      <c r="D40" s="78" t="s">
        <v>23</v>
      </c>
      <c r="E40" s="19">
        <f>E42</f>
        <v>5000</v>
      </c>
      <c r="F40" s="19">
        <f>F42</f>
        <v>5000</v>
      </c>
      <c r="G40" s="19">
        <f>G42</f>
        <v>5000</v>
      </c>
      <c r="H40" s="169">
        <f t="shared" si="1"/>
        <v>100</v>
      </c>
      <c r="I40" s="169">
        <v>100</v>
      </c>
      <c r="J40" s="169">
        <f t="shared" si="2"/>
        <v>100</v>
      </c>
      <c r="K40" s="20">
        <f t="shared" si="3"/>
        <v>83.33333333333333</v>
      </c>
      <c r="L40" s="19">
        <f>L42</f>
        <v>6000</v>
      </c>
      <c r="M40" s="19">
        <f>M41</f>
        <v>6000</v>
      </c>
      <c r="N40" s="49"/>
      <c r="O40" s="50"/>
    </row>
    <row r="41" spans="1:15" ht="12.75">
      <c r="A41" s="22"/>
      <c r="B41" s="32">
        <v>71035</v>
      </c>
      <c r="C41" s="23"/>
      <c r="D41" s="15" t="s">
        <v>24</v>
      </c>
      <c r="E41" s="24">
        <f>E42</f>
        <v>5000</v>
      </c>
      <c r="F41" s="24">
        <f>F42</f>
        <v>5000</v>
      </c>
      <c r="G41" s="24">
        <f>SUM(G42:G42)</f>
        <v>5000</v>
      </c>
      <c r="H41" s="168">
        <f t="shared" si="1"/>
        <v>100</v>
      </c>
      <c r="I41" s="168">
        <v>100</v>
      </c>
      <c r="J41" s="168">
        <f t="shared" si="2"/>
        <v>100</v>
      </c>
      <c r="K41" s="25">
        <f t="shared" si="3"/>
        <v>83.33333333333333</v>
      </c>
      <c r="L41" s="24">
        <f>SUM(L42:L42)</f>
        <v>6000</v>
      </c>
      <c r="M41" s="24">
        <f>M42</f>
        <v>6000</v>
      </c>
      <c r="N41" s="32">
        <v>71035</v>
      </c>
      <c r="O41" s="23"/>
    </row>
    <row r="42" spans="1:15" ht="12.75">
      <c r="A42" s="26"/>
      <c r="B42" s="27"/>
      <c r="C42" s="28">
        <v>2020</v>
      </c>
      <c r="D42" s="10" t="s">
        <v>158</v>
      </c>
      <c r="E42" s="29">
        <v>5000</v>
      </c>
      <c r="F42" s="29">
        <v>5000</v>
      </c>
      <c r="G42" s="29">
        <v>5000</v>
      </c>
      <c r="H42" s="125">
        <f t="shared" si="1"/>
        <v>100</v>
      </c>
      <c r="I42" s="125">
        <v>100</v>
      </c>
      <c r="J42" s="125">
        <f t="shared" si="2"/>
        <v>100</v>
      </c>
      <c r="K42" s="30">
        <f t="shared" si="3"/>
        <v>83.33333333333333</v>
      </c>
      <c r="L42" s="29">
        <v>6000</v>
      </c>
      <c r="M42" s="55">
        <v>6000</v>
      </c>
      <c r="N42" s="27"/>
      <c r="O42" s="28">
        <v>2020</v>
      </c>
    </row>
    <row r="43" spans="1:15" ht="12.75">
      <c r="A43" s="31">
        <v>750</v>
      </c>
      <c r="B43" s="18"/>
      <c r="C43" s="37"/>
      <c r="D43" s="78" t="s">
        <v>25</v>
      </c>
      <c r="E43" s="51">
        <f>E44+E47+E52+E54+E56</f>
        <v>698890</v>
      </c>
      <c r="F43" s="51">
        <f>F44+F47+F52+F54+F56</f>
        <v>640206</v>
      </c>
      <c r="G43" s="51">
        <f>G44+G47+G52+G54+G56</f>
        <v>734851.11</v>
      </c>
      <c r="H43" s="169">
        <f t="shared" si="1"/>
        <v>114.78353998556715</v>
      </c>
      <c r="I43" s="169">
        <v>81.66</v>
      </c>
      <c r="J43" s="169">
        <f t="shared" si="2"/>
        <v>105.14546065904506</v>
      </c>
      <c r="K43" s="20">
        <f aca="true" t="shared" si="4" ref="K43:K68">G43*100/L43</f>
        <v>85.74301569439609</v>
      </c>
      <c r="L43" s="51">
        <f>L44+L47+L52+L54+L56</f>
        <v>857039.03</v>
      </c>
      <c r="M43" s="19" t="e">
        <f>SUM(M44+#REF!+M47+#REF!)</f>
        <v>#REF!</v>
      </c>
      <c r="N43" s="18"/>
      <c r="O43" s="37"/>
    </row>
    <row r="44" spans="1:15" ht="12.75">
      <c r="A44" s="22"/>
      <c r="B44" s="32">
        <v>75011</v>
      </c>
      <c r="C44" s="23"/>
      <c r="D44" s="15" t="s">
        <v>26</v>
      </c>
      <c r="E44" s="52">
        <f>SUM(E45:E46)</f>
        <v>437300</v>
      </c>
      <c r="F44" s="52">
        <f>SUM(F45:F46)</f>
        <v>400892</v>
      </c>
      <c r="G44" s="52">
        <f>SUM(G45:G46)</f>
        <v>397486.5</v>
      </c>
      <c r="H44" s="168">
        <f t="shared" si="1"/>
        <v>99.15051934186764</v>
      </c>
      <c r="I44" s="168">
        <v>93.45</v>
      </c>
      <c r="J44" s="168">
        <f t="shared" si="2"/>
        <v>90.8956094214498</v>
      </c>
      <c r="K44" s="25">
        <f t="shared" si="4"/>
        <v>96.80936429451475</v>
      </c>
      <c r="L44" s="52">
        <f>SUM(L45:L46)</f>
        <v>410586.83</v>
      </c>
      <c r="M44" s="24">
        <f>SUM(M45:M46)</f>
        <v>449409.12</v>
      </c>
      <c r="N44" s="32">
        <v>75011</v>
      </c>
      <c r="O44" s="23"/>
    </row>
    <row r="45" spans="1:15" ht="12.75">
      <c r="A45" s="26"/>
      <c r="B45" s="35"/>
      <c r="C45" s="36">
        <v>2010</v>
      </c>
      <c r="D45" s="10" t="s">
        <v>158</v>
      </c>
      <c r="E45" s="29">
        <v>430400</v>
      </c>
      <c r="F45" s="29">
        <v>394552</v>
      </c>
      <c r="G45" s="29">
        <v>397285</v>
      </c>
      <c r="H45" s="125">
        <f t="shared" si="1"/>
        <v>100.69268436099678</v>
      </c>
      <c r="I45" s="125">
        <v>93.22</v>
      </c>
      <c r="J45" s="125">
        <f t="shared" si="2"/>
        <v>92.30599442379182</v>
      </c>
      <c r="K45" s="30">
        <f t="shared" si="4"/>
        <v>98.30915722635469</v>
      </c>
      <c r="L45" s="29">
        <v>404118</v>
      </c>
      <c r="M45" s="29">
        <v>440600</v>
      </c>
      <c r="N45" s="35"/>
      <c r="O45" s="36">
        <v>2010</v>
      </c>
    </row>
    <row r="46" spans="1:15" ht="23.25" customHeight="1">
      <c r="A46" s="22"/>
      <c r="B46" s="48"/>
      <c r="C46" s="34" t="s">
        <v>90</v>
      </c>
      <c r="D46" s="13" t="s">
        <v>146</v>
      </c>
      <c r="E46" s="29">
        <v>6900</v>
      </c>
      <c r="F46" s="29">
        <v>6340</v>
      </c>
      <c r="G46" s="29">
        <v>201.5</v>
      </c>
      <c r="H46" s="125">
        <f t="shared" si="1"/>
        <v>3.178233438485804</v>
      </c>
      <c r="I46" s="125">
        <v>110.58</v>
      </c>
      <c r="J46" s="125">
        <f t="shared" si="2"/>
        <v>2.920289855072464</v>
      </c>
      <c r="K46" s="30">
        <f t="shared" si="4"/>
        <v>3.1149373225142725</v>
      </c>
      <c r="L46" s="29">
        <v>6468.83</v>
      </c>
      <c r="M46" s="29">
        <v>8809.12</v>
      </c>
      <c r="N46" s="48"/>
      <c r="O46" s="34" t="s">
        <v>90</v>
      </c>
    </row>
    <row r="47" spans="1:15" ht="12.75">
      <c r="A47" s="22"/>
      <c r="B47" s="32">
        <v>75023</v>
      </c>
      <c r="C47" s="23"/>
      <c r="D47" s="15" t="s">
        <v>27</v>
      </c>
      <c r="E47" s="24">
        <f>SUM(E48:E51)</f>
        <v>181525</v>
      </c>
      <c r="F47" s="24">
        <f>SUM(F48:F51)</f>
        <v>159249</v>
      </c>
      <c r="G47" s="24">
        <f>SUM(G48:G51)</f>
        <v>272502.52</v>
      </c>
      <c r="H47" s="168">
        <f t="shared" si="1"/>
        <v>171.1172566232755</v>
      </c>
      <c r="I47" s="168">
        <v>79.09</v>
      </c>
      <c r="J47" s="168">
        <f t="shared" si="2"/>
        <v>150.11845200385622</v>
      </c>
      <c r="K47" s="25">
        <f t="shared" si="4"/>
        <v>61.03733389599155</v>
      </c>
      <c r="L47" s="24">
        <f>SUM(L48:L51)</f>
        <v>446452.2</v>
      </c>
      <c r="M47" s="24">
        <f>SUM(M48:M51)</f>
        <v>987100.3799999999</v>
      </c>
      <c r="N47" s="32">
        <v>75023</v>
      </c>
      <c r="O47" s="23"/>
    </row>
    <row r="48" spans="1:15" ht="12.75">
      <c r="A48" s="26"/>
      <c r="B48" s="35"/>
      <c r="C48" s="46" t="s">
        <v>18</v>
      </c>
      <c r="D48" s="10" t="s">
        <v>19</v>
      </c>
      <c r="E48" s="29">
        <v>34068</v>
      </c>
      <c r="F48" s="29">
        <v>31229</v>
      </c>
      <c r="G48" s="29">
        <v>31137</v>
      </c>
      <c r="H48" s="125">
        <f t="shared" si="1"/>
        <v>99.70540203016427</v>
      </c>
      <c r="I48" s="125">
        <v>91.6</v>
      </c>
      <c r="J48" s="125">
        <f t="shared" si="2"/>
        <v>91.39661852765059</v>
      </c>
      <c r="K48" s="30">
        <f t="shared" si="4"/>
        <v>97.38833979732266</v>
      </c>
      <c r="L48" s="29">
        <v>31972</v>
      </c>
      <c r="M48" s="29">
        <v>32352</v>
      </c>
      <c r="N48" s="35"/>
      <c r="O48" s="46" t="s">
        <v>18</v>
      </c>
    </row>
    <row r="49" spans="1:15" ht="12.75">
      <c r="A49" s="26"/>
      <c r="B49" s="35"/>
      <c r="C49" s="36" t="s">
        <v>28</v>
      </c>
      <c r="D49" s="10" t="s">
        <v>29</v>
      </c>
      <c r="E49" s="29">
        <v>102835</v>
      </c>
      <c r="F49" s="29">
        <v>83699</v>
      </c>
      <c r="G49" s="29">
        <v>153772.12</v>
      </c>
      <c r="H49" s="125">
        <f t="shared" si="1"/>
        <v>183.7203789770487</v>
      </c>
      <c r="I49" s="125">
        <v>70.61</v>
      </c>
      <c r="J49" s="125">
        <f t="shared" si="2"/>
        <v>149.53286332474352</v>
      </c>
      <c r="K49" s="30">
        <f t="shared" si="4"/>
        <v>50.59063097592973</v>
      </c>
      <c r="L49" s="29">
        <v>303953.75</v>
      </c>
      <c r="M49" s="29">
        <v>833783.82</v>
      </c>
      <c r="N49" s="35"/>
      <c r="O49" s="36" t="s">
        <v>28</v>
      </c>
    </row>
    <row r="50" spans="1:15" ht="14.25" customHeight="1">
      <c r="A50" s="26"/>
      <c r="B50" s="35"/>
      <c r="C50" s="36" t="s">
        <v>101</v>
      </c>
      <c r="D50" s="13" t="s">
        <v>135</v>
      </c>
      <c r="E50" s="29">
        <v>0</v>
      </c>
      <c r="F50" s="29">
        <v>0</v>
      </c>
      <c r="G50" s="29">
        <v>0</v>
      </c>
      <c r="H50" s="125" t="s">
        <v>200</v>
      </c>
      <c r="I50" s="125">
        <v>99.97</v>
      </c>
      <c r="J50" s="125" t="s">
        <v>200</v>
      </c>
      <c r="K50" s="30">
        <f t="shared" si="4"/>
        <v>0</v>
      </c>
      <c r="L50" s="29">
        <v>690.81</v>
      </c>
      <c r="M50"/>
      <c r="N50" s="35"/>
      <c r="O50" s="36" t="s">
        <v>101</v>
      </c>
    </row>
    <row r="51" spans="1:15" ht="12.75">
      <c r="A51" s="26"/>
      <c r="B51" s="35"/>
      <c r="C51" s="34" t="s">
        <v>12</v>
      </c>
      <c r="D51" s="11" t="s">
        <v>13</v>
      </c>
      <c r="E51" s="29">
        <v>44622</v>
      </c>
      <c r="F51" s="29">
        <v>44321</v>
      </c>
      <c r="G51" s="29">
        <v>87593.4</v>
      </c>
      <c r="H51" s="125">
        <f t="shared" si="1"/>
        <v>197.63407865346</v>
      </c>
      <c r="I51" s="125">
        <v>111.56</v>
      </c>
      <c r="J51" s="125">
        <f t="shared" si="2"/>
        <v>196.30092779346512</v>
      </c>
      <c r="K51" s="30">
        <f t="shared" si="4"/>
        <v>79.74952392502107</v>
      </c>
      <c r="L51" s="29">
        <v>109835.64</v>
      </c>
      <c r="M51" s="29">
        <v>120964.56</v>
      </c>
      <c r="N51" s="35"/>
      <c r="O51" s="34" t="s">
        <v>12</v>
      </c>
    </row>
    <row r="52" spans="1:15" s="102" customFormat="1" ht="12.75">
      <c r="A52" s="22"/>
      <c r="B52" s="32">
        <v>75056</v>
      </c>
      <c r="C52" s="54"/>
      <c r="D52" s="87" t="s">
        <v>199</v>
      </c>
      <c r="E52" s="24">
        <f>E53</f>
        <v>10244</v>
      </c>
      <c r="F52" s="24">
        <f>F53</f>
        <v>10244</v>
      </c>
      <c r="G52" s="24">
        <f>G53</f>
        <v>10244</v>
      </c>
      <c r="H52" s="125">
        <f t="shared" si="1"/>
        <v>100</v>
      </c>
      <c r="I52" s="168" t="s">
        <v>200</v>
      </c>
      <c r="J52" s="168">
        <f t="shared" si="2"/>
        <v>100</v>
      </c>
      <c r="K52" s="25" t="s">
        <v>200</v>
      </c>
      <c r="L52" s="24">
        <v>0</v>
      </c>
      <c r="M52" s="94"/>
      <c r="N52" s="32">
        <v>75056</v>
      </c>
      <c r="O52" s="54"/>
    </row>
    <row r="53" spans="1:15" ht="12.75">
      <c r="A53" s="26"/>
      <c r="B53" s="35"/>
      <c r="C53" s="36" t="s">
        <v>30</v>
      </c>
      <c r="D53" s="11" t="s">
        <v>185</v>
      </c>
      <c r="E53" s="29">
        <v>10244</v>
      </c>
      <c r="F53" s="29">
        <v>10244</v>
      </c>
      <c r="G53" s="29">
        <v>10244</v>
      </c>
      <c r="H53" s="125">
        <f t="shared" si="1"/>
        <v>100</v>
      </c>
      <c r="I53" s="125" t="s">
        <v>200</v>
      </c>
      <c r="J53" s="125">
        <f t="shared" si="2"/>
        <v>100</v>
      </c>
      <c r="K53" s="30" t="s">
        <v>200</v>
      </c>
      <c r="L53" s="29">
        <v>0</v>
      </c>
      <c r="M53" s="95"/>
      <c r="N53" s="35"/>
      <c r="O53" s="36" t="s">
        <v>30</v>
      </c>
    </row>
    <row r="54" spans="1:15" s="102" customFormat="1" ht="12.75">
      <c r="A54" s="22"/>
      <c r="B54" s="32">
        <v>75075</v>
      </c>
      <c r="C54" s="54"/>
      <c r="D54" s="87" t="s">
        <v>202</v>
      </c>
      <c r="E54" s="24">
        <f>E55</f>
        <v>11500</v>
      </c>
      <c r="F54" s="24">
        <f>F55</f>
        <v>11500</v>
      </c>
      <c r="G54" s="24">
        <f>G55</f>
        <v>11500</v>
      </c>
      <c r="H54" s="168">
        <f t="shared" si="1"/>
        <v>100</v>
      </c>
      <c r="I54" s="168" t="s">
        <v>200</v>
      </c>
      <c r="J54" s="168">
        <f t="shared" si="2"/>
        <v>100</v>
      </c>
      <c r="K54" s="25" t="s">
        <v>200</v>
      </c>
      <c r="L54" s="24">
        <v>0</v>
      </c>
      <c r="M54" s="94"/>
      <c r="N54" s="32">
        <v>75075</v>
      </c>
      <c r="O54" s="54"/>
    </row>
    <row r="55" spans="1:15" ht="12.75">
      <c r="A55" s="26"/>
      <c r="B55" s="35"/>
      <c r="C55" s="36" t="s">
        <v>12</v>
      </c>
      <c r="D55" s="11" t="s">
        <v>13</v>
      </c>
      <c r="E55" s="29">
        <v>11500</v>
      </c>
      <c r="F55" s="29">
        <v>11500</v>
      </c>
      <c r="G55" s="29">
        <v>11500</v>
      </c>
      <c r="H55" s="125">
        <f t="shared" si="1"/>
        <v>100</v>
      </c>
      <c r="I55" s="125" t="s">
        <v>200</v>
      </c>
      <c r="J55" s="125">
        <f t="shared" si="2"/>
        <v>100</v>
      </c>
      <c r="K55" s="30" t="s">
        <v>200</v>
      </c>
      <c r="L55" s="29">
        <v>0</v>
      </c>
      <c r="M55" s="95"/>
      <c r="N55" s="35"/>
      <c r="O55" s="36" t="s">
        <v>12</v>
      </c>
    </row>
    <row r="56" spans="1:15" ht="12.75">
      <c r="A56" s="22"/>
      <c r="B56" s="32">
        <v>75095</v>
      </c>
      <c r="C56" s="23"/>
      <c r="D56" s="15" t="s">
        <v>6</v>
      </c>
      <c r="E56" s="24">
        <f>SUM(E57:E58)</f>
        <v>58321</v>
      </c>
      <c r="F56" s="24">
        <f>SUM(F57:F58)</f>
        <v>58321</v>
      </c>
      <c r="G56" s="24">
        <f>SUM(G57:G58)</f>
        <v>43118.09</v>
      </c>
      <c r="H56" s="168">
        <f t="shared" si="1"/>
        <v>73.93235712693541</v>
      </c>
      <c r="I56" s="168" t="s">
        <v>200</v>
      </c>
      <c r="J56" s="168">
        <f t="shared" si="2"/>
        <v>73.93235712693541</v>
      </c>
      <c r="K56" s="25" t="s">
        <v>200</v>
      </c>
      <c r="L56" s="25">
        <f>SUM(L57:L58)</f>
        <v>0</v>
      </c>
      <c r="M56" s="94" t="e">
        <f>#REF!+M57+M58</f>
        <v>#REF!</v>
      </c>
      <c r="N56" s="32">
        <v>75095</v>
      </c>
      <c r="O56" s="23"/>
    </row>
    <row r="57" spans="1:15" ht="12.75">
      <c r="A57" s="26"/>
      <c r="B57" s="35"/>
      <c r="C57" s="36" t="s">
        <v>120</v>
      </c>
      <c r="D57" s="10" t="s">
        <v>158</v>
      </c>
      <c r="E57" s="45">
        <v>52182</v>
      </c>
      <c r="F57" s="45">
        <v>52182</v>
      </c>
      <c r="G57" s="45">
        <v>42400.56</v>
      </c>
      <c r="H57" s="125">
        <f t="shared" si="1"/>
        <v>81.25514545245487</v>
      </c>
      <c r="I57" s="125" t="s">
        <v>200</v>
      </c>
      <c r="J57" s="125">
        <f t="shared" si="2"/>
        <v>81.25514545245487</v>
      </c>
      <c r="K57" s="30" t="s">
        <v>200</v>
      </c>
      <c r="L57" s="30">
        <v>0</v>
      </c>
      <c r="M57" s="97">
        <v>0</v>
      </c>
      <c r="N57" s="35"/>
      <c r="O57" s="36" t="s">
        <v>120</v>
      </c>
    </row>
    <row r="58" spans="1:15" ht="12.75">
      <c r="A58" s="26"/>
      <c r="B58" s="35"/>
      <c r="C58" s="36" t="s">
        <v>121</v>
      </c>
      <c r="D58" s="10" t="s">
        <v>158</v>
      </c>
      <c r="E58" s="45">
        <v>6139</v>
      </c>
      <c r="F58" s="45">
        <v>6139</v>
      </c>
      <c r="G58" s="45">
        <v>717.53</v>
      </c>
      <c r="H58" s="125">
        <f t="shared" si="1"/>
        <v>11.688059944616388</v>
      </c>
      <c r="I58" s="125" t="s">
        <v>200</v>
      </c>
      <c r="J58" s="125">
        <f t="shared" si="2"/>
        <v>11.688059944616388</v>
      </c>
      <c r="K58" s="30" t="s">
        <v>200</v>
      </c>
      <c r="L58" s="30">
        <v>0</v>
      </c>
      <c r="M58" s="97">
        <v>0</v>
      </c>
      <c r="N58" s="35"/>
      <c r="O58" s="36" t="s">
        <v>121</v>
      </c>
    </row>
    <row r="59" spans="1:15" ht="33.75">
      <c r="A59" s="53">
        <v>751</v>
      </c>
      <c r="B59" s="49"/>
      <c r="C59" s="50"/>
      <c r="D59" s="80" t="s">
        <v>127</v>
      </c>
      <c r="E59" s="19">
        <f>E60+E62+E65+E67</f>
        <v>373333</v>
      </c>
      <c r="F59" s="19">
        <f>F60+F62+F65+F67</f>
        <v>372625</v>
      </c>
      <c r="G59" s="19">
        <f>G60+G62+G65+G67</f>
        <v>293766</v>
      </c>
      <c r="H59" s="169">
        <f t="shared" si="1"/>
        <v>78.83690036900369</v>
      </c>
      <c r="I59" s="169">
        <v>98.85</v>
      </c>
      <c r="J59" s="169">
        <f t="shared" si="2"/>
        <v>78.68739168517115</v>
      </c>
      <c r="K59" s="20">
        <f t="shared" si="4"/>
        <v>282.56055267469037</v>
      </c>
      <c r="L59" s="19">
        <f>L60+L62+L65+L67</f>
        <v>103965.68</v>
      </c>
      <c r="M59" s="51" t="e">
        <f>M60+#REF!+M65</f>
        <v>#REF!</v>
      </c>
      <c r="N59" s="49"/>
      <c r="O59" s="50"/>
    </row>
    <row r="60" spans="1:15" s="102" customFormat="1" ht="22.5">
      <c r="A60" s="22"/>
      <c r="B60" s="32">
        <v>75101</v>
      </c>
      <c r="C60" s="23"/>
      <c r="D60" s="14" t="s">
        <v>148</v>
      </c>
      <c r="E60" s="24">
        <f>E61</f>
        <v>9821</v>
      </c>
      <c r="F60" s="24">
        <f>F61</f>
        <v>9113</v>
      </c>
      <c r="G60" s="24">
        <f>G61</f>
        <v>9003</v>
      </c>
      <c r="H60" s="168">
        <f t="shared" si="1"/>
        <v>98.79293317239109</v>
      </c>
      <c r="I60" s="168">
        <v>91.67</v>
      </c>
      <c r="J60" s="168">
        <f t="shared" si="2"/>
        <v>91.67090927604113</v>
      </c>
      <c r="K60" s="25">
        <f t="shared" si="4"/>
        <v>101.44225352112676</v>
      </c>
      <c r="L60" s="24">
        <f>L61</f>
        <v>8875</v>
      </c>
      <c r="M60" s="24">
        <f>M61</f>
        <v>8313</v>
      </c>
      <c r="N60" s="32">
        <v>75101</v>
      </c>
      <c r="O60" s="23"/>
    </row>
    <row r="61" spans="1:15" ht="12.75">
      <c r="A61" s="26"/>
      <c r="B61" s="35"/>
      <c r="C61" s="34">
        <v>2010</v>
      </c>
      <c r="D61" s="10" t="s">
        <v>158</v>
      </c>
      <c r="E61" s="29">
        <v>9821</v>
      </c>
      <c r="F61" s="29">
        <v>9113</v>
      </c>
      <c r="G61" s="29">
        <v>9003</v>
      </c>
      <c r="H61" s="125">
        <f t="shared" si="1"/>
        <v>98.79293317239109</v>
      </c>
      <c r="I61" s="125">
        <v>91.67</v>
      </c>
      <c r="J61" s="125">
        <f t="shared" si="2"/>
        <v>91.67090927604113</v>
      </c>
      <c r="K61" s="30">
        <f t="shared" si="4"/>
        <v>101.44225352112676</v>
      </c>
      <c r="L61" s="29">
        <v>8875</v>
      </c>
      <c r="M61" s="29">
        <v>8313</v>
      </c>
      <c r="N61" s="35"/>
      <c r="O61" s="34">
        <v>2010</v>
      </c>
    </row>
    <row r="62" spans="1:15" s="102" customFormat="1" ht="12.75">
      <c r="A62" s="22"/>
      <c r="B62" s="32">
        <v>75107</v>
      </c>
      <c r="C62" s="23"/>
      <c r="D62" s="15" t="s">
        <v>170</v>
      </c>
      <c r="E62" s="24">
        <f>SUM(E63:E64)</f>
        <v>165924</v>
      </c>
      <c r="F62" s="24">
        <f>SUM(F63:F64)</f>
        <v>165924</v>
      </c>
      <c r="G62" s="24">
        <f>SUM(G63:G64)</f>
        <v>163629</v>
      </c>
      <c r="H62" s="168">
        <f t="shared" si="1"/>
        <v>98.61683662399653</v>
      </c>
      <c r="I62" s="168" t="s">
        <v>200</v>
      </c>
      <c r="J62" s="168">
        <f t="shared" si="2"/>
        <v>98.61683662399653</v>
      </c>
      <c r="K62" s="25" t="s">
        <v>200</v>
      </c>
      <c r="L62" s="24">
        <f>SUM(L63:L64)</f>
        <v>0</v>
      </c>
      <c r="M62" s="24"/>
      <c r="N62" s="32">
        <v>75107</v>
      </c>
      <c r="O62" s="23"/>
    </row>
    <row r="63" spans="1:15" ht="12.75">
      <c r="A63" s="26"/>
      <c r="B63" s="35"/>
      <c r="C63" s="36" t="s">
        <v>12</v>
      </c>
      <c r="D63" s="10" t="s">
        <v>13</v>
      </c>
      <c r="E63" s="29">
        <v>0</v>
      </c>
      <c r="F63" s="29">
        <v>0</v>
      </c>
      <c r="G63" s="29">
        <v>0</v>
      </c>
      <c r="H63" s="125" t="s">
        <v>200</v>
      </c>
      <c r="I63" s="125" t="s">
        <v>200</v>
      </c>
      <c r="J63" s="125" t="s">
        <v>200</v>
      </c>
      <c r="K63" s="30" t="s">
        <v>200</v>
      </c>
      <c r="L63" s="29">
        <v>0</v>
      </c>
      <c r="M63" s="29"/>
      <c r="N63" s="35"/>
      <c r="O63" s="36" t="s">
        <v>12</v>
      </c>
    </row>
    <row r="64" spans="1:15" ht="12.75">
      <c r="A64" s="26"/>
      <c r="B64" s="35"/>
      <c r="C64" s="36" t="s">
        <v>30</v>
      </c>
      <c r="D64" s="10" t="s">
        <v>158</v>
      </c>
      <c r="E64" s="29">
        <v>165924</v>
      </c>
      <c r="F64" s="29">
        <v>165924</v>
      </c>
      <c r="G64" s="29">
        <v>163629</v>
      </c>
      <c r="H64" s="125">
        <f t="shared" si="1"/>
        <v>98.61683662399653</v>
      </c>
      <c r="I64" s="125" t="s">
        <v>200</v>
      </c>
      <c r="J64" s="125">
        <f t="shared" si="2"/>
        <v>98.61683662399653</v>
      </c>
      <c r="K64" s="30" t="s">
        <v>200</v>
      </c>
      <c r="L64" s="29">
        <v>0</v>
      </c>
      <c r="M64" s="29"/>
      <c r="N64" s="35"/>
      <c r="O64" s="36" t="s">
        <v>30</v>
      </c>
    </row>
    <row r="65" spans="1:15" s="102" customFormat="1" ht="36" customHeight="1">
      <c r="A65" s="22"/>
      <c r="B65" s="32">
        <v>75109</v>
      </c>
      <c r="C65" s="23"/>
      <c r="D65" s="103" t="s">
        <v>172</v>
      </c>
      <c r="E65" s="24">
        <f>E66</f>
        <v>197588</v>
      </c>
      <c r="F65" s="24">
        <f>F66</f>
        <v>197588</v>
      </c>
      <c r="G65" s="24">
        <f>G66</f>
        <v>121134</v>
      </c>
      <c r="H65" s="168">
        <f t="shared" si="1"/>
        <v>61.30635463692127</v>
      </c>
      <c r="I65" s="168" t="s">
        <v>200</v>
      </c>
      <c r="J65" s="168">
        <f t="shared" si="2"/>
        <v>61.30635463692127</v>
      </c>
      <c r="K65" s="25" t="s">
        <v>200</v>
      </c>
      <c r="L65" s="24">
        <f>+SUM(L66)</f>
        <v>0</v>
      </c>
      <c r="M65" s="24">
        <v>0</v>
      </c>
      <c r="N65" s="32">
        <v>75109</v>
      </c>
      <c r="O65" s="23"/>
    </row>
    <row r="66" spans="1:15" ht="12.75">
      <c r="A66" s="26"/>
      <c r="B66" s="35"/>
      <c r="C66" s="36" t="s">
        <v>30</v>
      </c>
      <c r="D66" s="10" t="s">
        <v>158</v>
      </c>
      <c r="E66" s="29">
        <v>197588</v>
      </c>
      <c r="F66" s="29">
        <v>197588</v>
      </c>
      <c r="G66" s="29">
        <v>121134</v>
      </c>
      <c r="H66" s="125">
        <f t="shared" si="1"/>
        <v>61.30635463692127</v>
      </c>
      <c r="I66" s="125" t="s">
        <v>200</v>
      </c>
      <c r="J66" s="125">
        <f t="shared" si="2"/>
        <v>61.30635463692127</v>
      </c>
      <c r="K66" s="30" t="s">
        <v>200</v>
      </c>
      <c r="L66" s="29">
        <v>0</v>
      </c>
      <c r="M66" s="29">
        <v>0</v>
      </c>
      <c r="N66" s="35"/>
      <c r="O66" s="36" t="s">
        <v>30</v>
      </c>
    </row>
    <row r="67" spans="1:15" s="102" customFormat="1" ht="14.25" customHeight="1">
      <c r="A67" s="22"/>
      <c r="B67" s="32">
        <v>75113</v>
      </c>
      <c r="C67" s="23"/>
      <c r="D67" s="103" t="s">
        <v>186</v>
      </c>
      <c r="E67" s="24">
        <f>E68</f>
        <v>0</v>
      </c>
      <c r="F67" s="24">
        <f>F68</f>
        <v>0</v>
      </c>
      <c r="G67" s="24">
        <f>G68</f>
        <v>0</v>
      </c>
      <c r="H67" s="168" t="s">
        <v>200</v>
      </c>
      <c r="I67" s="168">
        <v>99.57</v>
      </c>
      <c r="J67" s="168" t="s">
        <v>200</v>
      </c>
      <c r="K67" s="25">
        <f t="shared" si="4"/>
        <v>0</v>
      </c>
      <c r="L67" s="24">
        <f>+SUM(L68)</f>
        <v>95090.68</v>
      </c>
      <c r="M67" s="24">
        <v>0</v>
      </c>
      <c r="N67" s="32">
        <v>75113</v>
      </c>
      <c r="O67" s="23"/>
    </row>
    <row r="68" spans="1:15" ht="12.75">
      <c r="A68" s="26"/>
      <c r="B68" s="35"/>
      <c r="C68" s="36" t="s">
        <v>30</v>
      </c>
      <c r="D68" s="10" t="s">
        <v>185</v>
      </c>
      <c r="E68" s="29">
        <v>0</v>
      </c>
      <c r="F68" s="29">
        <v>0</v>
      </c>
      <c r="G68" s="29">
        <v>0</v>
      </c>
      <c r="H68" s="125" t="s">
        <v>200</v>
      </c>
      <c r="I68" s="125">
        <v>99.57</v>
      </c>
      <c r="J68" s="125" t="s">
        <v>200</v>
      </c>
      <c r="K68" s="30">
        <f t="shared" si="4"/>
        <v>0</v>
      </c>
      <c r="L68" s="29">
        <v>95090.68</v>
      </c>
      <c r="M68" s="29">
        <v>0</v>
      </c>
      <c r="N68" s="35"/>
      <c r="O68" s="36" t="s">
        <v>30</v>
      </c>
    </row>
    <row r="69" spans="1:15" ht="22.5">
      <c r="A69" s="53">
        <v>754</v>
      </c>
      <c r="B69" s="49"/>
      <c r="C69" s="50"/>
      <c r="D69" s="80" t="s">
        <v>147</v>
      </c>
      <c r="E69" s="19">
        <f>E70</f>
        <v>340000</v>
      </c>
      <c r="F69" s="19">
        <f>F70</f>
        <v>300000</v>
      </c>
      <c r="G69" s="19">
        <f>G70</f>
        <v>299615.27</v>
      </c>
      <c r="H69" s="169">
        <f t="shared" si="1"/>
        <v>99.87175666666667</v>
      </c>
      <c r="I69" s="169">
        <v>98.55</v>
      </c>
      <c r="J69" s="169">
        <f t="shared" si="2"/>
        <v>88.12213823529412</v>
      </c>
      <c r="K69" s="20">
        <f aca="true" t="shared" si="5" ref="K69:K86">G69*100/L69</f>
        <v>104.83335879389838</v>
      </c>
      <c r="L69" s="19">
        <f>L70</f>
        <v>285801.46</v>
      </c>
      <c r="M69" s="19">
        <f>SUM(M70)</f>
        <v>298873.6</v>
      </c>
      <c r="N69" s="49"/>
      <c r="O69" s="50"/>
    </row>
    <row r="70" spans="1:15" ht="12.75">
      <c r="A70" s="22"/>
      <c r="B70" s="32">
        <v>75495</v>
      </c>
      <c r="C70" s="23"/>
      <c r="D70" s="15" t="s">
        <v>6</v>
      </c>
      <c r="E70" s="24">
        <f>SUM(E71:E72)</f>
        <v>340000</v>
      </c>
      <c r="F70" s="24">
        <f>SUM(F71:F72)</f>
        <v>300000</v>
      </c>
      <c r="G70" s="24">
        <f>SUM(G71:G72)</f>
        <v>299615.27</v>
      </c>
      <c r="H70" s="168">
        <f t="shared" si="1"/>
        <v>99.87175666666667</v>
      </c>
      <c r="I70" s="168">
        <v>98.55</v>
      </c>
      <c r="J70" s="168">
        <f t="shared" si="2"/>
        <v>88.12213823529412</v>
      </c>
      <c r="K70" s="25">
        <f t="shared" si="5"/>
        <v>104.83335879389838</v>
      </c>
      <c r="L70" s="24">
        <f>SUM(L71:L72)</f>
        <v>285801.46</v>
      </c>
      <c r="M70" s="24">
        <f>SUM(M72)</f>
        <v>298873.6</v>
      </c>
      <c r="N70" s="32">
        <v>75495</v>
      </c>
      <c r="O70" s="23"/>
    </row>
    <row r="71" spans="1:15" ht="15" customHeight="1">
      <c r="A71" s="26"/>
      <c r="B71" s="35"/>
      <c r="C71" s="36" t="s">
        <v>31</v>
      </c>
      <c r="D71" s="13" t="s">
        <v>138</v>
      </c>
      <c r="E71" s="29">
        <v>340000</v>
      </c>
      <c r="F71" s="29">
        <v>300000</v>
      </c>
      <c r="G71" s="29">
        <v>299615.27</v>
      </c>
      <c r="H71" s="125">
        <f>G71*100/F71</f>
        <v>99.87175666666667</v>
      </c>
      <c r="I71" s="125">
        <v>98.55</v>
      </c>
      <c r="J71" s="125">
        <f>G71*100/E71</f>
        <v>88.12213823529412</v>
      </c>
      <c r="K71" s="30">
        <f t="shared" si="5"/>
        <v>104.83335879389838</v>
      </c>
      <c r="L71" s="29">
        <v>285801.46</v>
      </c>
      <c r="M71" s="55">
        <v>298873.6</v>
      </c>
      <c r="N71" s="35"/>
      <c r="O71" s="36" t="s">
        <v>31</v>
      </c>
    </row>
    <row r="72" spans="1:15" ht="25.5" customHeight="1">
      <c r="A72" s="26"/>
      <c r="B72" s="35"/>
      <c r="C72" s="36" t="s">
        <v>167</v>
      </c>
      <c r="D72" s="13" t="s">
        <v>174</v>
      </c>
      <c r="E72" s="29">
        <v>0</v>
      </c>
      <c r="F72" s="29">
        <v>0</v>
      </c>
      <c r="G72" s="29">
        <v>0</v>
      </c>
      <c r="H72" s="125" t="s">
        <v>200</v>
      </c>
      <c r="I72" s="125" t="s">
        <v>200</v>
      </c>
      <c r="J72" s="125" t="s">
        <v>200</v>
      </c>
      <c r="K72" s="30" t="s">
        <v>200</v>
      </c>
      <c r="L72" s="29">
        <v>0</v>
      </c>
      <c r="M72" s="55">
        <v>298873.6</v>
      </c>
      <c r="N72" s="35"/>
      <c r="O72" s="36" t="s">
        <v>167</v>
      </c>
    </row>
    <row r="73" spans="1:15" ht="35.25" customHeight="1">
      <c r="A73" s="53">
        <v>756</v>
      </c>
      <c r="B73" s="49"/>
      <c r="C73" s="50"/>
      <c r="D73" s="80" t="s">
        <v>157</v>
      </c>
      <c r="E73" s="19">
        <f>E74+E77+E79+E87+E101+E108+E110</f>
        <v>82730046</v>
      </c>
      <c r="F73" s="19">
        <f>F74+F77+F79+F87+F101+F110</f>
        <v>75820327</v>
      </c>
      <c r="G73" s="19">
        <f>G74+G77+G79+G87+G101+G110</f>
        <v>76289036.74</v>
      </c>
      <c r="H73" s="169">
        <f t="shared" si="1"/>
        <v>100.61818480418845</v>
      </c>
      <c r="I73" s="169">
        <v>84.67</v>
      </c>
      <c r="J73" s="169">
        <f t="shared" si="2"/>
        <v>92.2144256271778</v>
      </c>
      <c r="K73" s="20">
        <f t="shared" si="5"/>
        <v>108.27932552520551</v>
      </c>
      <c r="L73" s="19">
        <f>L74+L79+L87+L101+L108+L110</f>
        <v>70455773.87</v>
      </c>
      <c r="M73" s="81" t="e">
        <f>M74+M79+M87+M101+#REF!+M110</f>
        <v>#REF!</v>
      </c>
      <c r="N73" s="49"/>
      <c r="O73" s="50"/>
    </row>
    <row r="74" spans="1:15" ht="13.5" customHeight="1">
      <c r="A74" s="22"/>
      <c r="B74" s="32">
        <v>75601</v>
      </c>
      <c r="C74" s="23"/>
      <c r="D74" s="14" t="s">
        <v>32</v>
      </c>
      <c r="E74" s="24">
        <f>E75+E76</f>
        <v>120100</v>
      </c>
      <c r="F74" s="24">
        <f>F75+F76</f>
        <v>108090</v>
      </c>
      <c r="G74" s="24">
        <f>G75+G76</f>
        <v>125027.98</v>
      </c>
      <c r="H74" s="168">
        <f t="shared" si="1"/>
        <v>115.67025626792488</v>
      </c>
      <c r="I74" s="168">
        <v>75.7</v>
      </c>
      <c r="J74" s="168">
        <f t="shared" si="2"/>
        <v>104.10323064113238</v>
      </c>
      <c r="K74" s="25">
        <f t="shared" si="5"/>
        <v>113.33068893808253</v>
      </c>
      <c r="L74" s="24">
        <f>L75+L76</f>
        <v>110321.38</v>
      </c>
      <c r="M74" s="24">
        <f>SUM(M75:M76)</f>
        <v>141365.09</v>
      </c>
      <c r="N74" s="32">
        <v>75601</v>
      </c>
      <c r="O74" s="23"/>
    </row>
    <row r="75" spans="1:15" ht="22.5">
      <c r="A75" s="26"/>
      <c r="B75" s="27"/>
      <c r="C75" s="46" t="s">
        <v>33</v>
      </c>
      <c r="D75" s="13" t="s">
        <v>161</v>
      </c>
      <c r="E75" s="29">
        <v>118500</v>
      </c>
      <c r="F75" s="29">
        <v>106500</v>
      </c>
      <c r="G75" s="29">
        <v>122973.22</v>
      </c>
      <c r="H75" s="125">
        <f t="shared" si="1"/>
        <v>115.46781220657277</v>
      </c>
      <c r="I75" s="125">
        <v>75.26</v>
      </c>
      <c r="J75" s="125">
        <f t="shared" si="2"/>
        <v>103.77486919831223</v>
      </c>
      <c r="K75" s="30">
        <f t="shared" si="5"/>
        <v>113.68584792010822</v>
      </c>
      <c r="L75" s="29">
        <v>108169.33</v>
      </c>
      <c r="M75" s="29">
        <v>136395.86</v>
      </c>
      <c r="N75" s="27"/>
      <c r="O75" s="46" t="s">
        <v>33</v>
      </c>
    </row>
    <row r="76" spans="1:15" ht="15" customHeight="1">
      <c r="A76" s="26"/>
      <c r="B76" s="27"/>
      <c r="C76" s="34" t="s">
        <v>22</v>
      </c>
      <c r="D76" s="13" t="s">
        <v>137</v>
      </c>
      <c r="E76" s="29">
        <v>1600</v>
      </c>
      <c r="F76" s="29">
        <v>1590</v>
      </c>
      <c r="G76" s="29">
        <v>2054.76</v>
      </c>
      <c r="H76" s="125">
        <f t="shared" si="1"/>
        <v>129.2301886792453</v>
      </c>
      <c r="I76" s="125">
        <v>107.6</v>
      </c>
      <c r="J76" s="125">
        <f t="shared" si="2"/>
        <v>128.4225</v>
      </c>
      <c r="K76" s="30">
        <f t="shared" si="5"/>
        <v>95.47919425663902</v>
      </c>
      <c r="L76" s="29">
        <v>2152.05</v>
      </c>
      <c r="M76" s="29">
        <v>4969.23</v>
      </c>
      <c r="N76" s="27"/>
      <c r="O76" s="34" t="s">
        <v>22</v>
      </c>
    </row>
    <row r="77" spans="1:15" ht="13.5" customHeight="1">
      <c r="A77" s="22"/>
      <c r="B77" s="32">
        <v>75605</v>
      </c>
      <c r="C77" s="23"/>
      <c r="D77" s="14" t="s">
        <v>193</v>
      </c>
      <c r="E77" s="24">
        <f>E78</f>
        <v>800000</v>
      </c>
      <c r="F77" s="24">
        <f>F78</f>
        <v>800000</v>
      </c>
      <c r="G77" s="24">
        <f>G78</f>
        <v>800000</v>
      </c>
      <c r="H77" s="168">
        <f>G77*100/F77</f>
        <v>100</v>
      </c>
      <c r="I77" s="168" t="s">
        <v>200</v>
      </c>
      <c r="J77" s="168">
        <f>G77*100/E77</f>
        <v>100</v>
      </c>
      <c r="K77" s="25" t="s">
        <v>200</v>
      </c>
      <c r="L77" s="24">
        <f>L78</f>
        <v>0</v>
      </c>
      <c r="M77" s="24">
        <f>SUM(M78:M79)</f>
        <v>21440828.46</v>
      </c>
      <c r="N77" s="32">
        <v>75605</v>
      </c>
      <c r="O77" s="23"/>
    </row>
    <row r="78" spans="1:15" ht="12.75">
      <c r="A78" s="26"/>
      <c r="B78" s="27"/>
      <c r="C78" s="46" t="s">
        <v>51</v>
      </c>
      <c r="D78" s="13" t="s">
        <v>194</v>
      </c>
      <c r="E78" s="29">
        <v>800000</v>
      </c>
      <c r="F78" s="29">
        <v>800000</v>
      </c>
      <c r="G78" s="29">
        <v>800000</v>
      </c>
      <c r="H78" s="125">
        <f>G78*100/F78</f>
        <v>100</v>
      </c>
      <c r="I78" s="125" t="s">
        <v>200</v>
      </c>
      <c r="J78" s="125">
        <f>G78*100/E78</f>
        <v>100</v>
      </c>
      <c r="K78" s="30" t="s">
        <v>200</v>
      </c>
      <c r="L78" s="29">
        <v>0</v>
      </c>
      <c r="M78" s="29">
        <v>136395.86</v>
      </c>
      <c r="N78" s="27"/>
      <c r="O78" s="46" t="s">
        <v>51</v>
      </c>
    </row>
    <row r="79" spans="1:15" ht="35.25" customHeight="1">
      <c r="A79" s="22"/>
      <c r="B79" s="32">
        <v>75615</v>
      </c>
      <c r="C79" s="23"/>
      <c r="D79" s="14" t="s">
        <v>149</v>
      </c>
      <c r="E79" s="24">
        <f>SUM(E80:E86)</f>
        <v>24812056</v>
      </c>
      <c r="F79" s="24">
        <f>SUM(F80:F86)</f>
        <v>23070927</v>
      </c>
      <c r="G79" s="24">
        <f>SUM(G80:G86)</f>
        <v>23845759.93</v>
      </c>
      <c r="H79" s="168">
        <f t="shared" si="1"/>
        <v>103.3584819977108</v>
      </c>
      <c r="I79" s="168">
        <v>90.19</v>
      </c>
      <c r="J79" s="168">
        <f t="shared" si="2"/>
        <v>96.10553809003171</v>
      </c>
      <c r="K79" s="25">
        <f t="shared" si="5"/>
        <v>116.53909966354212</v>
      </c>
      <c r="L79" s="24">
        <f>SUM(L80:L86)</f>
        <v>20461596.150000002</v>
      </c>
      <c r="M79" s="24">
        <f>SUM(M80:M86)</f>
        <v>21304432.6</v>
      </c>
      <c r="N79" s="32">
        <v>75615</v>
      </c>
      <c r="O79" s="23"/>
    </row>
    <row r="80" spans="1:15" ht="12.75">
      <c r="A80" s="26"/>
      <c r="B80" s="35"/>
      <c r="C80" s="36" t="s">
        <v>34</v>
      </c>
      <c r="D80" s="10" t="s">
        <v>35</v>
      </c>
      <c r="E80" s="29">
        <v>23431982</v>
      </c>
      <c r="F80" s="29">
        <v>21703621</v>
      </c>
      <c r="G80" s="29">
        <v>22370631.85</v>
      </c>
      <c r="H80" s="125">
        <f t="shared" si="1"/>
        <v>103.07326989353528</v>
      </c>
      <c r="I80" s="125">
        <v>90.55</v>
      </c>
      <c r="J80" s="125">
        <f t="shared" si="2"/>
        <v>95.47050629349238</v>
      </c>
      <c r="K80" s="30">
        <f t="shared" si="5"/>
        <v>114.45301891862692</v>
      </c>
      <c r="L80" s="29">
        <v>19545689.63</v>
      </c>
      <c r="M80" s="29">
        <v>20056054.94</v>
      </c>
      <c r="N80" s="35"/>
      <c r="O80" s="36" t="s">
        <v>34</v>
      </c>
    </row>
    <row r="81" spans="1:15" ht="12.75">
      <c r="A81" s="26"/>
      <c r="B81" s="35"/>
      <c r="C81" s="36" t="s">
        <v>36</v>
      </c>
      <c r="D81" s="10" t="s">
        <v>37</v>
      </c>
      <c r="E81" s="29">
        <v>1200</v>
      </c>
      <c r="F81" s="29">
        <v>1152</v>
      </c>
      <c r="G81" s="29">
        <v>1111.36</v>
      </c>
      <c r="H81" s="125">
        <f t="shared" si="1"/>
        <v>96.47222222222221</v>
      </c>
      <c r="I81" s="125">
        <v>128.8</v>
      </c>
      <c r="J81" s="125">
        <f aca="true" t="shared" si="6" ref="J81:J143">G81*100/E81</f>
        <v>92.61333333333332</v>
      </c>
      <c r="K81" s="30">
        <f t="shared" si="5"/>
        <v>42.60941244129205</v>
      </c>
      <c r="L81" s="29">
        <v>2608.25</v>
      </c>
      <c r="M81" s="29">
        <v>692.5</v>
      </c>
      <c r="N81" s="35"/>
      <c r="O81" s="36" t="s">
        <v>36</v>
      </c>
    </row>
    <row r="82" spans="1:15" ht="12.75">
      <c r="A82" s="26"/>
      <c r="B82" s="35"/>
      <c r="C82" s="36" t="s">
        <v>38</v>
      </c>
      <c r="D82" s="10" t="s">
        <v>39</v>
      </c>
      <c r="E82" s="29">
        <v>728783</v>
      </c>
      <c r="F82" s="29">
        <v>720783</v>
      </c>
      <c r="G82" s="29">
        <v>685737.4</v>
      </c>
      <c r="H82" s="125">
        <f aca="true" t="shared" si="7" ref="H82:H143">G82*100/F82</f>
        <v>95.1378431511287</v>
      </c>
      <c r="I82" s="125">
        <v>99.92</v>
      </c>
      <c r="J82" s="125">
        <f t="shared" si="6"/>
        <v>94.09349559471063</v>
      </c>
      <c r="K82" s="30">
        <f t="shared" si="5"/>
        <v>98.07358346964011</v>
      </c>
      <c r="L82" s="29">
        <v>699207.04</v>
      </c>
      <c r="M82" s="29">
        <v>627558.4</v>
      </c>
      <c r="N82" s="35"/>
      <c r="O82" s="36" t="s">
        <v>38</v>
      </c>
    </row>
    <row r="83" spans="1:15" ht="12.75">
      <c r="A83" s="26"/>
      <c r="B83" s="35"/>
      <c r="C83" s="36" t="s">
        <v>40</v>
      </c>
      <c r="D83" s="10" t="s">
        <v>102</v>
      </c>
      <c r="E83" s="29">
        <v>190000</v>
      </c>
      <c r="F83" s="29">
        <v>190000</v>
      </c>
      <c r="G83" s="29">
        <v>37447.2</v>
      </c>
      <c r="H83" s="125">
        <f t="shared" si="7"/>
        <v>19.709052631578945</v>
      </c>
      <c r="I83" s="125">
        <v>27.38</v>
      </c>
      <c r="J83" s="125">
        <f t="shared" si="6"/>
        <v>19.709052631578945</v>
      </c>
      <c r="K83" s="30">
        <f t="shared" si="5"/>
        <v>47.02741884683412</v>
      </c>
      <c r="L83" s="29">
        <v>79628.44</v>
      </c>
      <c r="M83" s="29">
        <v>459936</v>
      </c>
      <c r="N83" s="35"/>
      <c r="O83" s="36" t="s">
        <v>40</v>
      </c>
    </row>
    <row r="84" spans="1:15" ht="12.75">
      <c r="A84" s="26"/>
      <c r="B84" s="35"/>
      <c r="C84" s="36" t="s">
        <v>18</v>
      </c>
      <c r="D84" s="10" t="s">
        <v>19</v>
      </c>
      <c r="E84" s="29">
        <v>24350</v>
      </c>
      <c r="F84" s="29">
        <v>22330</v>
      </c>
      <c r="G84" s="29">
        <v>1179.2</v>
      </c>
      <c r="H84" s="125">
        <f t="shared" si="7"/>
        <v>5.280788177339901</v>
      </c>
      <c r="I84" s="125">
        <v>284.53</v>
      </c>
      <c r="J84" s="125">
        <f t="shared" si="6"/>
        <v>4.84271047227926</v>
      </c>
      <c r="K84" s="30">
        <f t="shared" si="5"/>
        <v>138.1443298969072</v>
      </c>
      <c r="L84" s="29">
        <v>853.6</v>
      </c>
      <c r="M84" s="29">
        <v>624.8</v>
      </c>
      <c r="N84" s="35"/>
      <c r="O84" s="36" t="s">
        <v>18</v>
      </c>
    </row>
    <row r="85" spans="1:15" ht="14.25" customHeight="1">
      <c r="A85" s="26"/>
      <c r="B85" s="35"/>
      <c r="C85" s="36" t="s">
        <v>22</v>
      </c>
      <c r="D85" s="13" t="s">
        <v>137</v>
      </c>
      <c r="E85" s="29">
        <v>420800</v>
      </c>
      <c r="F85" s="29">
        <v>418100</v>
      </c>
      <c r="G85" s="29">
        <v>740938.42</v>
      </c>
      <c r="H85" s="125">
        <f t="shared" si="7"/>
        <v>177.21559913896198</v>
      </c>
      <c r="I85" s="125">
        <v>126.97</v>
      </c>
      <c r="J85" s="125">
        <f t="shared" si="6"/>
        <v>176.07852186311786</v>
      </c>
      <c r="K85" s="30">
        <f t="shared" si="5"/>
        <v>637.7493615736039</v>
      </c>
      <c r="L85" s="29">
        <v>116180.19</v>
      </c>
      <c r="M85" s="29">
        <v>124485.96</v>
      </c>
      <c r="N85" s="35"/>
      <c r="O85" s="36" t="s">
        <v>22</v>
      </c>
    </row>
    <row r="86" spans="1:15" ht="22.5">
      <c r="A86" s="26"/>
      <c r="B86" s="35"/>
      <c r="C86" s="36">
        <v>2680</v>
      </c>
      <c r="D86" s="13" t="s">
        <v>126</v>
      </c>
      <c r="E86" s="29">
        <v>14941</v>
      </c>
      <c r="F86" s="29">
        <v>14941</v>
      </c>
      <c r="G86" s="29">
        <v>8714.5</v>
      </c>
      <c r="H86" s="125">
        <f t="shared" si="7"/>
        <v>58.32608259152667</v>
      </c>
      <c r="I86" s="125">
        <v>100</v>
      </c>
      <c r="J86" s="125">
        <f t="shared" si="6"/>
        <v>58.32608259152667</v>
      </c>
      <c r="K86" s="30">
        <f t="shared" si="5"/>
        <v>50</v>
      </c>
      <c r="L86" s="29">
        <v>17429</v>
      </c>
      <c r="M86" s="29">
        <v>35080</v>
      </c>
      <c r="N86" s="35"/>
      <c r="O86" s="36">
        <v>2680</v>
      </c>
    </row>
    <row r="87" spans="1:15" ht="45">
      <c r="A87" s="22"/>
      <c r="B87" s="32">
        <v>75616</v>
      </c>
      <c r="C87" s="54"/>
      <c r="D87" s="14" t="s">
        <v>150</v>
      </c>
      <c r="E87" s="24">
        <f>SUM(E88:E100)</f>
        <v>12255942</v>
      </c>
      <c r="F87" s="24">
        <f>SUM(F88:F100)</f>
        <v>11709469</v>
      </c>
      <c r="G87" s="24">
        <f>SUM(G88:G100)</f>
        <v>12357603.11</v>
      </c>
      <c r="H87" s="168">
        <f t="shared" si="7"/>
        <v>105.5351281087127</v>
      </c>
      <c r="I87" s="168">
        <v>90.22</v>
      </c>
      <c r="J87" s="168">
        <f t="shared" si="6"/>
        <v>100.82948426159328</v>
      </c>
      <c r="K87" s="25">
        <f aca="true" t="shared" si="8" ref="K87:K98">G87*100/L87</f>
        <v>113.41343921181652</v>
      </c>
      <c r="L87" s="24">
        <f>SUM(L88:L100)</f>
        <v>10896065.93</v>
      </c>
      <c r="M87" s="24">
        <f>SUM(M88:M100)</f>
        <v>11318312.5</v>
      </c>
      <c r="N87" s="32">
        <v>75616</v>
      </c>
      <c r="O87" s="54"/>
    </row>
    <row r="88" spans="1:15" ht="12.75">
      <c r="A88" s="26"/>
      <c r="B88" s="27"/>
      <c r="C88" s="36" t="s">
        <v>34</v>
      </c>
      <c r="D88" s="10" t="s">
        <v>35</v>
      </c>
      <c r="E88" s="29">
        <v>6799282</v>
      </c>
      <c r="F88" s="29">
        <v>6595302</v>
      </c>
      <c r="G88" s="29">
        <v>6502510.59</v>
      </c>
      <c r="H88" s="125">
        <f t="shared" si="7"/>
        <v>98.59306806572314</v>
      </c>
      <c r="I88" s="125">
        <v>97.15</v>
      </c>
      <c r="J88" s="125">
        <f t="shared" si="6"/>
        <v>95.63525369296346</v>
      </c>
      <c r="K88" s="30">
        <f t="shared" si="8"/>
        <v>108.24521711192672</v>
      </c>
      <c r="L88" s="29">
        <v>6007203.61</v>
      </c>
      <c r="M88" s="29">
        <v>5583298.77</v>
      </c>
      <c r="N88" s="27"/>
      <c r="O88" s="36" t="s">
        <v>34</v>
      </c>
    </row>
    <row r="89" spans="1:15" ht="12.75">
      <c r="A89" s="26"/>
      <c r="B89" s="27"/>
      <c r="C89" s="36" t="s">
        <v>36</v>
      </c>
      <c r="D89" s="10" t="s">
        <v>37</v>
      </c>
      <c r="E89" s="29">
        <v>70800</v>
      </c>
      <c r="F89" s="29">
        <v>70800</v>
      </c>
      <c r="G89" s="29">
        <v>88621.33</v>
      </c>
      <c r="H89" s="125">
        <f t="shared" si="7"/>
        <v>125.17137005649718</v>
      </c>
      <c r="I89" s="125">
        <v>102.03</v>
      </c>
      <c r="J89" s="125">
        <f t="shared" si="6"/>
        <v>125.17137005649718</v>
      </c>
      <c r="K89" s="30">
        <f t="shared" si="8"/>
        <v>62.72955100061759</v>
      </c>
      <c r="L89" s="29">
        <v>141275.25</v>
      </c>
      <c r="M89" s="29">
        <v>128065.04</v>
      </c>
      <c r="N89" s="27"/>
      <c r="O89" s="36" t="s">
        <v>36</v>
      </c>
    </row>
    <row r="90" spans="1:15" ht="12.75">
      <c r="A90" s="26"/>
      <c r="B90" s="27"/>
      <c r="C90" s="36" t="s">
        <v>38</v>
      </c>
      <c r="D90" s="10" t="s">
        <v>39</v>
      </c>
      <c r="E90" s="29">
        <v>628800</v>
      </c>
      <c r="F90" s="29">
        <v>557420</v>
      </c>
      <c r="G90" s="29">
        <v>605946.83</v>
      </c>
      <c r="H90" s="125">
        <f t="shared" si="7"/>
        <v>108.70561336155859</v>
      </c>
      <c r="I90" s="125">
        <v>102.56</v>
      </c>
      <c r="J90" s="125">
        <f t="shared" si="6"/>
        <v>96.36559001272263</v>
      </c>
      <c r="K90" s="30">
        <f t="shared" si="8"/>
        <v>104.3317182307438</v>
      </c>
      <c r="L90" s="29">
        <v>580788.7</v>
      </c>
      <c r="M90" s="29">
        <v>586665.11</v>
      </c>
      <c r="N90" s="27"/>
      <c r="O90" s="36" t="s">
        <v>38</v>
      </c>
    </row>
    <row r="91" spans="1:15" ht="12.75">
      <c r="A91" s="26"/>
      <c r="B91" s="27"/>
      <c r="C91" s="47" t="s">
        <v>41</v>
      </c>
      <c r="D91" s="10" t="s">
        <v>42</v>
      </c>
      <c r="E91" s="29">
        <v>390000</v>
      </c>
      <c r="F91" s="29">
        <v>357500</v>
      </c>
      <c r="G91" s="29">
        <v>371864.8</v>
      </c>
      <c r="H91" s="125">
        <f t="shared" si="7"/>
        <v>104.01812587412587</v>
      </c>
      <c r="I91" s="125">
        <v>49.54</v>
      </c>
      <c r="J91" s="125">
        <f t="shared" si="6"/>
        <v>95.34994871794872</v>
      </c>
      <c r="K91" s="30">
        <f t="shared" si="8"/>
        <v>121.54621948938696</v>
      </c>
      <c r="L91" s="29">
        <v>305945.18</v>
      </c>
      <c r="M91" s="29">
        <v>597304.88</v>
      </c>
      <c r="N91" s="27"/>
      <c r="O91" s="47" t="s">
        <v>41</v>
      </c>
    </row>
    <row r="92" spans="1:15" ht="12.75">
      <c r="A92" s="26"/>
      <c r="B92" s="27"/>
      <c r="C92" s="47" t="s">
        <v>43</v>
      </c>
      <c r="D92" s="10" t="s">
        <v>115</v>
      </c>
      <c r="E92" s="29">
        <v>150000</v>
      </c>
      <c r="F92" s="29">
        <v>127900</v>
      </c>
      <c r="G92" s="29">
        <v>178128.12</v>
      </c>
      <c r="H92" s="125">
        <f t="shared" si="7"/>
        <v>139.2713995308835</v>
      </c>
      <c r="I92" s="125">
        <v>75.69</v>
      </c>
      <c r="J92" s="125">
        <f t="shared" si="6"/>
        <v>118.75208</v>
      </c>
      <c r="K92" s="30">
        <f t="shared" si="8"/>
        <v>100.63908442269292</v>
      </c>
      <c r="L92" s="29">
        <v>176996.96</v>
      </c>
      <c r="M92" s="29">
        <v>189004.14</v>
      </c>
      <c r="N92" s="27"/>
      <c r="O92" s="47" t="s">
        <v>43</v>
      </c>
    </row>
    <row r="93" spans="1:15" ht="12.75">
      <c r="A93" s="26"/>
      <c r="B93" s="27"/>
      <c r="C93" s="36" t="s">
        <v>44</v>
      </c>
      <c r="D93" s="10" t="s">
        <v>45</v>
      </c>
      <c r="E93" s="29">
        <v>1093570</v>
      </c>
      <c r="F93" s="29">
        <v>1023270</v>
      </c>
      <c r="G93" s="29">
        <v>1069783</v>
      </c>
      <c r="H93" s="125">
        <f t="shared" si="7"/>
        <v>104.54552561884938</v>
      </c>
      <c r="I93" s="125">
        <v>103.42</v>
      </c>
      <c r="J93" s="125">
        <f t="shared" si="6"/>
        <v>97.82483060069315</v>
      </c>
      <c r="K93" s="30">
        <f t="shared" si="8"/>
        <v>105.27246497750451</v>
      </c>
      <c r="L93" s="29">
        <v>1016204</v>
      </c>
      <c r="M93" s="29">
        <v>803263.87</v>
      </c>
      <c r="N93" s="27"/>
      <c r="O93" s="36" t="s">
        <v>44</v>
      </c>
    </row>
    <row r="94" spans="1:15" ht="12.75">
      <c r="A94" s="26"/>
      <c r="B94" s="27"/>
      <c r="C94" s="47" t="s">
        <v>46</v>
      </c>
      <c r="D94" s="10" t="s">
        <v>47</v>
      </c>
      <c r="E94" s="29">
        <v>223500</v>
      </c>
      <c r="F94" s="29">
        <v>197600</v>
      </c>
      <c r="G94" s="29">
        <v>163714.4</v>
      </c>
      <c r="H94" s="125">
        <f t="shared" si="7"/>
        <v>82.85141700404859</v>
      </c>
      <c r="I94" s="125">
        <v>102.44</v>
      </c>
      <c r="J94" s="125">
        <f t="shared" si="6"/>
        <v>73.25029082774049</v>
      </c>
      <c r="K94" s="30">
        <f t="shared" si="8"/>
        <v>86.77767649010987</v>
      </c>
      <c r="L94" s="29">
        <v>188659.58</v>
      </c>
      <c r="M94" s="29">
        <v>258812.5</v>
      </c>
      <c r="N94" s="27"/>
      <c r="O94" s="47" t="s">
        <v>46</v>
      </c>
    </row>
    <row r="95" spans="1:15" ht="12.75">
      <c r="A95" s="26"/>
      <c r="B95" s="27"/>
      <c r="C95" s="36" t="s">
        <v>40</v>
      </c>
      <c r="D95" s="10" t="s">
        <v>102</v>
      </c>
      <c r="E95" s="29">
        <v>2658858</v>
      </c>
      <c r="F95" s="29">
        <v>2545565</v>
      </c>
      <c r="G95" s="29">
        <v>3090966.61</v>
      </c>
      <c r="H95" s="125">
        <f t="shared" si="7"/>
        <v>121.42556210507294</v>
      </c>
      <c r="I95" s="125">
        <v>74.73</v>
      </c>
      <c r="J95" s="125">
        <f t="shared" si="6"/>
        <v>116.25166180367661</v>
      </c>
      <c r="K95" s="30">
        <f t="shared" si="8"/>
        <v>145.45838783748434</v>
      </c>
      <c r="L95" s="29">
        <v>2124983.41</v>
      </c>
      <c r="M95" s="29">
        <v>2808159.24</v>
      </c>
      <c r="N95" s="27"/>
      <c r="O95" s="36" t="s">
        <v>40</v>
      </c>
    </row>
    <row r="96" spans="1:15" ht="12.75">
      <c r="A96" s="26"/>
      <c r="B96" s="27"/>
      <c r="C96" s="36" t="s">
        <v>133</v>
      </c>
      <c r="D96" s="10" t="s">
        <v>191</v>
      </c>
      <c r="E96" s="29">
        <v>1000</v>
      </c>
      <c r="F96" s="29">
        <v>1000</v>
      </c>
      <c r="G96" s="29">
        <v>4293.61</v>
      </c>
      <c r="H96" s="125">
        <f t="shared" si="7"/>
        <v>429.36099999999993</v>
      </c>
      <c r="I96" s="125" t="s">
        <v>200</v>
      </c>
      <c r="J96" s="125">
        <f t="shared" si="6"/>
        <v>429.36099999999993</v>
      </c>
      <c r="K96" s="30" t="s">
        <v>200</v>
      </c>
      <c r="L96" s="29">
        <v>0</v>
      </c>
      <c r="M96" s="29"/>
      <c r="N96" s="27"/>
      <c r="O96" s="36" t="s">
        <v>133</v>
      </c>
    </row>
    <row r="97" spans="1:15" ht="12.75">
      <c r="A97" s="26"/>
      <c r="B97" s="27"/>
      <c r="C97" s="36" t="s">
        <v>31</v>
      </c>
      <c r="D97" s="10" t="s">
        <v>205</v>
      </c>
      <c r="E97" s="29">
        <v>300</v>
      </c>
      <c r="F97" s="29">
        <v>300</v>
      </c>
      <c r="G97" s="29">
        <v>300</v>
      </c>
      <c r="H97" s="125">
        <f t="shared" si="7"/>
        <v>100</v>
      </c>
      <c r="I97" s="125" t="s">
        <v>200</v>
      </c>
      <c r="J97" s="125">
        <f t="shared" si="6"/>
        <v>100</v>
      </c>
      <c r="K97" s="30" t="s">
        <v>200</v>
      </c>
      <c r="L97" s="29">
        <v>0</v>
      </c>
      <c r="M97" s="29"/>
      <c r="N97" s="27"/>
      <c r="O97" s="36" t="s">
        <v>31</v>
      </c>
    </row>
    <row r="98" spans="1:15" ht="12.75">
      <c r="A98" s="26"/>
      <c r="B98" s="27"/>
      <c r="C98" s="36" t="s">
        <v>18</v>
      </c>
      <c r="D98" s="10" t="s">
        <v>19</v>
      </c>
      <c r="E98" s="29">
        <v>16000</v>
      </c>
      <c r="F98" s="29">
        <v>16000</v>
      </c>
      <c r="G98" s="29">
        <v>27469.4</v>
      </c>
      <c r="H98" s="125">
        <f t="shared" si="7"/>
        <v>171.68375</v>
      </c>
      <c r="I98" s="125">
        <v>179.06</v>
      </c>
      <c r="J98" s="125">
        <f t="shared" si="6"/>
        <v>171.68375</v>
      </c>
      <c r="K98" s="30">
        <f t="shared" si="8"/>
        <v>98.16670478586539</v>
      </c>
      <c r="L98" s="29">
        <v>27982.4</v>
      </c>
      <c r="M98" s="29">
        <v>28829.6</v>
      </c>
      <c r="N98" s="27"/>
      <c r="O98" s="36" t="s">
        <v>18</v>
      </c>
    </row>
    <row r="99" spans="1:15" ht="12.75" customHeight="1">
      <c r="A99" s="26"/>
      <c r="B99" s="27"/>
      <c r="C99" s="36" t="s">
        <v>22</v>
      </c>
      <c r="D99" s="13" t="s">
        <v>137</v>
      </c>
      <c r="E99" s="29">
        <v>65120</v>
      </c>
      <c r="F99" s="29">
        <v>58100</v>
      </c>
      <c r="G99" s="29">
        <v>95291.92</v>
      </c>
      <c r="H99" s="125">
        <f t="shared" si="7"/>
        <v>164.01363166953527</v>
      </c>
      <c r="I99" s="125">
        <v>120.76</v>
      </c>
      <c r="J99" s="125">
        <f t="shared" si="6"/>
        <v>146.332800982801</v>
      </c>
      <c r="K99" s="30">
        <f aca="true" t="shared" si="9" ref="K99:K109">G99*100/L99</f>
        <v>112.56789494599354</v>
      </c>
      <c r="L99" s="29">
        <v>84652.84</v>
      </c>
      <c r="M99" s="29">
        <v>91892.35</v>
      </c>
      <c r="N99" s="27"/>
      <c r="O99" s="36" t="s">
        <v>22</v>
      </c>
    </row>
    <row r="100" spans="1:15" ht="22.5">
      <c r="A100" s="26"/>
      <c r="B100" s="27"/>
      <c r="C100" s="36">
        <v>2680</v>
      </c>
      <c r="D100" s="13" t="s">
        <v>126</v>
      </c>
      <c r="E100" s="29">
        <v>158712</v>
      </c>
      <c r="F100" s="29">
        <v>158712</v>
      </c>
      <c r="G100" s="29">
        <v>158712.5</v>
      </c>
      <c r="H100" s="125">
        <f t="shared" si="7"/>
        <v>100.00031503604012</v>
      </c>
      <c r="I100" s="125">
        <v>100</v>
      </c>
      <c r="J100" s="125">
        <f t="shared" si="6"/>
        <v>100.00031503604012</v>
      </c>
      <c r="K100" s="30">
        <f t="shared" si="9"/>
        <v>65.75376801146768</v>
      </c>
      <c r="L100" s="29">
        <v>241374</v>
      </c>
      <c r="M100" s="29">
        <v>243017</v>
      </c>
      <c r="N100" s="27"/>
      <c r="O100" s="36">
        <v>2680</v>
      </c>
    </row>
    <row r="101" spans="1:15" ht="24.75" customHeight="1">
      <c r="A101" s="22"/>
      <c r="B101" s="32">
        <v>75618</v>
      </c>
      <c r="C101" s="23"/>
      <c r="D101" s="14" t="s">
        <v>151</v>
      </c>
      <c r="E101" s="24">
        <f>SUM(E102:E107)</f>
        <v>3545651</v>
      </c>
      <c r="F101" s="24">
        <f>SUM(F102:F107)</f>
        <v>3405914</v>
      </c>
      <c r="G101" s="24">
        <f>SUM(G102:G107)</f>
        <v>3389356.7399999993</v>
      </c>
      <c r="H101" s="168">
        <f t="shared" si="7"/>
        <v>99.51386734955726</v>
      </c>
      <c r="I101" s="168">
        <v>86.49</v>
      </c>
      <c r="J101" s="168">
        <f t="shared" si="6"/>
        <v>95.59194461045375</v>
      </c>
      <c r="K101" s="25">
        <f t="shared" si="9"/>
        <v>105.90619556620712</v>
      </c>
      <c r="L101" s="24">
        <f>SUM(L102:L107)</f>
        <v>3200338.4899999998</v>
      </c>
      <c r="M101" s="24">
        <f>SUM(M102:M107)</f>
        <v>3517985.71</v>
      </c>
      <c r="N101" s="32">
        <v>75618</v>
      </c>
      <c r="O101" s="23"/>
    </row>
    <row r="102" spans="1:15" ht="12.75">
      <c r="A102" s="26"/>
      <c r="B102" s="35"/>
      <c r="C102" s="46" t="s">
        <v>48</v>
      </c>
      <c r="D102" s="10" t="s">
        <v>139</v>
      </c>
      <c r="E102" s="29">
        <v>1311451</v>
      </c>
      <c r="F102" s="29">
        <v>1182214</v>
      </c>
      <c r="G102" s="29">
        <v>1186212.7</v>
      </c>
      <c r="H102" s="125">
        <f t="shared" si="7"/>
        <v>100.33823825466456</v>
      </c>
      <c r="I102" s="125">
        <v>69.52</v>
      </c>
      <c r="J102" s="125">
        <f t="shared" si="6"/>
        <v>90.45040188310504</v>
      </c>
      <c r="K102" s="30">
        <f t="shared" si="9"/>
        <v>104.83229089862724</v>
      </c>
      <c r="L102" s="29">
        <v>1131533.7</v>
      </c>
      <c r="M102" s="29">
        <v>1519063.49</v>
      </c>
      <c r="N102" s="35"/>
      <c r="O102" s="46" t="s">
        <v>48</v>
      </c>
    </row>
    <row r="103" spans="1:15" ht="15.75" customHeight="1">
      <c r="A103" s="26"/>
      <c r="B103" s="35"/>
      <c r="C103" s="47" t="s">
        <v>49</v>
      </c>
      <c r="D103" s="13" t="s">
        <v>140</v>
      </c>
      <c r="E103" s="29">
        <v>1410000</v>
      </c>
      <c r="F103" s="29">
        <v>1410000</v>
      </c>
      <c r="G103" s="29">
        <v>1418576.27</v>
      </c>
      <c r="H103" s="125">
        <f t="shared" si="7"/>
        <v>100.60824609929078</v>
      </c>
      <c r="I103" s="125">
        <v>100.73</v>
      </c>
      <c r="J103" s="125">
        <f t="shared" si="6"/>
        <v>100.60824609929078</v>
      </c>
      <c r="K103" s="30">
        <f t="shared" si="9"/>
        <v>102.04346206327332</v>
      </c>
      <c r="L103" s="29">
        <v>1390168.7</v>
      </c>
      <c r="M103" s="29">
        <v>1265153.46</v>
      </c>
      <c r="N103" s="35"/>
      <c r="O103" s="47" t="s">
        <v>49</v>
      </c>
    </row>
    <row r="104" spans="1:15" ht="24" customHeight="1">
      <c r="A104" s="26"/>
      <c r="B104" s="35"/>
      <c r="C104" s="47" t="s">
        <v>50</v>
      </c>
      <c r="D104" s="13" t="s">
        <v>141</v>
      </c>
      <c r="E104" s="29">
        <v>0</v>
      </c>
      <c r="F104" s="29">
        <v>0</v>
      </c>
      <c r="G104" s="29">
        <v>0</v>
      </c>
      <c r="H104" s="125" t="s">
        <v>200</v>
      </c>
      <c r="I104" s="125">
        <v>100</v>
      </c>
      <c r="J104" s="125" t="s">
        <v>200</v>
      </c>
      <c r="K104" s="30">
        <f t="shared" si="9"/>
        <v>0</v>
      </c>
      <c r="L104" s="29">
        <v>22800</v>
      </c>
      <c r="M104"/>
      <c r="N104" s="35"/>
      <c r="O104" s="47" t="s">
        <v>50</v>
      </c>
    </row>
    <row r="105" spans="1:15" ht="25.5" customHeight="1">
      <c r="A105" s="26"/>
      <c r="B105" s="35"/>
      <c r="C105" s="36" t="s">
        <v>81</v>
      </c>
      <c r="D105" s="13" t="s">
        <v>100</v>
      </c>
      <c r="E105" s="55">
        <v>20000</v>
      </c>
      <c r="F105" s="55">
        <v>20000</v>
      </c>
      <c r="G105" s="55">
        <v>11428.3</v>
      </c>
      <c r="H105" s="125">
        <f t="shared" si="7"/>
        <v>57.1415</v>
      </c>
      <c r="I105" s="125">
        <v>102.6</v>
      </c>
      <c r="J105" s="125">
        <f t="shared" si="6"/>
        <v>57.1415</v>
      </c>
      <c r="K105" s="30">
        <f t="shared" si="9"/>
        <v>32.76084579701537</v>
      </c>
      <c r="L105" s="117">
        <v>34884.02</v>
      </c>
      <c r="M105" s="29">
        <v>0</v>
      </c>
      <c r="N105" s="35"/>
      <c r="O105" s="36" t="s">
        <v>81</v>
      </c>
    </row>
    <row r="106" spans="1:15" ht="12.75">
      <c r="A106" s="26"/>
      <c r="B106" s="35"/>
      <c r="C106" s="36" t="s">
        <v>18</v>
      </c>
      <c r="D106" s="10" t="s">
        <v>19</v>
      </c>
      <c r="E106" s="29">
        <v>802600</v>
      </c>
      <c r="F106" s="29">
        <v>792600</v>
      </c>
      <c r="G106" s="29">
        <v>771956.47</v>
      </c>
      <c r="H106" s="125">
        <f t="shared" si="7"/>
        <v>97.39546681806712</v>
      </c>
      <c r="I106" s="125">
        <v>97.66</v>
      </c>
      <c r="J106" s="125">
        <f t="shared" si="6"/>
        <v>96.1819673560927</v>
      </c>
      <c r="K106" s="30">
        <f t="shared" si="9"/>
        <v>124.97088556497593</v>
      </c>
      <c r="L106" s="117">
        <v>617709.05</v>
      </c>
      <c r="M106" s="29">
        <v>732611.15</v>
      </c>
      <c r="N106" s="35"/>
      <c r="O106" s="36" t="s">
        <v>18</v>
      </c>
    </row>
    <row r="107" spans="1:15" ht="13.5" customHeight="1">
      <c r="A107" s="26"/>
      <c r="B107" s="35"/>
      <c r="C107" s="36" t="s">
        <v>22</v>
      </c>
      <c r="D107" s="13" t="s">
        <v>137</v>
      </c>
      <c r="E107" s="29">
        <v>1600</v>
      </c>
      <c r="F107" s="29">
        <v>1100</v>
      </c>
      <c r="G107" s="29">
        <v>1183</v>
      </c>
      <c r="H107" s="125">
        <f t="shared" si="7"/>
        <v>107.54545454545455</v>
      </c>
      <c r="I107" s="125">
        <v>108.1</v>
      </c>
      <c r="J107" s="125">
        <f t="shared" si="6"/>
        <v>73.9375</v>
      </c>
      <c r="K107" s="30">
        <f t="shared" si="9"/>
        <v>36.47834425936318</v>
      </c>
      <c r="L107" s="29">
        <v>3243.02</v>
      </c>
      <c r="M107" s="29">
        <v>1157.61</v>
      </c>
      <c r="N107" s="35"/>
      <c r="O107" s="36" t="s">
        <v>22</v>
      </c>
    </row>
    <row r="108" spans="1:15" ht="13.5" customHeight="1">
      <c r="A108" s="26"/>
      <c r="B108" s="32">
        <v>75619</v>
      </c>
      <c r="C108" s="23"/>
      <c r="D108" s="14" t="s">
        <v>210</v>
      </c>
      <c r="E108" s="24">
        <f>SUM(E109)</f>
        <v>0</v>
      </c>
      <c r="F108" s="24">
        <f>SUM(F109)</f>
        <v>0</v>
      </c>
      <c r="G108" s="24">
        <f>SUM(G109)</f>
        <v>0</v>
      </c>
      <c r="H108" s="168" t="s">
        <v>200</v>
      </c>
      <c r="I108" s="168">
        <v>100</v>
      </c>
      <c r="J108" s="168" t="s">
        <v>200</v>
      </c>
      <c r="K108" s="25">
        <f t="shared" si="9"/>
        <v>0</v>
      </c>
      <c r="L108" s="24">
        <f>SUM(L109)</f>
        <v>110000</v>
      </c>
      <c r="M108" s="29"/>
      <c r="N108" s="32">
        <v>75619</v>
      </c>
      <c r="O108" s="23"/>
    </row>
    <row r="109" spans="1:15" ht="13.5" customHeight="1">
      <c r="A109" s="26"/>
      <c r="B109" s="35"/>
      <c r="C109" s="46" t="s">
        <v>51</v>
      </c>
      <c r="D109" s="10" t="s">
        <v>211</v>
      </c>
      <c r="E109" s="29">
        <v>0</v>
      </c>
      <c r="F109" s="29">
        <v>0</v>
      </c>
      <c r="G109" s="29">
        <v>0</v>
      </c>
      <c r="H109" s="125" t="s">
        <v>200</v>
      </c>
      <c r="I109" s="125">
        <v>100</v>
      </c>
      <c r="J109" s="125" t="s">
        <v>200</v>
      </c>
      <c r="K109" s="30">
        <f t="shared" si="9"/>
        <v>0</v>
      </c>
      <c r="L109" s="29">
        <v>110000</v>
      </c>
      <c r="M109" s="29"/>
      <c r="N109" s="35"/>
      <c r="O109" s="46" t="s">
        <v>51</v>
      </c>
    </row>
    <row r="110" spans="1:15" ht="22.5">
      <c r="A110" s="22"/>
      <c r="B110" s="32">
        <v>75621</v>
      </c>
      <c r="C110" s="23"/>
      <c r="D110" s="14" t="s">
        <v>142</v>
      </c>
      <c r="E110" s="24">
        <f>E111+E112</f>
        <v>41196297</v>
      </c>
      <c r="F110" s="24">
        <f>F111+F112</f>
        <v>36725927</v>
      </c>
      <c r="G110" s="24">
        <f>G111+G112</f>
        <v>35771288.98</v>
      </c>
      <c r="H110" s="168">
        <f t="shared" si="7"/>
        <v>97.4006428210784</v>
      </c>
      <c r="I110" s="168">
        <v>80.18</v>
      </c>
      <c r="J110" s="168">
        <f t="shared" si="6"/>
        <v>86.83132122287591</v>
      </c>
      <c r="K110" s="25">
        <f aca="true" t="shared" si="10" ref="K110:K120">G110*100/L110</f>
        <v>100.26301502755972</v>
      </c>
      <c r="L110" s="24">
        <f>L111+L112</f>
        <v>35677451.92</v>
      </c>
      <c r="M110" s="24">
        <f>SUM(M111:M112)</f>
        <v>46128426.4</v>
      </c>
      <c r="N110" s="32">
        <v>75621</v>
      </c>
      <c r="O110" s="23"/>
    </row>
    <row r="111" spans="1:15" ht="12.75">
      <c r="A111" s="26"/>
      <c r="B111" s="35"/>
      <c r="C111" s="46" t="s">
        <v>52</v>
      </c>
      <c r="D111" s="10" t="s">
        <v>53</v>
      </c>
      <c r="E111" s="29">
        <v>39492805</v>
      </c>
      <c r="F111" s="29">
        <v>35088267</v>
      </c>
      <c r="G111" s="29">
        <v>33984961</v>
      </c>
      <c r="H111" s="125">
        <f t="shared" si="7"/>
        <v>96.85562698209063</v>
      </c>
      <c r="I111" s="125">
        <v>80.86</v>
      </c>
      <c r="J111" s="125">
        <f t="shared" si="6"/>
        <v>86.05355076703212</v>
      </c>
      <c r="K111" s="30">
        <f t="shared" si="10"/>
        <v>99.44246902020453</v>
      </c>
      <c r="L111" s="29">
        <v>34175500</v>
      </c>
      <c r="M111" s="29">
        <v>43532535</v>
      </c>
      <c r="N111" s="35"/>
      <c r="O111" s="46" t="s">
        <v>52</v>
      </c>
    </row>
    <row r="112" spans="1:15" ht="12.75">
      <c r="A112" s="26"/>
      <c r="B112" s="35"/>
      <c r="C112" s="36" t="s">
        <v>54</v>
      </c>
      <c r="D112" s="10" t="s">
        <v>55</v>
      </c>
      <c r="E112" s="29">
        <v>1703492</v>
      </c>
      <c r="F112" s="29">
        <v>1637660</v>
      </c>
      <c r="G112" s="29">
        <v>1786327.98</v>
      </c>
      <c r="H112" s="125">
        <f t="shared" si="7"/>
        <v>109.07807359280925</v>
      </c>
      <c r="I112" s="125">
        <v>67.42</v>
      </c>
      <c r="J112" s="125">
        <f t="shared" si="6"/>
        <v>104.8627161148981</v>
      </c>
      <c r="K112" s="30">
        <f t="shared" si="10"/>
        <v>118.9337658691498</v>
      </c>
      <c r="L112" s="29">
        <v>1501951.92</v>
      </c>
      <c r="M112" s="29">
        <v>2595891.4</v>
      </c>
      <c r="N112" s="35"/>
      <c r="O112" s="36" t="s">
        <v>54</v>
      </c>
    </row>
    <row r="113" spans="1:15" ht="12.75">
      <c r="A113" s="31">
        <v>758</v>
      </c>
      <c r="B113" s="18"/>
      <c r="C113" s="37"/>
      <c r="D113" s="78" t="s">
        <v>56</v>
      </c>
      <c r="E113" s="19">
        <f>E114+E116+E118+E124</f>
        <v>44366834</v>
      </c>
      <c r="F113" s="19">
        <f>F114+F116+F118+F124</f>
        <v>41949091</v>
      </c>
      <c r="G113" s="19">
        <f>G114+G116+G118+G124</f>
        <v>43900970.29</v>
      </c>
      <c r="H113" s="169">
        <f t="shared" si="7"/>
        <v>104.65297159835954</v>
      </c>
      <c r="I113" s="169">
        <v>99.67</v>
      </c>
      <c r="J113" s="169">
        <f t="shared" si="6"/>
        <v>98.94997305870416</v>
      </c>
      <c r="K113" s="20">
        <f t="shared" si="10"/>
        <v>110.68904041101992</v>
      </c>
      <c r="L113" s="19">
        <f>L114+L116+L118+L124</f>
        <v>39661533</v>
      </c>
      <c r="M113" s="19" t="e">
        <f>SUM(M114+#REF!+M116+M118+M124)</f>
        <v>#REF!</v>
      </c>
      <c r="N113" s="18"/>
      <c r="O113" s="37"/>
    </row>
    <row r="114" spans="1:15" ht="22.5">
      <c r="A114" s="22"/>
      <c r="B114" s="32">
        <v>75801</v>
      </c>
      <c r="C114" s="23"/>
      <c r="D114" s="14" t="s">
        <v>152</v>
      </c>
      <c r="E114" s="24">
        <f>E115</f>
        <v>33001387</v>
      </c>
      <c r="F114" s="24">
        <f>F115</f>
        <v>32725151</v>
      </c>
      <c r="G114" s="24">
        <f>G115</f>
        <v>33043258</v>
      </c>
      <c r="H114" s="168">
        <f t="shared" si="7"/>
        <v>100.97205663008248</v>
      </c>
      <c r="I114" s="168">
        <v>100.38</v>
      </c>
      <c r="J114" s="168">
        <f t="shared" si="6"/>
        <v>100.12687648552469</v>
      </c>
      <c r="K114" s="25">
        <f t="shared" si="10"/>
        <v>102.53192263649365</v>
      </c>
      <c r="L114" s="24">
        <f>L115</f>
        <v>32227288</v>
      </c>
      <c r="M114" s="24">
        <f>M115</f>
        <v>29785357</v>
      </c>
      <c r="N114" s="32">
        <v>75801</v>
      </c>
      <c r="O114" s="23"/>
    </row>
    <row r="115" spans="1:15" ht="12.75">
      <c r="A115" s="26"/>
      <c r="B115" s="35"/>
      <c r="C115" s="36">
        <v>2920</v>
      </c>
      <c r="D115" s="10" t="s">
        <v>143</v>
      </c>
      <c r="E115" s="29">
        <v>33001387</v>
      </c>
      <c r="F115" s="29">
        <v>32725151</v>
      </c>
      <c r="G115" s="29">
        <v>33043258</v>
      </c>
      <c r="H115" s="125">
        <f t="shared" si="7"/>
        <v>100.97205663008248</v>
      </c>
      <c r="I115" s="125">
        <v>100.38</v>
      </c>
      <c r="J115" s="125">
        <f t="shared" si="6"/>
        <v>100.12687648552469</v>
      </c>
      <c r="K115" s="30">
        <f t="shared" si="10"/>
        <v>102.53192263649365</v>
      </c>
      <c r="L115" s="117">
        <v>32227288</v>
      </c>
      <c r="M115" s="29">
        <v>29785357</v>
      </c>
      <c r="N115" s="35"/>
      <c r="O115" s="36">
        <v>2920</v>
      </c>
    </row>
    <row r="116" spans="1:15" ht="12.75">
      <c r="A116" s="22"/>
      <c r="B116" s="32">
        <v>75807</v>
      </c>
      <c r="C116" s="23"/>
      <c r="D116" s="15" t="s">
        <v>96</v>
      </c>
      <c r="E116" s="24">
        <f>E117</f>
        <v>3358951</v>
      </c>
      <c r="F116" s="24">
        <f>F117</f>
        <v>1664403</v>
      </c>
      <c r="G116" s="24">
        <f>G117</f>
        <v>3079043</v>
      </c>
      <c r="H116" s="168">
        <f t="shared" si="7"/>
        <v>184.99383863162947</v>
      </c>
      <c r="I116" s="168">
        <v>91.67</v>
      </c>
      <c r="J116" s="168">
        <f t="shared" si="6"/>
        <v>91.66680311799726</v>
      </c>
      <c r="K116" s="25">
        <f t="shared" si="10"/>
        <v>3025.105371230952</v>
      </c>
      <c r="L116" s="24">
        <f>L117</f>
        <v>101783</v>
      </c>
      <c r="M116" s="24">
        <f>M117</f>
        <v>112138</v>
      </c>
      <c r="N116" s="32">
        <v>75807</v>
      </c>
      <c r="O116" s="23"/>
    </row>
    <row r="117" spans="1:15" ht="12.75">
      <c r="A117" s="26"/>
      <c r="B117" s="35"/>
      <c r="C117" s="36" t="s">
        <v>91</v>
      </c>
      <c r="D117" s="10" t="s">
        <v>143</v>
      </c>
      <c r="E117" s="29">
        <v>3358951</v>
      </c>
      <c r="F117" s="29">
        <v>1664403</v>
      </c>
      <c r="G117" s="29">
        <v>3079043</v>
      </c>
      <c r="H117" s="125">
        <f t="shared" si="7"/>
        <v>184.99383863162947</v>
      </c>
      <c r="I117" s="125">
        <v>91.67</v>
      </c>
      <c r="J117" s="125">
        <f t="shared" si="6"/>
        <v>91.66680311799726</v>
      </c>
      <c r="K117" s="30">
        <f t="shared" si="10"/>
        <v>3025.105371230952</v>
      </c>
      <c r="L117" s="29">
        <v>101783</v>
      </c>
      <c r="M117" s="29">
        <v>112138</v>
      </c>
      <c r="N117" s="35"/>
      <c r="O117" s="36" t="s">
        <v>91</v>
      </c>
    </row>
    <row r="118" spans="1:15" ht="12.75">
      <c r="A118" s="22"/>
      <c r="B118" s="32">
        <v>75814</v>
      </c>
      <c r="C118" s="23"/>
      <c r="D118" s="15" t="s">
        <v>57</v>
      </c>
      <c r="E118" s="24">
        <f>SUM(E119:E123)</f>
        <v>5272324</v>
      </c>
      <c r="F118" s="24">
        <f>SUM(F119:F123)</f>
        <v>5138494</v>
      </c>
      <c r="G118" s="24">
        <f>SUM(G119:G123)</f>
        <v>5272341.29</v>
      </c>
      <c r="H118" s="168">
        <f t="shared" si="7"/>
        <v>102.60479607449186</v>
      </c>
      <c r="I118" s="168">
        <v>100</v>
      </c>
      <c r="J118" s="168">
        <f t="shared" si="6"/>
        <v>100.00032793887478</v>
      </c>
      <c r="K118" s="25">
        <f t="shared" si="10"/>
        <v>113.67836732036122</v>
      </c>
      <c r="L118" s="24">
        <f>SUM(L119:L123)</f>
        <v>4637946</v>
      </c>
      <c r="M118" s="24" t="e">
        <f>SUM(#REF!)</f>
        <v>#REF!</v>
      </c>
      <c r="N118" s="32">
        <v>75814</v>
      </c>
      <c r="O118" s="23"/>
    </row>
    <row r="119" spans="1:15" ht="12.75">
      <c r="A119" s="26"/>
      <c r="B119" s="35"/>
      <c r="C119" s="36" t="s">
        <v>12</v>
      </c>
      <c r="D119" s="10" t="s">
        <v>13</v>
      </c>
      <c r="E119" s="29">
        <v>0</v>
      </c>
      <c r="F119" s="29">
        <v>0</v>
      </c>
      <c r="G119" s="29">
        <v>0</v>
      </c>
      <c r="H119" s="125" t="s">
        <v>200</v>
      </c>
      <c r="I119" s="125">
        <v>100</v>
      </c>
      <c r="J119" s="125" t="s">
        <v>200</v>
      </c>
      <c r="K119" s="30">
        <f t="shared" si="10"/>
        <v>0</v>
      </c>
      <c r="L119" s="29">
        <v>4044703</v>
      </c>
      <c r="M119" s="29"/>
      <c r="N119" s="35"/>
      <c r="O119" s="36" t="s">
        <v>12</v>
      </c>
    </row>
    <row r="120" spans="1:15" ht="12.75">
      <c r="A120" s="26"/>
      <c r="B120" s="35"/>
      <c r="C120" s="36" t="s">
        <v>61</v>
      </c>
      <c r="D120" s="10" t="s">
        <v>185</v>
      </c>
      <c r="E120" s="29">
        <v>0</v>
      </c>
      <c r="F120" s="29">
        <v>0</v>
      </c>
      <c r="G120" s="29">
        <v>0</v>
      </c>
      <c r="H120" s="125" t="s">
        <v>200</v>
      </c>
      <c r="I120" s="125">
        <v>99.97</v>
      </c>
      <c r="J120" s="125" t="s">
        <v>200</v>
      </c>
      <c r="K120" s="30">
        <f t="shared" si="10"/>
        <v>0</v>
      </c>
      <c r="L120" s="29">
        <v>593243</v>
      </c>
      <c r="M120" s="29"/>
      <c r="N120" s="35"/>
      <c r="O120" s="36" t="s">
        <v>61</v>
      </c>
    </row>
    <row r="121" spans="1:15" ht="12.75">
      <c r="A121" s="26"/>
      <c r="B121" s="35"/>
      <c r="C121" s="36" t="s">
        <v>188</v>
      </c>
      <c r="D121" s="10" t="s">
        <v>189</v>
      </c>
      <c r="E121" s="29">
        <v>802087</v>
      </c>
      <c r="F121" s="29">
        <v>668257</v>
      </c>
      <c r="G121" s="29">
        <v>802088</v>
      </c>
      <c r="H121" s="125">
        <f t="shared" si="7"/>
        <v>120.0268758875702</v>
      </c>
      <c r="I121" s="125" t="s">
        <v>200</v>
      </c>
      <c r="J121" s="125">
        <f t="shared" si="6"/>
        <v>100.00012467475473</v>
      </c>
      <c r="K121" s="30" t="s">
        <v>200</v>
      </c>
      <c r="L121" s="29">
        <v>0</v>
      </c>
      <c r="M121" s="29"/>
      <c r="N121" s="35"/>
      <c r="O121" s="36" t="s">
        <v>188</v>
      </c>
    </row>
    <row r="122" spans="1:15" ht="12.75">
      <c r="A122" s="26"/>
      <c r="B122" s="35"/>
      <c r="C122" s="36" t="s">
        <v>195</v>
      </c>
      <c r="D122" s="10" t="s">
        <v>197</v>
      </c>
      <c r="E122" s="29">
        <v>55319</v>
      </c>
      <c r="F122" s="29">
        <v>55319</v>
      </c>
      <c r="G122" s="29">
        <v>55320.26</v>
      </c>
      <c r="H122" s="125">
        <f t="shared" si="7"/>
        <v>100.00227769843995</v>
      </c>
      <c r="I122" s="125" t="s">
        <v>200</v>
      </c>
      <c r="J122" s="125">
        <f t="shared" si="6"/>
        <v>100.00227769843995</v>
      </c>
      <c r="K122" s="30" t="s">
        <v>200</v>
      </c>
      <c r="L122" s="29">
        <v>0</v>
      </c>
      <c r="M122" s="29"/>
      <c r="N122" s="35"/>
      <c r="O122" s="36" t="s">
        <v>195</v>
      </c>
    </row>
    <row r="123" spans="1:15" ht="12.75">
      <c r="A123" s="26"/>
      <c r="B123" s="35"/>
      <c r="C123" s="36" t="s">
        <v>196</v>
      </c>
      <c r="D123" s="10" t="s">
        <v>197</v>
      </c>
      <c r="E123" s="29">
        <v>4414918</v>
      </c>
      <c r="F123" s="29">
        <v>4414918</v>
      </c>
      <c r="G123" s="29">
        <v>4414933.03</v>
      </c>
      <c r="H123" s="125">
        <f t="shared" si="7"/>
        <v>100.00034043667402</v>
      </c>
      <c r="I123" s="125" t="s">
        <v>200</v>
      </c>
      <c r="J123" s="125">
        <f t="shared" si="6"/>
        <v>100.00034043667402</v>
      </c>
      <c r="K123" s="30" t="s">
        <v>200</v>
      </c>
      <c r="L123" s="29">
        <v>0</v>
      </c>
      <c r="M123" s="29"/>
      <c r="N123" s="35"/>
      <c r="O123" s="36" t="s">
        <v>196</v>
      </c>
    </row>
    <row r="124" spans="1:15" ht="12.75">
      <c r="A124" s="22"/>
      <c r="B124" s="32">
        <v>75831</v>
      </c>
      <c r="C124" s="23"/>
      <c r="D124" s="15" t="s">
        <v>58</v>
      </c>
      <c r="E124" s="24">
        <f>E125</f>
        <v>2734172</v>
      </c>
      <c r="F124" s="24">
        <f>F125</f>
        <v>2421043</v>
      </c>
      <c r="G124" s="24">
        <f>G125</f>
        <v>2506328</v>
      </c>
      <c r="H124" s="168">
        <f t="shared" si="7"/>
        <v>103.52265531838964</v>
      </c>
      <c r="I124" s="168">
        <v>91.67</v>
      </c>
      <c r="J124" s="168">
        <f t="shared" si="6"/>
        <v>91.66680077186074</v>
      </c>
      <c r="K124" s="25">
        <f aca="true" t="shared" si="11" ref="K124:K133">G124*100/L124</f>
        <v>93.01588856774278</v>
      </c>
      <c r="L124" s="24">
        <f>L125</f>
        <v>2694516</v>
      </c>
      <c r="M124" s="24">
        <f>M125</f>
        <v>3172327</v>
      </c>
      <c r="N124" s="32">
        <v>75831</v>
      </c>
      <c r="O124" s="23"/>
    </row>
    <row r="125" spans="1:15" ht="12.75">
      <c r="A125" s="26"/>
      <c r="B125" s="35"/>
      <c r="C125" s="28">
        <v>2920</v>
      </c>
      <c r="D125" s="10" t="s">
        <v>143</v>
      </c>
      <c r="E125" s="29">
        <v>2734172</v>
      </c>
      <c r="F125" s="29">
        <v>2421043</v>
      </c>
      <c r="G125" s="29">
        <v>2506328</v>
      </c>
      <c r="H125" s="125">
        <f t="shared" si="7"/>
        <v>103.52265531838964</v>
      </c>
      <c r="I125" s="125">
        <v>91.67</v>
      </c>
      <c r="J125" s="125">
        <f t="shared" si="6"/>
        <v>91.66680077186074</v>
      </c>
      <c r="K125" s="30">
        <f t="shared" si="11"/>
        <v>93.01588856774278</v>
      </c>
      <c r="L125" s="29">
        <v>2694516</v>
      </c>
      <c r="M125" s="55">
        <v>3172327</v>
      </c>
      <c r="N125" s="35"/>
      <c r="O125" s="28">
        <v>2920</v>
      </c>
    </row>
    <row r="126" spans="1:15" ht="12.75">
      <c r="A126" s="31">
        <v>801</v>
      </c>
      <c r="B126" s="49"/>
      <c r="C126" s="50"/>
      <c r="D126" s="78" t="s">
        <v>59</v>
      </c>
      <c r="E126" s="19">
        <f>E127+E134+E140+E143</f>
        <v>463079</v>
      </c>
      <c r="F126" s="19">
        <f>F127+F134+F140+F143</f>
        <v>441774</v>
      </c>
      <c r="G126" s="19">
        <f>G127+G134+G140+G143</f>
        <v>370360.35</v>
      </c>
      <c r="H126" s="169">
        <f t="shared" si="7"/>
        <v>83.83480014668133</v>
      </c>
      <c r="I126" s="169">
        <v>100.24</v>
      </c>
      <c r="J126" s="169">
        <f t="shared" si="6"/>
        <v>79.97778996672274</v>
      </c>
      <c r="K126" s="20">
        <f t="shared" si="11"/>
        <v>62.92949753521554</v>
      </c>
      <c r="L126" s="19">
        <f>L127+L134+L140+L143</f>
        <v>588532.19</v>
      </c>
      <c r="M126" s="19" t="e">
        <f>M127+M134+M140+#REF!+#REF!</f>
        <v>#REF!</v>
      </c>
      <c r="N126" s="49"/>
      <c r="O126" s="50"/>
    </row>
    <row r="127" spans="1:15" ht="12.75">
      <c r="A127" s="22"/>
      <c r="B127" s="32">
        <v>80101</v>
      </c>
      <c r="C127" s="23"/>
      <c r="D127" s="15" t="s">
        <v>60</v>
      </c>
      <c r="E127" s="24">
        <f>SUM(E128:E133)</f>
        <v>149009</v>
      </c>
      <c r="F127" s="24">
        <f>SUM(F128:F133)</f>
        <v>147979</v>
      </c>
      <c r="G127" s="24">
        <f>SUM(G128:G133)</f>
        <v>63921</v>
      </c>
      <c r="H127" s="168">
        <f t="shared" si="7"/>
        <v>43.19599402617939</v>
      </c>
      <c r="I127" s="168">
        <v>90.56</v>
      </c>
      <c r="J127" s="168">
        <f t="shared" si="6"/>
        <v>42.897408881342734</v>
      </c>
      <c r="K127" s="25">
        <f t="shared" si="11"/>
        <v>40.39543427509088</v>
      </c>
      <c r="L127" s="24">
        <f>SUM(L129:L133)</f>
        <v>158238.18</v>
      </c>
      <c r="M127" s="24">
        <f>SUM(M129:M133)</f>
        <v>47689.52999999999</v>
      </c>
      <c r="N127" s="32">
        <v>80101</v>
      </c>
      <c r="O127" s="23"/>
    </row>
    <row r="128" spans="1:15" s="1" customFormat="1" ht="12.75">
      <c r="A128" s="26"/>
      <c r="B128" s="27"/>
      <c r="C128" s="36" t="s">
        <v>122</v>
      </c>
      <c r="D128" s="10" t="s">
        <v>123</v>
      </c>
      <c r="E128" s="29">
        <v>114</v>
      </c>
      <c r="F128" s="29">
        <v>114</v>
      </c>
      <c r="G128" s="29">
        <v>114</v>
      </c>
      <c r="H128" s="125">
        <f t="shared" si="7"/>
        <v>100</v>
      </c>
      <c r="I128" s="125">
        <v>0</v>
      </c>
      <c r="J128" s="125">
        <f t="shared" si="6"/>
        <v>100</v>
      </c>
      <c r="K128" s="30" t="s">
        <v>200</v>
      </c>
      <c r="L128" s="29">
        <v>0</v>
      </c>
      <c r="M128" s="29"/>
      <c r="N128" s="27"/>
      <c r="O128" s="36" t="s">
        <v>122</v>
      </c>
    </row>
    <row r="129" spans="1:15" ht="12.75">
      <c r="A129" s="26"/>
      <c r="B129" s="35"/>
      <c r="C129" s="36" t="s">
        <v>28</v>
      </c>
      <c r="D129" s="10" t="s">
        <v>29</v>
      </c>
      <c r="E129" s="29">
        <v>9410</v>
      </c>
      <c r="F129" s="29">
        <v>8410</v>
      </c>
      <c r="G129" s="29">
        <v>5984.49</v>
      </c>
      <c r="H129" s="125">
        <f t="shared" si="7"/>
        <v>71.15921521997622</v>
      </c>
      <c r="I129" s="125">
        <v>144.17</v>
      </c>
      <c r="J129" s="125">
        <f t="shared" si="6"/>
        <v>63.5971307120085</v>
      </c>
      <c r="K129" s="30">
        <f t="shared" si="11"/>
        <v>42.57314526042615</v>
      </c>
      <c r="L129" s="29">
        <v>14056.96</v>
      </c>
      <c r="M129" s="29">
        <v>41456.77</v>
      </c>
      <c r="N129" s="35"/>
      <c r="O129" s="36" t="s">
        <v>28</v>
      </c>
    </row>
    <row r="130" spans="1:15" ht="12.75">
      <c r="A130" s="26"/>
      <c r="B130" s="35"/>
      <c r="C130" s="36" t="s">
        <v>110</v>
      </c>
      <c r="D130" s="10" t="s">
        <v>29</v>
      </c>
      <c r="E130" s="45">
        <v>1250</v>
      </c>
      <c r="F130" s="45">
        <v>1250</v>
      </c>
      <c r="G130" s="29">
        <v>786.82</v>
      </c>
      <c r="H130" s="125">
        <f t="shared" si="7"/>
        <v>62.9456</v>
      </c>
      <c r="I130" s="125">
        <v>245</v>
      </c>
      <c r="J130" s="125">
        <f t="shared" si="6"/>
        <v>62.9456</v>
      </c>
      <c r="K130" s="30">
        <f t="shared" si="11"/>
        <v>494.0784929356358</v>
      </c>
      <c r="L130" s="125">
        <v>159.25</v>
      </c>
      <c r="M130" s="95">
        <v>0</v>
      </c>
      <c r="N130" s="35"/>
      <c r="O130" s="36" t="s">
        <v>110</v>
      </c>
    </row>
    <row r="131" spans="1:15" ht="12.75">
      <c r="A131" s="26"/>
      <c r="B131" s="35"/>
      <c r="C131" s="36" t="s">
        <v>12</v>
      </c>
      <c r="D131" s="11" t="s">
        <v>13</v>
      </c>
      <c r="E131" s="29">
        <v>3262</v>
      </c>
      <c r="F131" s="29">
        <v>3232</v>
      </c>
      <c r="G131" s="29">
        <v>3035.69</v>
      </c>
      <c r="H131" s="125">
        <f t="shared" si="7"/>
        <v>93.92605198019803</v>
      </c>
      <c r="I131" s="125">
        <v>104.54</v>
      </c>
      <c r="J131" s="125">
        <f>G131*100/E131</f>
        <v>93.06223175965665</v>
      </c>
      <c r="K131" s="30">
        <f t="shared" si="11"/>
        <v>14.171084301353952</v>
      </c>
      <c r="L131" s="29">
        <v>21421.72</v>
      </c>
      <c r="M131" s="29">
        <v>3116.38</v>
      </c>
      <c r="N131" s="35"/>
      <c r="O131" s="36" t="s">
        <v>12</v>
      </c>
    </row>
    <row r="132" spans="1:15" ht="12.75">
      <c r="A132" s="26"/>
      <c r="B132" s="35"/>
      <c r="C132" s="36" t="s">
        <v>61</v>
      </c>
      <c r="D132" s="11" t="s">
        <v>158</v>
      </c>
      <c r="E132" s="29">
        <v>54000</v>
      </c>
      <c r="F132" s="29">
        <v>54000</v>
      </c>
      <c r="G132" s="29">
        <v>54000</v>
      </c>
      <c r="H132" s="125">
        <f t="shared" si="7"/>
        <v>100</v>
      </c>
      <c r="I132" s="125">
        <v>100</v>
      </c>
      <c r="J132" s="125">
        <f>G132*100/E132</f>
        <v>100</v>
      </c>
      <c r="K132" s="30">
        <f t="shared" si="11"/>
        <v>168.75</v>
      </c>
      <c r="L132" s="29">
        <v>32000</v>
      </c>
      <c r="M132" s="29"/>
      <c r="N132" s="35"/>
      <c r="O132" s="36" t="s">
        <v>61</v>
      </c>
    </row>
    <row r="133" spans="1:15" ht="12.75">
      <c r="A133" s="26"/>
      <c r="B133" s="35"/>
      <c r="C133" s="36" t="s">
        <v>97</v>
      </c>
      <c r="D133" s="11" t="s">
        <v>98</v>
      </c>
      <c r="E133" s="29">
        <v>80973</v>
      </c>
      <c r="F133" s="29">
        <v>80973</v>
      </c>
      <c r="G133" s="29">
        <v>0</v>
      </c>
      <c r="H133" s="125">
        <f t="shared" si="7"/>
        <v>0</v>
      </c>
      <c r="I133" s="125">
        <v>80.95</v>
      </c>
      <c r="J133" s="125">
        <f t="shared" si="6"/>
        <v>0</v>
      </c>
      <c r="K133" s="30">
        <f t="shared" si="11"/>
        <v>0</v>
      </c>
      <c r="L133" s="29">
        <v>90600.25</v>
      </c>
      <c r="M133" s="29">
        <v>3116.38</v>
      </c>
      <c r="N133" s="35"/>
      <c r="O133" s="36" t="s">
        <v>97</v>
      </c>
    </row>
    <row r="134" spans="1:15" ht="12.75">
      <c r="A134" s="22"/>
      <c r="B134" s="32">
        <v>80104</v>
      </c>
      <c r="C134" s="23"/>
      <c r="D134" s="15" t="s">
        <v>62</v>
      </c>
      <c r="E134" s="24">
        <f>SUM(E135:E139)</f>
        <v>302384</v>
      </c>
      <c r="F134" s="24">
        <f>SUM(F135:F139)</f>
        <v>282119</v>
      </c>
      <c r="G134" s="24">
        <f>SUM(G135:G139)</f>
        <v>296204.94</v>
      </c>
      <c r="H134" s="168">
        <f t="shared" si="7"/>
        <v>104.99290724835973</v>
      </c>
      <c r="I134" s="168">
        <v>103.77</v>
      </c>
      <c r="J134" s="168">
        <f t="shared" si="6"/>
        <v>97.95655193396476</v>
      </c>
      <c r="K134" s="25">
        <f aca="true" t="shared" si="12" ref="K134:K149">G134*100/L134</f>
        <v>78.09757377665369</v>
      </c>
      <c r="L134" s="24">
        <f>SUM(L135:L139)</f>
        <v>379275.47</v>
      </c>
      <c r="M134" s="24">
        <f>SUM(M135:M138)</f>
        <v>399519.5</v>
      </c>
      <c r="N134" s="32">
        <v>80104</v>
      </c>
      <c r="O134" s="23"/>
    </row>
    <row r="135" spans="1:15" ht="12.75">
      <c r="A135" s="26"/>
      <c r="B135" s="27"/>
      <c r="C135" s="47" t="s">
        <v>11</v>
      </c>
      <c r="D135" s="10" t="s">
        <v>134</v>
      </c>
      <c r="E135" s="29">
        <v>60984</v>
      </c>
      <c r="F135" s="29">
        <v>60984</v>
      </c>
      <c r="G135" s="29">
        <v>55901.67</v>
      </c>
      <c r="H135" s="125">
        <f t="shared" si="7"/>
        <v>91.66612554112554</v>
      </c>
      <c r="I135" s="125">
        <v>176.38</v>
      </c>
      <c r="J135" s="125">
        <f t="shared" si="6"/>
        <v>91.66612554112554</v>
      </c>
      <c r="K135" s="30">
        <f t="shared" si="12"/>
        <v>244.0942953068488</v>
      </c>
      <c r="L135" s="117">
        <v>22901.67</v>
      </c>
      <c r="M135" s="29">
        <v>16983.64</v>
      </c>
      <c r="N135" s="27"/>
      <c r="O135" s="47" t="s">
        <v>11</v>
      </c>
    </row>
    <row r="136" spans="1:15" ht="12.75">
      <c r="A136" s="26"/>
      <c r="B136" s="27"/>
      <c r="C136" s="47" t="s">
        <v>28</v>
      </c>
      <c r="D136" s="10" t="s">
        <v>29</v>
      </c>
      <c r="E136" s="29">
        <v>2900</v>
      </c>
      <c r="F136" s="29">
        <v>2900</v>
      </c>
      <c r="G136" s="29">
        <v>1677</v>
      </c>
      <c r="H136" s="125">
        <f t="shared" si="7"/>
        <v>57.827586206896555</v>
      </c>
      <c r="I136" s="125">
        <v>80.03</v>
      </c>
      <c r="J136" s="125">
        <f t="shared" si="6"/>
        <v>57.827586206896555</v>
      </c>
      <c r="K136" s="30">
        <f t="shared" si="12"/>
        <v>32.23766289439234</v>
      </c>
      <c r="L136" s="117">
        <v>5201.99</v>
      </c>
      <c r="M136" s="29">
        <v>8724.46</v>
      </c>
      <c r="N136" s="27"/>
      <c r="O136" s="47" t="s">
        <v>28</v>
      </c>
    </row>
    <row r="137" spans="1:15" ht="12.75">
      <c r="A137" s="26"/>
      <c r="B137" s="27"/>
      <c r="C137" s="36" t="s">
        <v>12</v>
      </c>
      <c r="D137" s="10" t="s">
        <v>13</v>
      </c>
      <c r="E137" s="29">
        <v>2500</v>
      </c>
      <c r="F137" s="29">
        <v>2235</v>
      </c>
      <c r="G137" s="29">
        <v>1730.9</v>
      </c>
      <c r="H137" s="125">
        <f t="shared" si="7"/>
        <v>77.44519015659955</v>
      </c>
      <c r="I137" s="125">
        <v>91.34</v>
      </c>
      <c r="J137" s="125">
        <f t="shared" si="6"/>
        <v>69.236</v>
      </c>
      <c r="K137" s="30">
        <f t="shared" si="12"/>
        <v>1.1775469171727826</v>
      </c>
      <c r="L137" s="117">
        <v>146992.02</v>
      </c>
      <c r="M137" s="29">
        <v>266902.53</v>
      </c>
      <c r="N137" s="27"/>
      <c r="O137" s="36" t="s">
        <v>12</v>
      </c>
    </row>
    <row r="138" spans="1:15" ht="12.75">
      <c r="A138" s="26"/>
      <c r="B138" s="35"/>
      <c r="C138" s="36">
        <v>2310</v>
      </c>
      <c r="D138" s="10" t="s">
        <v>158</v>
      </c>
      <c r="E138" s="29">
        <v>236000</v>
      </c>
      <c r="F138" s="29">
        <v>216000</v>
      </c>
      <c r="G138" s="29">
        <v>236895.37</v>
      </c>
      <c r="H138" s="125">
        <f t="shared" si="7"/>
        <v>109.6737824074074</v>
      </c>
      <c r="I138" s="125">
        <v>114.68</v>
      </c>
      <c r="J138" s="125">
        <f t="shared" si="6"/>
        <v>100.37939406779661</v>
      </c>
      <c r="K138" s="30">
        <f t="shared" si="12"/>
        <v>158.90576918368532</v>
      </c>
      <c r="L138" s="117">
        <v>149079.15</v>
      </c>
      <c r="M138" s="29">
        <v>106908.87</v>
      </c>
      <c r="N138" s="35"/>
      <c r="O138" s="36">
        <v>2310</v>
      </c>
    </row>
    <row r="139" spans="1:15" ht="12.75">
      <c r="A139" s="26"/>
      <c r="B139" s="35"/>
      <c r="C139" s="36" t="s">
        <v>78</v>
      </c>
      <c r="D139" s="10" t="s">
        <v>13</v>
      </c>
      <c r="E139" s="29">
        <v>0</v>
      </c>
      <c r="F139" s="29">
        <v>0</v>
      </c>
      <c r="G139" s="29">
        <v>0</v>
      </c>
      <c r="H139" s="125" t="s">
        <v>200</v>
      </c>
      <c r="I139" s="125">
        <v>100</v>
      </c>
      <c r="J139" s="125" t="s">
        <v>200</v>
      </c>
      <c r="K139" s="30">
        <f t="shared" si="12"/>
        <v>0</v>
      </c>
      <c r="L139" s="117">
        <v>55100.64</v>
      </c>
      <c r="M139" s="29"/>
      <c r="N139" s="35"/>
      <c r="O139" s="36" t="s">
        <v>78</v>
      </c>
    </row>
    <row r="140" spans="1:15" ht="12.75">
      <c r="A140" s="22"/>
      <c r="B140" s="32">
        <v>80110</v>
      </c>
      <c r="C140" s="23"/>
      <c r="D140" s="15" t="s">
        <v>63</v>
      </c>
      <c r="E140" s="24">
        <f>SUM(E141:E142)</f>
        <v>7426</v>
      </c>
      <c r="F140" s="24">
        <f>SUM(F141:F142)</f>
        <v>7416</v>
      </c>
      <c r="G140" s="24">
        <f>SUM(G141:G142)</f>
        <v>5573.61</v>
      </c>
      <c r="H140" s="168">
        <f t="shared" si="7"/>
        <v>75.15655339805825</v>
      </c>
      <c r="I140" s="168">
        <v>114.68</v>
      </c>
      <c r="J140" s="168">
        <f t="shared" si="6"/>
        <v>75.05534608133584</v>
      </c>
      <c r="K140" s="25">
        <f t="shared" si="12"/>
        <v>17.412954907788297</v>
      </c>
      <c r="L140" s="24">
        <f>SUM(L141:L142)</f>
        <v>32008.41</v>
      </c>
      <c r="M140" s="24">
        <f>SUM(M141:M142)</f>
        <v>25472.75</v>
      </c>
      <c r="N140" s="32">
        <v>80110</v>
      </c>
      <c r="O140" s="23"/>
    </row>
    <row r="141" spans="1:15" ht="12.75">
      <c r="A141" s="26"/>
      <c r="B141" s="35"/>
      <c r="C141" s="36" t="s">
        <v>28</v>
      </c>
      <c r="D141" s="10" t="s">
        <v>29</v>
      </c>
      <c r="E141" s="29">
        <v>5511</v>
      </c>
      <c r="F141" s="29">
        <v>5511</v>
      </c>
      <c r="G141" s="29">
        <v>3608.97</v>
      </c>
      <c r="H141" s="125">
        <f t="shared" si="7"/>
        <v>65.48666303756124</v>
      </c>
      <c r="I141" s="125">
        <v>157.92</v>
      </c>
      <c r="J141" s="125">
        <f t="shared" si="6"/>
        <v>65.48666303756124</v>
      </c>
      <c r="K141" s="30">
        <f t="shared" si="12"/>
        <v>32.788548897045466</v>
      </c>
      <c r="L141" s="29">
        <v>11006.8</v>
      </c>
      <c r="M141" s="29">
        <v>21581.88</v>
      </c>
      <c r="N141" s="35"/>
      <c r="O141" s="36" t="s">
        <v>28</v>
      </c>
    </row>
    <row r="142" spans="1:15" ht="12.75">
      <c r="A142" s="26"/>
      <c r="B142" s="27"/>
      <c r="C142" s="34" t="s">
        <v>12</v>
      </c>
      <c r="D142" s="10" t="s">
        <v>13</v>
      </c>
      <c r="E142" s="29">
        <v>1915</v>
      </c>
      <c r="F142" s="29">
        <v>1905</v>
      </c>
      <c r="G142" s="29">
        <v>1964.64</v>
      </c>
      <c r="H142" s="125">
        <f t="shared" si="7"/>
        <v>103.13070866141732</v>
      </c>
      <c r="I142" s="125">
        <v>100.29</v>
      </c>
      <c r="J142" s="125">
        <f t="shared" si="6"/>
        <v>102.59216710182767</v>
      </c>
      <c r="K142" s="30">
        <f t="shared" si="12"/>
        <v>9.354711376889677</v>
      </c>
      <c r="L142" s="29">
        <v>21001.61</v>
      </c>
      <c r="M142" s="29">
        <v>3890.87</v>
      </c>
      <c r="N142" s="27"/>
      <c r="O142" s="34" t="s">
        <v>12</v>
      </c>
    </row>
    <row r="143" spans="1:15" ht="12.75">
      <c r="A143" s="22"/>
      <c r="B143" s="32">
        <v>80195</v>
      </c>
      <c r="C143" s="23"/>
      <c r="D143" s="149" t="s">
        <v>6</v>
      </c>
      <c r="E143" s="24">
        <f>SUM(E144:E145)</f>
        <v>4260</v>
      </c>
      <c r="F143" s="24">
        <f>SUM(F144:F145)</f>
        <v>4260</v>
      </c>
      <c r="G143" s="24">
        <f>SUM(G144:G145)</f>
        <v>4660.8</v>
      </c>
      <c r="H143" s="168">
        <f t="shared" si="7"/>
        <v>109.40845070422536</v>
      </c>
      <c r="I143" s="168">
        <v>100.38</v>
      </c>
      <c r="J143" s="168">
        <f t="shared" si="6"/>
        <v>109.40845070422536</v>
      </c>
      <c r="K143" s="25">
        <f t="shared" si="12"/>
        <v>24.517454641288616</v>
      </c>
      <c r="L143" s="24">
        <f>SUM(L144:L145)</f>
        <v>19010.13</v>
      </c>
      <c r="M143"/>
      <c r="N143" s="32">
        <v>80195</v>
      </c>
      <c r="O143" s="23"/>
    </row>
    <row r="144" spans="1:15" ht="14.25" customHeight="1">
      <c r="A144" s="26"/>
      <c r="B144" s="27"/>
      <c r="C144" s="46" t="s">
        <v>31</v>
      </c>
      <c r="D144" s="13" t="s">
        <v>138</v>
      </c>
      <c r="E144" s="29">
        <v>300</v>
      </c>
      <c r="F144" s="29">
        <v>300</v>
      </c>
      <c r="G144" s="29">
        <v>700.8</v>
      </c>
      <c r="H144" s="125">
        <f>G144*100/F144</f>
        <v>233.6</v>
      </c>
      <c r="I144" s="125">
        <v>107.11</v>
      </c>
      <c r="J144" s="125">
        <f>G144*100/E144</f>
        <v>233.6</v>
      </c>
      <c r="K144" s="30">
        <f>G144*100/L144</f>
        <v>65.42623211001465</v>
      </c>
      <c r="L144" s="29">
        <v>1071.13</v>
      </c>
      <c r="M144"/>
      <c r="N144" s="27"/>
      <c r="O144" s="46" t="s">
        <v>31</v>
      </c>
    </row>
    <row r="145" spans="1:15" ht="14.25" customHeight="1">
      <c r="A145" s="26"/>
      <c r="B145" s="27"/>
      <c r="C145" s="46" t="s">
        <v>61</v>
      </c>
      <c r="D145" s="13" t="s">
        <v>185</v>
      </c>
      <c r="E145" s="29">
        <v>3960</v>
      </c>
      <c r="F145" s="29">
        <v>3960</v>
      </c>
      <c r="G145" s="29">
        <v>3960</v>
      </c>
      <c r="H145" s="125">
        <f>G145*100/F145</f>
        <v>100</v>
      </c>
      <c r="I145" s="125">
        <v>100</v>
      </c>
      <c r="J145" s="125">
        <f>G145*100/E145</f>
        <v>100</v>
      </c>
      <c r="K145" s="30">
        <f>G145*100/L145</f>
        <v>22.074809075199287</v>
      </c>
      <c r="L145" s="29">
        <v>17939</v>
      </c>
      <c r="M145"/>
      <c r="N145" s="27"/>
      <c r="O145" s="46" t="s">
        <v>61</v>
      </c>
    </row>
    <row r="146" spans="1:15" ht="12.75">
      <c r="A146" s="31">
        <v>851</v>
      </c>
      <c r="B146" s="49"/>
      <c r="C146" s="50"/>
      <c r="D146" s="78" t="s">
        <v>64</v>
      </c>
      <c r="E146" s="19">
        <f>E147+E152+E150+E156</f>
        <v>254710</v>
      </c>
      <c r="F146" s="19">
        <f>F147+F152+F150+F156</f>
        <v>254710</v>
      </c>
      <c r="G146" s="19">
        <f>G147+G152+G150+G156</f>
        <v>304058.8</v>
      </c>
      <c r="H146" s="169">
        <f aca="true" t="shared" si="13" ref="H146:H219">G146*100/F146</f>
        <v>119.37450433826704</v>
      </c>
      <c r="I146" s="169">
        <v>98.4</v>
      </c>
      <c r="J146" s="169">
        <f aca="true" t="shared" si="14" ref="J146:J212">G146*100/E146</f>
        <v>119.37450433826704</v>
      </c>
      <c r="K146" s="20">
        <f t="shared" si="12"/>
        <v>88.26540408070751</v>
      </c>
      <c r="L146" s="19">
        <f>L147+L152+L150+L156</f>
        <v>344482.42</v>
      </c>
      <c r="M146" s="19" t="e">
        <f>M147+M152+M150+M156</f>
        <v>#REF!</v>
      </c>
      <c r="N146" s="49"/>
      <c r="O146" s="50"/>
    </row>
    <row r="147" spans="1:15" ht="12.75">
      <c r="A147" s="56"/>
      <c r="B147" s="32">
        <v>85141</v>
      </c>
      <c r="C147" s="23"/>
      <c r="D147" s="82" t="s">
        <v>65</v>
      </c>
      <c r="E147" s="24">
        <f>E149+E148</f>
        <v>37450</v>
      </c>
      <c r="F147" s="24">
        <f>F149+F148</f>
        <v>37450</v>
      </c>
      <c r="G147" s="24">
        <f>G149+G148</f>
        <v>37449.93</v>
      </c>
      <c r="H147" s="168">
        <f t="shared" si="13"/>
        <v>99.99981308411215</v>
      </c>
      <c r="I147" s="168">
        <v>100</v>
      </c>
      <c r="J147" s="168">
        <f t="shared" si="14"/>
        <v>99.99981308411215</v>
      </c>
      <c r="K147" s="25">
        <f t="shared" si="12"/>
        <v>98.94301188903567</v>
      </c>
      <c r="L147" s="24">
        <f>L149+L148</f>
        <v>37850</v>
      </c>
      <c r="M147" s="24">
        <f>M149+M148</f>
        <v>49700</v>
      </c>
      <c r="N147" s="32">
        <v>85141</v>
      </c>
      <c r="O147" s="23"/>
    </row>
    <row r="148" spans="1:15" ht="12.75">
      <c r="A148" s="26"/>
      <c r="B148" s="35"/>
      <c r="C148" s="46" t="s">
        <v>12</v>
      </c>
      <c r="D148" s="11" t="s">
        <v>13</v>
      </c>
      <c r="E148" s="29">
        <v>17450</v>
      </c>
      <c r="F148" s="29">
        <v>17450</v>
      </c>
      <c r="G148" s="29">
        <v>17450</v>
      </c>
      <c r="H148" s="125">
        <f t="shared" si="13"/>
        <v>100</v>
      </c>
      <c r="I148" s="125">
        <v>100</v>
      </c>
      <c r="J148" s="125">
        <f t="shared" si="14"/>
        <v>100</v>
      </c>
      <c r="K148" s="30">
        <f t="shared" si="12"/>
        <v>62.657091561938955</v>
      </c>
      <c r="L148" s="29">
        <v>27850</v>
      </c>
      <c r="M148" s="29">
        <v>39700</v>
      </c>
      <c r="N148" s="35"/>
      <c r="O148" s="46" t="s">
        <v>12</v>
      </c>
    </row>
    <row r="149" spans="1:15" ht="12.75">
      <c r="A149" s="56"/>
      <c r="B149" s="48"/>
      <c r="C149" s="34">
        <v>2320</v>
      </c>
      <c r="D149" s="10" t="s">
        <v>158</v>
      </c>
      <c r="E149" s="29">
        <v>20000</v>
      </c>
      <c r="F149" s="29">
        <v>20000</v>
      </c>
      <c r="G149" s="29">
        <v>19999.93</v>
      </c>
      <c r="H149" s="125">
        <f t="shared" si="13"/>
        <v>99.99965</v>
      </c>
      <c r="I149" s="125">
        <v>100</v>
      </c>
      <c r="J149" s="125">
        <f t="shared" si="14"/>
        <v>99.99965</v>
      </c>
      <c r="K149" s="30">
        <f t="shared" si="12"/>
        <v>199.9993</v>
      </c>
      <c r="L149" s="29">
        <v>10000</v>
      </c>
      <c r="M149" s="29">
        <v>10000</v>
      </c>
      <c r="N149" s="48"/>
      <c r="O149" s="34">
        <v>2320</v>
      </c>
    </row>
    <row r="150" spans="1:15" ht="12.75">
      <c r="A150" s="56"/>
      <c r="B150" s="32">
        <v>85154</v>
      </c>
      <c r="C150" s="23"/>
      <c r="D150" s="15" t="s">
        <v>103</v>
      </c>
      <c r="E150" s="24">
        <f>E151</f>
        <v>0</v>
      </c>
      <c r="F150" s="24">
        <f>F151</f>
        <v>0</v>
      </c>
      <c r="G150" s="24">
        <f>G151</f>
        <v>0</v>
      </c>
      <c r="H150" s="168" t="s">
        <v>200</v>
      </c>
      <c r="I150" s="168">
        <v>100.01</v>
      </c>
      <c r="J150" s="168" t="s">
        <v>200</v>
      </c>
      <c r="K150" s="25">
        <f aca="true" t="shared" si="15" ref="K150:K158">G150*100/L150</f>
        <v>0</v>
      </c>
      <c r="L150" s="24">
        <f>L151</f>
        <v>1229.17</v>
      </c>
      <c r="M150"/>
      <c r="N150" s="32">
        <v>85154</v>
      </c>
      <c r="O150" s="23"/>
    </row>
    <row r="151" spans="1:15" ht="12.75">
      <c r="A151" s="56"/>
      <c r="B151" s="48"/>
      <c r="C151" s="36" t="s">
        <v>12</v>
      </c>
      <c r="D151" s="11" t="s">
        <v>13</v>
      </c>
      <c r="E151" s="29">
        <v>0</v>
      </c>
      <c r="F151" s="29">
        <v>0</v>
      </c>
      <c r="G151" s="29">
        <v>0</v>
      </c>
      <c r="H151" s="125" t="s">
        <v>200</v>
      </c>
      <c r="I151" s="125">
        <v>100.01</v>
      </c>
      <c r="J151" s="125" t="s">
        <v>200</v>
      </c>
      <c r="K151" s="30">
        <f t="shared" si="15"/>
        <v>0</v>
      </c>
      <c r="L151" s="29">
        <v>1229.17</v>
      </c>
      <c r="M151"/>
      <c r="N151" s="48"/>
      <c r="O151" s="36" t="s">
        <v>12</v>
      </c>
    </row>
    <row r="152" spans="1:15" ht="12.75">
      <c r="A152" s="22"/>
      <c r="B152" s="32">
        <v>85158</v>
      </c>
      <c r="C152" s="23"/>
      <c r="D152" s="15" t="s">
        <v>66</v>
      </c>
      <c r="E152" s="24">
        <f>SUM(E153:E155)</f>
        <v>212160</v>
      </c>
      <c r="F152" s="24">
        <f>SUM(F153:F155)</f>
        <v>212160</v>
      </c>
      <c r="G152" s="24">
        <f>SUM(G153:G155)</f>
        <v>262467.87</v>
      </c>
      <c r="H152" s="168">
        <f t="shared" si="13"/>
        <v>123.71223133484163</v>
      </c>
      <c r="I152" s="168">
        <v>98.97</v>
      </c>
      <c r="J152" s="168">
        <f t="shared" si="14"/>
        <v>123.71223133484163</v>
      </c>
      <c r="K152" s="25">
        <f t="shared" si="15"/>
        <v>86.68123882356286</v>
      </c>
      <c r="L152" s="24">
        <f>SUM(L153:L155)</f>
        <v>302796.63</v>
      </c>
      <c r="M152" s="24">
        <f>SUM(M153:M155)</f>
        <v>346335.3</v>
      </c>
      <c r="N152" s="32">
        <v>85158</v>
      </c>
      <c r="O152" s="23"/>
    </row>
    <row r="153" spans="1:15" ht="12.75">
      <c r="A153" s="26"/>
      <c r="B153" s="35"/>
      <c r="C153" s="36" t="s">
        <v>67</v>
      </c>
      <c r="D153" s="10" t="s">
        <v>68</v>
      </c>
      <c r="E153" s="29">
        <v>210000</v>
      </c>
      <c r="F153" s="29">
        <v>210000</v>
      </c>
      <c r="G153" s="29">
        <v>260052.57</v>
      </c>
      <c r="H153" s="125">
        <f t="shared" si="13"/>
        <v>123.83455714285714</v>
      </c>
      <c r="I153" s="125">
        <v>98.43</v>
      </c>
      <c r="J153" s="125">
        <f t="shared" si="14"/>
        <v>123.83455714285714</v>
      </c>
      <c r="K153" s="30">
        <f t="shared" si="15"/>
        <v>88.06450721512269</v>
      </c>
      <c r="L153" s="29">
        <v>295297.82</v>
      </c>
      <c r="M153" s="29">
        <v>336918.95</v>
      </c>
      <c r="N153" s="35"/>
      <c r="O153" s="36" t="s">
        <v>67</v>
      </c>
    </row>
    <row r="154" spans="1:15" ht="12.75">
      <c r="A154" s="26"/>
      <c r="B154" s="35"/>
      <c r="C154" s="47" t="s">
        <v>28</v>
      </c>
      <c r="D154" s="10" t="s">
        <v>29</v>
      </c>
      <c r="E154" s="29">
        <v>1800</v>
      </c>
      <c r="F154" s="29">
        <v>1800</v>
      </c>
      <c r="G154" s="29">
        <v>2055.3</v>
      </c>
      <c r="H154" s="125">
        <f t="shared" si="13"/>
        <v>114.18333333333335</v>
      </c>
      <c r="I154" s="125">
        <v>138.2</v>
      </c>
      <c r="J154" s="125">
        <f t="shared" si="14"/>
        <v>114.18333333333335</v>
      </c>
      <c r="K154" s="30">
        <f t="shared" si="15"/>
        <v>33.04973137947614</v>
      </c>
      <c r="L154" s="29">
        <v>6218.81</v>
      </c>
      <c r="M154" s="29">
        <v>7976.35</v>
      </c>
      <c r="N154" s="35"/>
      <c r="O154" s="47" t="s">
        <v>28</v>
      </c>
    </row>
    <row r="155" spans="1:15" ht="12.75">
      <c r="A155" s="26"/>
      <c r="B155" s="35"/>
      <c r="C155" s="36" t="s">
        <v>12</v>
      </c>
      <c r="D155" s="10" t="s">
        <v>13</v>
      </c>
      <c r="E155" s="29">
        <v>360</v>
      </c>
      <c r="F155" s="29">
        <v>360</v>
      </c>
      <c r="G155" s="29">
        <v>360</v>
      </c>
      <c r="H155" s="125">
        <f t="shared" si="13"/>
        <v>100</v>
      </c>
      <c r="I155" s="125">
        <v>88.89</v>
      </c>
      <c r="J155" s="125">
        <f t="shared" si="14"/>
        <v>100</v>
      </c>
      <c r="K155" s="30">
        <f t="shared" si="15"/>
        <v>28.125</v>
      </c>
      <c r="L155" s="29">
        <v>1280</v>
      </c>
      <c r="M155" s="29">
        <v>1440</v>
      </c>
      <c r="N155" s="35"/>
      <c r="O155" s="36" t="s">
        <v>12</v>
      </c>
    </row>
    <row r="156" spans="1:15" ht="12.75">
      <c r="A156" s="22"/>
      <c r="B156" s="32">
        <v>85195</v>
      </c>
      <c r="C156" s="23"/>
      <c r="D156" s="83" t="s">
        <v>6</v>
      </c>
      <c r="E156" s="24">
        <f>SUM(E157:E158)</f>
        <v>5100</v>
      </c>
      <c r="F156" s="24">
        <f>SUM(F157:F158)</f>
        <v>5100</v>
      </c>
      <c r="G156" s="24">
        <f>SUM(G157:G158)</f>
        <v>4141</v>
      </c>
      <c r="H156" s="168">
        <f t="shared" si="13"/>
        <v>81.19607843137256</v>
      </c>
      <c r="I156" s="168">
        <v>51.3</v>
      </c>
      <c r="J156" s="168">
        <f t="shared" si="14"/>
        <v>81.19607843137256</v>
      </c>
      <c r="K156" s="25">
        <f t="shared" si="15"/>
        <v>158.86473670884135</v>
      </c>
      <c r="L156" s="24">
        <f>SUM(L157:L158)</f>
        <v>2606.62</v>
      </c>
      <c r="M156" s="24" t="e">
        <f>M158+#REF!</f>
        <v>#REF!</v>
      </c>
      <c r="N156" s="32">
        <v>85195</v>
      </c>
      <c r="O156" s="23"/>
    </row>
    <row r="157" spans="1:15" ht="12.75">
      <c r="A157" s="26"/>
      <c r="B157" s="27"/>
      <c r="C157" s="36" t="s">
        <v>12</v>
      </c>
      <c r="D157" s="10" t="s">
        <v>13</v>
      </c>
      <c r="E157" s="29">
        <v>0</v>
      </c>
      <c r="F157" s="29">
        <v>0</v>
      </c>
      <c r="G157" s="29">
        <v>0</v>
      </c>
      <c r="H157" s="125" t="s">
        <v>200</v>
      </c>
      <c r="I157" s="125">
        <v>100.47</v>
      </c>
      <c r="J157" s="125" t="s">
        <v>200</v>
      </c>
      <c r="K157" s="30">
        <f t="shared" si="15"/>
        <v>0</v>
      </c>
      <c r="L157" s="29">
        <v>131.62</v>
      </c>
      <c r="M157"/>
      <c r="N157" s="27"/>
      <c r="O157" s="36" t="s">
        <v>12</v>
      </c>
    </row>
    <row r="158" spans="1:15" ht="12.75">
      <c r="A158" s="26"/>
      <c r="B158" s="35"/>
      <c r="C158" s="36">
        <v>2010</v>
      </c>
      <c r="D158" s="10" t="s">
        <v>158</v>
      </c>
      <c r="E158" s="29">
        <v>5100</v>
      </c>
      <c r="F158" s="29">
        <v>5100</v>
      </c>
      <c r="G158" s="29">
        <v>4141</v>
      </c>
      <c r="H158" s="125">
        <f t="shared" si="13"/>
        <v>81.19607843137256</v>
      </c>
      <c r="I158" s="125">
        <v>50</v>
      </c>
      <c r="J158" s="125">
        <f t="shared" si="14"/>
        <v>81.19607843137256</v>
      </c>
      <c r="K158" s="30">
        <f t="shared" si="15"/>
        <v>167.31313131313132</v>
      </c>
      <c r="L158" s="29">
        <v>2475</v>
      </c>
      <c r="M158" s="84">
        <v>1817</v>
      </c>
      <c r="N158" s="35"/>
      <c r="O158" s="36">
        <v>2010</v>
      </c>
    </row>
    <row r="159" spans="1:15" ht="12.75">
      <c r="A159" s="31">
        <v>852</v>
      </c>
      <c r="B159" s="49"/>
      <c r="C159" s="50"/>
      <c r="D159" s="78" t="s">
        <v>69</v>
      </c>
      <c r="E159" s="19">
        <f>E160+E162+E165+E172+E177+E183+E186+E189+E194+E198+E200</f>
        <v>28270063</v>
      </c>
      <c r="F159" s="19">
        <f>F160+F162+F165+F172+F177+F183+F186+F189+F194+F198+F200</f>
        <v>26613928</v>
      </c>
      <c r="G159" s="19">
        <f>G160+G162+G165+G172+G177+G183+G186+G189+G194+G198+G200</f>
        <v>26847939.91</v>
      </c>
      <c r="H159" s="169">
        <f t="shared" si="13"/>
        <v>100.87928362171867</v>
      </c>
      <c r="I159" s="169">
        <v>94.36</v>
      </c>
      <c r="J159" s="169">
        <f t="shared" si="14"/>
        <v>94.96950859288853</v>
      </c>
      <c r="K159" s="20">
        <f aca="true" t="shared" si="16" ref="K159:K172">G159*100/L159</f>
        <v>109.90007161756861</v>
      </c>
      <c r="L159" s="19">
        <f>L160+L162+L165+L172+L177+L183+L186+L189+L194+L198+L200</f>
        <v>24429410.749999996</v>
      </c>
      <c r="M159" s="19" t="e">
        <f>M160+M162+M165+M172+M177+M183+M189+M194+M200</f>
        <v>#REF!</v>
      </c>
      <c r="N159" s="49"/>
      <c r="O159" s="50"/>
    </row>
    <row r="160" spans="1:15" ht="12.75">
      <c r="A160" s="57"/>
      <c r="B160" s="118">
        <v>85202</v>
      </c>
      <c r="C160" s="119"/>
      <c r="D160" s="85" t="s">
        <v>70</v>
      </c>
      <c r="E160" s="60">
        <f>E161</f>
        <v>23000</v>
      </c>
      <c r="F160" s="60">
        <f>F161</f>
        <v>23000</v>
      </c>
      <c r="G160" s="60">
        <f>G161</f>
        <v>41340.2</v>
      </c>
      <c r="H160" s="168">
        <f t="shared" si="13"/>
        <v>179.73999999999998</v>
      </c>
      <c r="I160" s="168">
        <v>164.15</v>
      </c>
      <c r="J160" s="168">
        <f t="shared" si="14"/>
        <v>179.73999999999998</v>
      </c>
      <c r="K160" s="25">
        <f t="shared" si="16"/>
        <v>135.40383819221356</v>
      </c>
      <c r="L160" s="24">
        <f>L161</f>
        <v>30531.04</v>
      </c>
      <c r="M160" s="60">
        <f>M161</f>
        <v>3600</v>
      </c>
      <c r="N160" s="118">
        <v>85202</v>
      </c>
      <c r="O160" s="119"/>
    </row>
    <row r="161" spans="1:15" ht="12.75">
      <c r="A161" s="57"/>
      <c r="B161" s="61"/>
      <c r="C161" s="62" t="s">
        <v>67</v>
      </c>
      <c r="D161" s="10" t="s">
        <v>68</v>
      </c>
      <c r="E161" s="63">
        <v>23000</v>
      </c>
      <c r="F161" s="63">
        <v>23000</v>
      </c>
      <c r="G161" s="63">
        <v>41340.2</v>
      </c>
      <c r="H161" s="125">
        <f t="shared" si="13"/>
        <v>179.73999999999998</v>
      </c>
      <c r="I161" s="125">
        <v>164.15</v>
      </c>
      <c r="J161" s="125">
        <f t="shared" si="14"/>
        <v>179.73999999999998</v>
      </c>
      <c r="K161" s="30">
        <f t="shared" si="16"/>
        <v>135.40383819221356</v>
      </c>
      <c r="L161" s="29">
        <v>30531.04</v>
      </c>
      <c r="M161" s="63">
        <v>3600</v>
      </c>
      <c r="N161" s="61"/>
      <c r="O161" s="62" t="s">
        <v>67</v>
      </c>
    </row>
    <row r="162" spans="1:15" ht="12.75">
      <c r="A162" s="57"/>
      <c r="B162" s="58">
        <v>85203</v>
      </c>
      <c r="C162" s="59"/>
      <c r="D162" s="85" t="s">
        <v>71</v>
      </c>
      <c r="E162" s="24">
        <f>SUM(E163:E164)</f>
        <v>1090</v>
      </c>
      <c r="F162" s="24">
        <f>SUM(F163:F164)</f>
        <v>1090</v>
      </c>
      <c r="G162" s="24">
        <f>SUM(G163:G164)</f>
        <v>1167.11</v>
      </c>
      <c r="H162" s="168">
        <f t="shared" si="13"/>
        <v>107.07431192660549</v>
      </c>
      <c r="I162" s="168">
        <v>84.61</v>
      </c>
      <c r="J162" s="168">
        <f t="shared" si="14"/>
        <v>107.07431192660549</v>
      </c>
      <c r="K162" s="25">
        <f t="shared" si="16"/>
        <v>64.16076611839212</v>
      </c>
      <c r="L162" s="24">
        <f>SUM(L163:L164)</f>
        <v>1819.04</v>
      </c>
      <c r="M162" s="24" t="e">
        <f>#REF!+M164</f>
        <v>#REF!</v>
      </c>
      <c r="N162" s="58">
        <v>85203</v>
      </c>
      <c r="O162" s="59"/>
    </row>
    <row r="163" spans="1:15" ht="12.75">
      <c r="A163" s="64"/>
      <c r="B163" s="65"/>
      <c r="C163" s="62" t="s">
        <v>28</v>
      </c>
      <c r="D163" s="10" t="s">
        <v>29</v>
      </c>
      <c r="E163" s="63">
        <v>1000</v>
      </c>
      <c r="F163" s="63">
        <v>1000</v>
      </c>
      <c r="G163" s="63">
        <v>1077.11</v>
      </c>
      <c r="H163" s="125">
        <f t="shared" si="13"/>
        <v>107.71099999999998</v>
      </c>
      <c r="I163" s="125">
        <v>80.86</v>
      </c>
      <c r="J163" s="125">
        <f t="shared" si="14"/>
        <v>107.71099999999998</v>
      </c>
      <c r="K163" s="30">
        <f t="shared" si="16"/>
        <v>66.60174123815882</v>
      </c>
      <c r="L163" s="29">
        <v>1617.24</v>
      </c>
      <c r="M163"/>
      <c r="N163" s="65"/>
      <c r="O163" s="62" t="s">
        <v>28</v>
      </c>
    </row>
    <row r="164" spans="1:15" ht="12.75">
      <c r="A164" s="64"/>
      <c r="B164" s="65"/>
      <c r="C164" s="66" t="s">
        <v>12</v>
      </c>
      <c r="D164" s="11" t="s">
        <v>13</v>
      </c>
      <c r="E164" s="63">
        <v>90</v>
      </c>
      <c r="F164" s="63">
        <v>90</v>
      </c>
      <c r="G164" s="63">
        <v>90</v>
      </c>
      <c r="H164" s="125">
        <f t="shared" si="13"/>
        <v>100</v>
      </c>
      <c r="I164" s="125">
        <v>134.53</v>
      </c>
      <c r="J164" s="125">
        <f t="shared" si="14"/>
        <v>100</v>
      </c>
      <c r="K164" s="30">
        <f t="shared" si="16"/>
        <v>44.5986124876115</v>
      </c>
      <c r="L164" s="29">
        <v>201.8</v>
      </c>
      <c r="M164" s="63">
        <v>283</v>
      </c>
      <c r="N164" s="65"/>
      <c r="O164" s="66" t="s">
        <v>12</v>
      </c>
    </row>
    <row r="165" spans="1:15" ht="35.25" customHeight="1">
      <c r="A165" s="22"/>
      <c r="B165" s="32">
        <v>85212</v>
      </c>
      <c r="C165" s="23"/>
      <c r="D165" s="86" t="s">
        <v>153</v>
      </c>
      <c r="E165" s="52">
        <f>SUM(E166:E171)</f>
        <v>20643095</v>
      </c>
      <c r="F165" s="52">
        <f>SUM(F166:F171)</f>
        <v>19261063</v>
      </c>
      <c r="G165" s="52">
        <f>SUM(G166:G171)</f>
        <v>19763088.740000002</v>
      </c>
      <c r="H165" s="168">
        <f t="shared" si="13"/>
        <v>102.60642800451876</v>
      </c>
      <c r="I165" s="168">
        <v>94.88</v>
      </c>
      <c r="J165" s="168">
        <f t="shared" si="14"/>
        <v>95.73704301607876</v>
      </c>
      <c r="K165" s="25">
        <f t="shared" si="16"/>
        <v>111.14977908994831</v>
      </c>
      <c r="L165" s="24">
        <f>SUM(L166:L171)</f>
        <v>17780592.01</v>
      </c>
      <c r="M165" s="24">
        <f>SUM(M168:M171)</f>
        <v>18292745.57</v>
      </c>
      <c r="N165" s="32">
        <v>85212</v>
      </c>
      <c r="O165" s="23"/>
    </row>
    <row r="166" spans="1:15" ht="12.75">
      <c r="A166" s="22"/>
      <c r="B166" s="48"/>
      <c r="C166" s="62" t="s">
        <v>81</v>
      </c>
      <c r="D166" s="10" t="s">
        <v>206</v>
      </c>
      <c r="E166" s="29">
        <v>230</v>
      </c>
      <c r="F166" s="29">
        <v>230</v>
      </c>
      <c r="G166" s="29">
        <v>0</v>
      </c>
      <c r="H166" s="125">
        <f>G166*100/F166</f>
        <v>0</v>
      </c>
      <c r="I166" s="125" t="s">
        <v>200</v>
      </c>
      <c r="J166" s="125">
        <f>G166*100/E166</f>
        <v>0</v>
      </c>
      <c r="K166" s="30" t="s">
        <v>200</v>
      </c>
      <c r="L166" s="29">
        <v>0</v>
      </c>
      <c r="M166" s="95">
        <v>0</v>
      </c>
      <c r="N166" s="48"/>
      <c r="O166" s="62" t="s">
        <v>81</v>
      </c>
    </row>
    <row r="167" spans="1:15" ht="12.75">
      <c r="A167" s="22"/>
      <c r="B167" s="48"/>
      <c r="C167" s="67" t="s">
        <v>18</v>
      </c>
      <c r="D167" s="10" t="s">
        <v>92</v>
      </c>
      <c r="E167" s="29">
        <v>70</v>
      </c>
      <c r="F167" s="29">
        <v>70</v>
      </c>
      <c r="G167" s="29">
        <v>281.6</v>
      </c>
      <c r="H167" s="125">
        <f t="shared" si="13"/>
        <v>402.28571428571433</v>
      </c>
      <c r="I167" s="125">
        <v>176</v>
      </c>
      <c r="J167" s="125">
        <f t="shared" si="14"/>
        <v>402.28571428571433</v>
      </c>
      <c r="K167" s="30">
        <f t="shared" si="16"/>
        <v>320.00000000000006</v>
      </c>
      <c r="L167" s="29">
        <v>88</v>
      </c>
      <c r="M167" s="95">
        <v>0</v>
      </c>
      <c r="N167" s="48"/>
      <c r="O167" s="67" t="s">
        <v>18</v>
      </c>
    </row>
    <row r="168" spans="1:15" ht="24" customHeight="1">
      <c r="A168" s="22"/>
      <c r="B168" s="48"/>
      <c r="C168" s="62" t="s">
        <v>93</v>
      </c>
      <c r="D168" s="13" t="s">
        <v>145</v>
      </c>
      <c r="E168" s="29">
        <v>3500</v>
      </c>
      <c r="F168" s="29">
        <v>3500</v>
      </c>
      <c r="G168" s="29">
        <v>2551.41</v>
      </c>
      <c r="H168" s="125">
        <f t="shared" si="13"/>
        <v>72.89742857142858</v>
      </c>
      <c r="I168" s="125">
        <v>105.63</v>
      </c>
      <c r="J168" s="125">
        <f t="shared" si="14"/>
        <v>72.89742857142858</v>
      </c>
      <c r="K168" s="30">
        <f t="shared" si="16"/>
        <v>92.90523441055986</v>
      </c>
      <c r="L168" s="29">
        <v>2746.25</v>
      </c>
      <c r="M168" s="29">
        <v>2069.21</v>
      </c>
      <c r="N168" s="48"/>
      <c r="O168" s="62" t="s">
        <v>93</v>
      </c>
    </row>
    <row r="169" spans="1:15" ht="12.75">
      <c r="A169" s="26"/>
      <c r="B169" s="27"/>
      <c r="C169" s="36">
        <v>2010</v>
      </c>
      <c r="D169" s="10" t="s">
        <v>158</v>
      </c>
      <c r="E169" s="29">
        <v>20393540</v>
      </c>
      <c r="F169" s="29">
        <v>19024508</v>
      </c>
      <c r="G169" s="29">
        <v>19526266</v>
      </c>
      <c r="H169" s="125">
        <f t="shared" si="13"/>
        <v>102.6374295724231</v>
      </c>
      <c r="I169" s="125">
        <v>94.85</v>
      </c>
      <c r="J169" s="125">
        <f t="shared" si="14"/>
        <v>95.74731017763469</v>
      </c>
      <c r="K169" s="30">
        <f t="shared" si="16"/>
        <v>111.31109007849531</v>
      </c>
      <c r="L169" s="29">
        <v>17542067</v>
      </c>
      <c r="M169" s="29">
        <v>18183643.39</v>
      </c>
      <c r="N169" s="27"/>
      <c r="O169" s="36">
        <v>2010</v>
      </c>
    </row>
    <row r="170" spans="1:15" ht="22.5" customHeight="1">
      <c r="A170" s="26"/>
      <c r="B170" s="27"/>
      <c r="C170" s="36">
        <v>2360</v>
      </c>
      <c r="D170" s="13" t="s">
        <v>146</v>
      </c>
      <c r="E170" s="29">
        <v>217255</v>
      </c>
      <c r="F170" s="29">
        <v>206255</v>
      </c>
      <c r="G170" s="29">
        <v>210055.94</v>
      </c>
      <c r="H170" s="125">
        <f t="shared" si="13"/>
        <v>101.84283532520423</v>
      </c>
      <c r="I170" s="125">
        <v>99.36</v>
      </c>
      <c r="J170" s="125">
        <f t="shared" si="14"/>
        <v>96.68635474442475</v>
      </c>
      <c r="K170" s="30">
        <f t="shared" si="16"/>
        <v>97.0881047902531</v>
      </c>
      <c r="L170" s="29">
        <v>216356</v>
      </c>
      <c r="M170" s="29">
        <v>85963.98</v>
      </c>
      <c r="N170" s="27"/>
      <c r="O170" s="36">
        <v>2360</v>
      </c>
    </row>
    <row r="171" spans="1:15" ht="24" customHeight="1">
      <c r="A171" s="26"/>
      <c r="B171" s="27"/>
      <c r="C171" s="36" t="s">
        <v>78</v>
      </c>
      <c r="D171" s="13" t="s">
        <v>144</v>
      </c>
      <c r="E171" s="29">
        <v>28500</v>
      </c>
      <c r="F171" s="29">
        <v>26500</v>
      </c>
      <c r="G171" s="29">
        <v>23933.79</v>
      </c>
      <c r="H171" s="125">
        <f t="shared" si="13"/>
        <v>90.31618867924529</v>
      </c>
      <c r="I171" s="125">
        <v>77.34</v>
      </c>
      <c r="J171" s="125">
        <f t="shared" si="14"/>
        <v>83.97821052631579</v>
      </c>
      <c r="K171" s="30">
        <f t="shared" si="16"/>
        <v>123.78633093971688</v>
      </c>
      <c r="L171" s="29">
        <v>19334.76</v>
      </c>
      <c r="M171" s="29">
        <v>21068.99</v>
      </c>
      <c r="N171" s="27"/>
      <c r="O171" s="36" t="s">
        <v>78</v>
      </c>
    </row>
    <row r="172" spans="1:15" ht="47.25" customHeight="1">
      <c r="A172" s="22"/>
      <c r="B172" s="32">
        <v>85213</v>
      </c>
      <c r="C172" s="23"/>
      <c r="D172" s="14" t="s">
        <v>182</v>
      </c>
      <c r="E172" s="24">
        <f>SUM(E173:E176)</f>
        <v>210804</v>
      </c>
      <c r="F172" s="24">
        <f>SUM(F173:F176)</f>
        <v>204114</v>
      </c>
      <c r="G172" s="24">
        <f>SUM(G173:G176)</f>
        <v>190876.3</v>
      </c>
      <c r="H172" s="168">
        <f t="shared" si="13"/>
        <v>93.51455559148319</v>
      </c>
      <c r="I172" s="168">
        <v>91.14</v>
      </c>
      <c r="J172" s="168">
        <f t="shared" si="14"/>
        <v>90.5468112559534</v>
      </c>
      <c r="K172" s="25">
        <f t="shared" si="16"/>
        <v>116.17674448046296</v>
      </c>
      <c r="L172" s="24">
        <f>SUM(L173:L176)</f>
        <v>164298.2</v>
      </c>
      <c r="M172" s="24" t="e">
        <f>#REF!+#REF!+M176</f>
        <v>#REF!</v>
      </c>
      <c r="N172" s="32">
        <v>85213</v>
      </c>
      <c r="O172" s="23"/>
    </row>
    <row r="173" spans="1:15" ht="12.75">
      <c r="A173" s="26"/>
      <c r="B173" s="35"/>
      <c r="C173" s="36" t="s">
        <v>12</v>
      </c>
      <c r="D173" s="10" t="s">
        <v>13</v>
      </c>
      <c r="E173" s="29">
        <v>0</v>
      </c>
      <c r="F173" s="29">
        <v>0</v>
      </c>
      <c r="G173" s="29">
        <v>0</v>
      </c>
      <c r="H173" s="125" t="s">
        <v>200</v>
      </c>
      <c r="I173" s="125">
        <v>65.47</v>
      </c>
      <c r="J173" s="125" t="s">
        <v>200</v>
      </c>
      <c r="K173" s="30">
        <f>G173*100/L173</f>
        <v>0</v>
      </c>
      <c r="L173" s="29">
        <v>98.2</v>
      </c>
      <c r="N173" s="35"/>
      <c r="O173" s="36" t="s">
        <v>12</v>
      </c>
    </row>
    <row r="174" spans="1:15" ht="12.75">
      <c r="A174" s="26"/>
      <c r="B174" s="35"/>
      <c r="C174" s="36">
        <v>2010</v>
      </c>
      <c r="D174" s="10" t="s">
        <v>158</v>
      </c>
      <c r="E174" s="29">
        <v>58310</v>
      </c>
      <c r="F174" s="29">
        <v>58310</v>
      </c>
      <c r="G174" s="29">
        <v>52458</v>
      </c>
      <c r="H174" s="125">
        <f>G174*100/F174</f>
        <v>89.9639855942377</v>
      </c>
      <c r="I174" s="125">
        <v>96.73</v>
      </c>
      <c r="J174" s="125">
        <f>G174*100/E174</f>
        <v>89.9639855942377</v>
      </c>
      <c r="K174" s="30">
        <f>G174*100/L174</f>
        <v>45.06546166798392</v>
      </c>
      <c r="L174" s="29">
        <v>116404</v>
      </c>
      <c r="M174"/>
      <c r="N174" s="35"/>
      <c r="O174" s="36">
        <v>2010</v>
      </c>
    </row>
    <row r="175" spans="1:15" ht="12.75">
      <c r="A175" s="26"/>
      <c r="B175" s="35"/>
      <c r="C175" s="36" t="s">
        <v>61</v>
      </c>
      <c r="D175" s="10" t="s">
        <v>158</v>
      </c>
      <c r="E175" s="29">
        <v>151890</v>
      </c>
      <c r="F175" s="29">
        <v>145200</v>
      </c>
      <c r="G175" s="29">
        <v>138344</v>
      </c>
      <c r="H175" s="125">
        <f>G175*100/F175</f>
        <v>95.27823691460055</v>
      </c>
      <c r="I175" s="125">
        <v>79.96</v>
      </c>
      <c r="J175" s="125">
        <f>G175*100/E175</f>
        <v>91.08170386463888</v>
      </c>
      <c r="K175" s="30">
        <f>G175*100/L175</f>
        <v>289.44681563310735</v>
      </c>
      <c r="L175" s="29">
        <v>47796</v>
      </c>
      <c r="M175" s="29">
        <v>0</v>
      </c>
      <c r="N175" s="35"/>
      <c r="O175" s="36" t="s">
        <v>61</v>
      </c>
    </row>
    <row r="176" spans="1:15" ht="22.5">
      <c r="A176" s="26"/>
      <c r="B176" s="35"/>
      <c r="C176" s="36" t="s">
        <v>78</v>
      </c>
      <c r="D176" s="13" t="s">
        <v>171</v>
      </c>
      <c r="E176" s="29">
        <v>604</v>
      </c>
      <c r="F176" s="29">
        <v>604</v>
      </c>
      <c r="G176" s="29">
        <v>74.3</v>
      </c>
      <c r="H176" s="125">
        <f>G176*100/F176</f>
        <v>12.301324503311259</v>
      </c>
      <c r="I176" s="125" t="s">
        <v>200</v>
      </c>
      <c r="J176" s="125">
        <f t="shared" si="14"/>
        <v>12.301324503311259</v>
      </c>
      <c r="K176" s="30" t="s">
        <v>200</v>
      </c>
      <c r="L176" s="29">
        <v>0</v>
      </c>
      <c r="M176" s="29">
        <v>0</v>
      </c>
      <c r="N176" s="35"/>
      <c r="O176" s="36" t="s">
        <v>78</v>
      </c>
    </row>
    <row r="177" spans="1:15" ht="22.5">
      <c r="A177" s="22"/>
      <c r="B177" s="32">
        <v>85214</v>
      </c>
      <c r="C177" s="23"/>
      <c r="D177" s="14" t="s">
        <v>154</v>
      </c>
      <c r="E177" s="24">
        <f>SUM(E178:E182)</f>
        <v>1734971</v>
      </c>
      <c r="F177" s="24">
        <f>SUM(F178:F182)</f>
        <v>1733946</v>
      </c>
      <c r="G177" s="24">
        <f>SUM(G178:G182)</f>
        <v>1730010.41</v>
      </c>
      <c r="H177" s="168">
        <f t="shared" si="13"/>
        <v>99.77302695701019</v>
      </c>
      <c r="I177" s="168">
        <v>91.37</v>
      </c>
      <c r="J177" s="168">
        <f t="shared" si="14"/>
        <v>99.71408225267166</v>
      </c>
      <c r="K177" s="25">
        <f>G177*100/L177</f>
        <v>52.12685116437804</v>
      </c>
      <c r="L177" s="24">
        <f>SUM(L178:L182)</f>
        <v>3318846.95</v>
      </c>
      <c r="M177" s="24">
        <f>SUM(M178:M182)</f>
        <v>1759123.1</v>
      </c>
      <c r="N177" s="32">
        <v>85214</v>
      </c>
      <c r="O177" s="23"/>
    </row>
    <row r="178" spans="1:15" ht="24.75" customHeight="1">
      <c r="A178" s="26"/>
      <c r="B178" s="27"/>
      <c r="C178" s="68" t="s">
        <v>93</v>
      </c>
      <c r="D178" s="13" t="s">
        <v>145</v>
      </c>
      <c r="E178" s="29">
        <v>1800</v>
      </c>
      <c r="F178" s="29">
        <v>1800</v>
      </c>
      <c r="G178" s="29">
        <v>854.17</v>
      </c>
      <c r="H178" s="125">
        <f t="shared" si="13"/>
        <v>47.45388888888889</v>
      </c>
      <c r="I178" s="125">
        <v>44.18</v>
      </c>
      <c r="J178" s="125">
        <f t="shared" si="14"/>
        <v>47.45388888888889</v>
      </c>
      <c r="K178" s="30">
        <f>G178*100/L178</f>
        <v>117.17170331554617</v>
      </c>
      <c r="L178" s="29">
        <v>728.99</v>
      </c>
      <c r="M178" s="29">
        <v>515.27</v>
      </c>
      <c r="N178" s="27"/>
      <c r="O178" s="68" t="s">
        <v>93</v>
      </c>
    </row>
    <row r="179" spans="1:15" ht="12.75">
      <c r="A179" s="26"/>
      <c r="B179" s="35"/>
      <c r="C179" s="36" t="s">
        <v>12</v>
      </c>
      <c r="D179" s="11" t="s">
        <v>13</v>
      </c>
      <c r="E179" s="29">
        <v>300</v>
      </c>
      <c r="F179" s="29">
        <v>275</v>
      </c>
      <c r="G179" s="29">
        <v>0</v>
      </c>
      <c r="H179" s="125">
        <f t="shared" si="13"/>
        <v>0</v>
      </c>
      <c r="I179" s="125">
        <v>16.67</v>
      </c>
      <c r="J179" s="125">
        <f t="shared" si="14"/>
        <v>0</v>
      </c>
      <c r="K179" s="30">
        <f aca="true" t="shared" si="17" ref="K179:K185">G179*100/L179</f>
        <v>0</v>
      </c>
      <c r="L179" s="29">
        <v>50</v>
      </c>
      <c r="M179" s="84">
        <v>105</v>
      </c>
      <c r="N179" s="35"/>
      <c r="O179" s="36" t="s">
        <v>12</v>
      </c>
    </row>
    <row r="180" spans="1:15" ht="12.75">
      <c r="A180" s="26"/>
      <c r="B180" s="35"/>
      <c r="C180" s="36">
        <v>2010</v>
      </c>
      <c r="D180" s="10" t="s">
        <v>158</v>
      </c>
      <c r="E180" s="29">
        <v>0</v>
      </c>
      <c r="F180" s="29">
        <v>0</v>
      </c>
      <c r="G180" s="29">
        <v>0</v>
      </c>
      <c r="H180" s="125" t="s">
        <v>200</v>
      </c>
      <c r="I180" s="125">
        <v>100.43</v>
      </c>
      <c r="J180" s="125" t="s">
        <v>200</v>
      </c>
      <c r="K180" s="30">
        <f t="shared" si="17"/>
        <v>0</v>
      </c>
      <c r="L180" s="29">
        <v>998675</v>
      </c>
      <c r="M180"/>
      <c r="N180" s="35"/>
      <c r="O180" s="36">
        <v>2010</v>
      </c>
    </row>
    <row r="181" spans="1:15" ht="12.75">
      <c r="A181" s="26"/>
      <c r="B181" s="35"/>
      <c r="C181" s="36">
        <v>2030</v>
      </c>
      <c r="D181" s="10" t="s">
        <v>158</v>
      </c>
      <c r="E181" s="29">
        <v>1718871</v>
      </c>
      <c r="F181" s="29">
        <v>1718871</v>
      </c>
      <c r="G181" s="29">
        <v>1718871</v>
      </c>
      <c r="H181" s="125">
        <f t="shared" si="13"/>
        <v>100</v>
      </c>
      <c r="I181" s="125">
        <v>88.25</v>
      </c>
      <c r="J181" s="125">
        <f t="shared" si="14"/>
        <v>100</v>
      </c>
      <c r="K181" s="30">
        <f t="shared" si="17"/>
        <v>74.29261124197696</v>
      </c>
      <c r="L181" s="29">
        <v>2313650</v>
      </c>
      <c r="M181" s="29">
        <v>1741646.33</v>
      </c>
      <c r="N181" s="35"/>
      <c r="O181" s="36">
        <v>2030</v>
      </c>
    </row>
    <row r="182" spans="1:15" ht="24.75" customHeight="1">
      <c r="A182" s="26"/>
      <c r="B182" s="35"/>
      <c r="C182" s="36" t="s">
        <v>78</v>
      </c>
      <c r="D182" s="13" t="s">
        <v>144</v>
      </c>
      <c r="E182" s="29">
        <v>14000</v>
      </c>
      <c r="F182" s="29">
        <v>13000</v>
      </c>
      <c r="G182" s="29">
        <v>10285.24</v>
      </c>
      <c r="H182" s="125">
        <f t="shared" si="13"/>
        <v>79.11723076923077</v>
      </c>
      <c r="I182" s="125">
        <v>41.02</v>
      </c>
      <c r="J182" s="125">
        <f t="shared" si="14"/>
        <v>73.466</v>
      </c>
      <c r="K182" s="30">
        <f t="shared" si="17"/>
        <v>179.0930112694499</v>
      </c>
      <c r="L182" s="29">
        <v>5742.96</v>
      </c>
      <c r="M182" s="29">
        <v>16856.5</v>
      </c>
      <c r="N182" s="35"/>
      <c r="O182" s="36" t="s">
        <v>78</v>
      </c>
    </row>
    <row r="183" spans="1:15" ht="12.75">
      <c r="A183" s="22"/>
      <c r="B183" s="32">
        <v>85215</v>
      </c>
      <c r="C183" s="23"/>
      <c r="D183" s="15" t="s">
        <v>72</v>
      </c>
      <c r="E183" s="24">
        <f>E185+E184</f>
        <v>1100</v>
      </c>
      <c r="F183" s="24">
        <f>F185+F184</f>
        <v>1050</v>
      </c>
      <c r="G183" s="24">
        <f>G185+G184</f>
        <v>249.45</v>
      </c>
      <c r="H183" s="168">
        <f t="shared" si="13"/>
        <v>23.757142857142856</v>
      </c>
      <c r="I183" s="168">
        <v>69.56</v>
      </c>
      <c r="J183" s="168">
        <f t="shared" si="14"/>
        <v>22.677272727272726</v>
      </c>
      <c r="K183" s="25">
        <f t="shared" si="17"/>
        <v>32.77966858960039</v>
      </c>
      <c r="L183" s="24">
        <f>L185+L184</f>
        <v>760.99</v>
      </c>
      <c r="M183" s="24">
        <f>M185+M184</f>
        <v>7857.5599999999995</v>
      </c>
      <c r="N183" s="32">
        <v>85215</v>
      </c>
      <c r="O183" s="23"/>
    </row>
    <row r="184" spans="1:15" ht="12.75">
      <c r="A184" s="22"/>
      <c r="B184" s="48"/>
      <c r="C184" s="68" t="s">
        <v>28</v>
      </c>
      <c r="D184" s="10" t="s">
        <v>29</v>
      </c>
      <c r="E184" s="29">
        <v>100</v>
      </c>
      <c r="F184" s="29">
        <v>100</v>
      </c>
      <c r="G184" s="29">
        <v>0</v>
      </c>
      <c r="H184" s="125">
        <f t="shared" si="13"/>
        <v>0</v>
      </c>
      <c r="I184" s="125">
        <v>99.07</v>
      </c>
      <c r="J184" s="125">
        <f t="shared" si="14"/>
        <v>0</v>
      </c>
      <c r="K184" s="30">
        <f t="shared" si="17"/>
        <v>0</v>
      </c>
      <c r="L184" s="29">
        <v>93.13</v>
      </c>
      <c r="M184" s="29">
        <v>21.58</v>
      </c>
      <c r="N184" s="48"/>
      <c r="O184" s="68" t="s">
        <v>28</v>
      </c>
    </row>
    <row r="185" spans="1:15" ht="12.75">
      <c r="A185" s="26"/>
      <c r="B185" s="35"/>
      <c r="C185" s="36" t="s">
        <v>12</v>
      </c>
      <c r="D185" s="11" t="s">
        <v>13</v>
      </c>
      <c r="E185" s="29">
        <v>1000</v>
      </c>
      <c r="F185" s="29">
        <v>950</v>
      </c>
      <c r="G185" s="29">
        <v>249.45</v>
      </c>
      <c r="H185" s="125">
        <f t="shared" si="13"/>
        <v>26.257894736842104</v>
      </c>
      <c r="I185" s="125">
        <v>66.79</v>
      </c>
      <c r="J185" s="125">
        <f t="shared" si="14"/>
        <v>24.945</v>
      </c>
      <c r="K185" s="30">
        <f t="shared" si="17"/>
        <v>37.350642350193155</v>
      </c>
      <c r="L185" s="29">
        <v>667.86</v>
      </c>
      <c r="M185" s="29">
        <v>7835.98</v>
      </c>
      <c r="N185" s="35"/>
      <c r="O185" s="36" t="s">
        <v>12</v>
      </c>
    </row>
    <row r="186" spans="1:15" s="102" customFormat="1" ht="12.75">
      <c r="A186" s="22"/>
      <c r="B186" s="32">
        <v>85216</v>
      </c>
      <c r="C186" s="23"/>
      <c r="D186" s="87" t="s">
        <v>175</v>
      </c>
      <c r="E186" s="24">
        <f>SUM(E187:E188)</f>
        <v>1789103</v>
      </c>
      <c r="F186" s="24">
        <f>SUM(F187:F188)</f>
        <v>1739222</v>
      </c>
      <c r="G186" s="24">
        <f>SUM(G187:G188)</f>
        <v>1708497</v>
      </c>
      <c r="H186" s="168">
        <f t="shared" si="13"/>
        <v>98.23340551119983</v>
      </c>
      <c r="I186" s="168" t="s">
        <v>200</v>
      </c>
      <c r="J186" s="168">
        <f t="shared" si="14"/>
        <v>95.49461378131947</v>
      </c>
      <c r="K186" s="25" t="s">
        <v>200</v>
      </c>
      <c r="L186" s="24">
        <f>SUM(L187:L188)</f>
        <v>0</v>
      </c>
      <c r="M186" s="24"/>
      <c r="N186" s="32">
        <v>85216</v>
      </c>
      <c r="O186" s="23"/>
    </row>
    <row r="187" spans="1:15" s="1" customFormat="1" ht="22.5">
      <c r="A187" s="26"/>
      <c r="B187" s="27"/>
      <c r="C187" s="36" t="s">
        <v>93</v>
      </c>
      <c r="D187" s="13" t="s">
        <v>145</v>
      </c>
      <c r="E187" s="29">
        <v>500</v>
      </c>
      <c r="F187" s="29">
        <v>500</v>
      </c>
      <c r="G187" s="29">
        <v>0</v>
      </c>
      <c r="H187" s="125">
        <f t="shared" si="13"/>
        <v>0</v>
      </c>
      <c r="I187" s="125" t="s">
        <v>200</v>
      </c>
      <c r="J187" s="125">
        <f t="shared" si="14"/>
        <v>0</v>
      </c>
      <c r="K187" s="30" t="s">
        <v>200</v>
      </c>
      <c r="L187" s="29">
        <v>0</v>
      </c>
      <c r="M187" s="29"/>
      <c r="N187" s="27"/>
      <c r="O187" s="36" t="s">
        <v>93</v>
      </c>
    </row>
    <row r="188" spans="1:15" s="1" customFormat="1" ht="12.75">
      <c r="A188" s="26"/>
      <c r="B188" s="35"/>
      <c r="C188" s="36" t="s">
        <v>61</v>
      </c>
      <c r="D188" s="11" t="s">
        <v>158</v>
      </c>
      <c r="E188" s="29">
        <v>1788603</v>
      </c>
      <c r="F188" s="29">
        <v>1738722</v>
      </c>
      <c r="G188" s="29">
        <v>1708497</v>
      </c>
      <c r="H188" s="125">
        <f t="shared" si="13"/>
        <v>98.2616542495005</v>
      </c>
      <c r="I188" s="125" t="s">
        <v>200</v>
      </c>
      <c r="J188" s="125">
        <f t="shared" si="14"/>
        <v>95.52130908871337</v>
      </c>
      <c r="K188" s="30" t="s">
        <v>200</v>
      </c>
      <c r="L188" s="29">
        <v>0</v>
      </c>
      <c r="M188" s="29"/>
      <c r="N188" s="35"/>
      <c r="O188" s="36" t="s">
        <v>61</v>
      </c>
    </row>
    <row r="189" spans="1:15" ht="12.75">
      <c r="A189" s="22"/>
      <c r="B189" s="32">
        <v>85219</v>
      </c>
      <c r="C189" s="23"/>
      <c r="D189" s="15" t="s">
        <v>155</v>
      </c>
      <c r="E189" s="24">
        <f>SUM(E190:E193)</f>
        <v>1736700</v>
      </c>
      <c r="F189" s="24">
        <f>SUM(F190:F193)</f>
        <v>1600208</v>
      </c>
      <c r="G189" s="24">
        <f>SUM(G190:G193)</f>
        <v>1521961.31</v>
      </c>
      <c r="H189" s="168">
        <f t="shared" si="13"/>
        <v>95.11021754671893</v>
      </c>
      <c r="I189" s="168">
        <v>91.05</v>
      </c>
      <c r="J189" s="168">
        <f t="shared" si="14"/>
        <v>87.63524558069902</v>
      </c>
      <c r="K189" s="25">
        <f aca="true" t="shared" si="18" ref="K189:K202">G189*100/L189</f>
        <v>95.81511315215221</v>
      </c>
      <c r="L189" s="24">
        <f>SUM(L190:L193)</f>
        <v>1588435.54</v>
      </c>
      <c r="M189" s="24">
        <f>SUM(M190:M193)</f>
        <v>1738683.6900000002</v>
      </c>
      <c r="N189" s="32">
        <v>85219</v>
      </c>
      <c r="O189" s="23"/>
    </row>
    <row r="190" spans="1:15" ht="12.75">
      <c r="A190" s="22"/>
      <c r="B190" s="48"/>
      <c r="C190" s="46" t="s">
        <v>28</v>
      </c>
      <c r="D190" s="10" t="s">
        <v>29</v>
      </c>
      <c r="E190" s="29">
        <v>7500</v>
      </c>
      <c r="F190" s="29">
        <v>7500</v>
      </c>
      <c r="G190" s="29">
        <v>2649.97</v>
      </c>
      <c r="H190" s="125">
        <f t="shared" si="13"/>
        <v>35.33293333333334</v>
      </c>
      <c r="I190" s="125">
        <v>77.31</v>
      </c>
      <c r="J190" s="125">
        <f t="shared" si="14"/>
        <v>35.33293333333334</v>
      </c>
      <c r="K190" s="30">
        <f t="shared" si="18"/>
        <v>48.96751292110228</v>
      </c>
      <c r="L190" s="29">
        <v>5411.69</v>
      </c>
      <c r="M190" s="29">
        <v>52907.26</v>
      </c>
      <c r="N190" s="48"/>
      <c r="O190" s="46" t="s">
        <v>28</v>
      </c>
    </row>
    <row r="191" spans="1:15" ht="12.75">
      <c r="A191" s="26"/>
      <c r="B191" s="35"/>
      <c r="C191" s="36" t="s">
        <v>12</v>
      </c>
      <c r="D191" s="11" t="s">
        <v>13</v>
      </c>
      <c r="E191" s="29">
        <v>1000</v>
      </c>
      <c r="F191" s="29">
        <v>950</v>
      </c>
      <c r="G191" s="29">
        <v>1726.34</v>
      </c>
      <c r="H191" s="125">
        <f t="shared" si="13"/>
        <v>181.72</v>
      </c>
      <c r="I191" s="125">
        <v>173.99</v>
      </c>
      <c r="J191" s="125">
        <f t="shared" si="14"/>
        <v>172.634</v>
      </c>
      <c r="K191" s="30">
        <f t="shared" si="18"/>
        <v>99.22349627841481</v>
      </c>
      <c r="L191" s="29">
        <v>1739.85</v>
      </c>
      <c r="M191" s="29">
        <v>2368.08</v>
      </c>
      <c r="N191" s="35"/>
      <c r="O191" s="36" t="s">
        <v>12</v>
      </c>
    </row>
    <row r="192" spans="1:15" ht="12.75">
      <c r="A192" s="26"/>
      <c r="B192" s="35"/>
      <c r="C192" s="36" t="s">
        <v>30</v>
      </c>
      <c r="D192" s="11" t="s">
        <v>158</v>
      </c>
      <c r="E192" s="29">
        <v>4020</v>
      </c>
      <c r="F192" s="29">
        <v>4020</v>
      </c>
      <c r="G192" s="29">
        <v>4020</v>
      </c>
      <c r="H192" s="125">
        <f t="shared" si="13"/>
        <v>100</v>
      </c>
      <c r="I192" s="125" t="s">
        <v>200</v>
      </c>
      <c r="J192" s="125">
        <f t="shared" si="14"/>
        <v>100</v>
      </c>
      <c r="K192" s="30" t="s">
        <v>200</v>
      </c>
      <c r="L192" s="29">
        <v>0</v>
      </c>
      <c r="M192" s="29"/>
      <c r="N192" s="35"/>
      <c r="O192" s="36" t="s">
        <v>30</v>
      </c>
    </row>
    <row r="193" spans="1:15" ht="12.75">
      <c r="A193" s="26"/>
      <c r="B193" s="35"/>
      <c r="C193" s="36">
        <v>2030</v>
      </c>
      <c r="D193" s="10" t="s">
        <v>158</v>
      </c>
      <c r="E193" s="29">
        <v>1724180</v>
      </c>
      <c r="F193" s="29">
        <v>1587738</v>
      </c>
      <c r="G193" s="29">
        <v>1513565</v>
      </c>
      <c r="H193" s="125">
        <f t="shared" si="13"/>
        <v>95.32838541371436</v>
      </c>
      <c r="I193" s="125">
        <v>91.06</v>
      </c>
      <c r="J193" s="125">
        <f t="shared" si="14"/>
        <v>87.78462805507546</v>
      </c>
      <c r="K193" s="30">
        <f t="shared" si="18"/>
        <v>95.71746757698175</v>
      </c>
      <c r="L193" s="29">
        <v>1581284</v>
      </c>
      <c r="M193" s="29">
        <v>1683408.35</v>
      </c>
      <c r="N193" s="35"/>
      <c r="O193" s="36">
        <v>2030</v>
      </c>
    </row>
    <row r="194" spans="1:15" ht="13.5" customHeight="1">
      <c r="A194" s="22"/>
      <c r="B194" s="32">
        <v>85228</v>
      </c>
      <c r="C194" s="23"/>
      <c r="D194" s="14" t="s">
        <v>73</v>
      </c>
      <c r="E194" s="24">
        <f>SUM(E195:E197)</f>
        <v>268150</v>
      </c>
      <c r="F194" s="24">
        <f>SUM(F195:F197)</f>
        <v>248350</v>
      </c>
      <c r="G194" s="24">
        <f>SUM(G195:G197)</f>
        <v>305777.38999999996</v>
      </c>
      <c r="H194" s="168">
        <f t="shared" si="13"/>
        <v>123.12357157237767</v>
      </c>
      <c r="I194" s="168">
        <v>116.7</v>
      </c>
      <c r="J194" s="168">
        <f t="shared" si="14"/>
        <v>114.03221704269997</v>
      </c>
      <c r="K194" s="25">
        <f t="shared" si="18"/>
        <v>106.46400961408362</v>
      </c>
      <c r="L194" s="24">
        <f>SUM(L195:L197)</f>
        <v>287211.98000000004</v>
      </c>
      <c r="M194" s="24">
        <f>SUM(M195:M197)</f>
        <v>272692.44</v>
      </c>
      <c r="N194" s="32">
        <v>85228</v>
      </c>
      <c r="O194" s="23"/>
    </row>
    <row r="195" spans="1:15" ht="12.75">
      <c r="A195" s="26"/>
      <c r="B195" s="35"/>
      <c r="C195" s="46" t="s">
        <v>67</v>
      </c>
      <c r="D195" s="10" t="s">
        <v>68</v>
      </c>
      <c r="E195" s="29">
        <v>245000</v>
      </c>
      <c r="F195" s="29">
        <v>225200</v>
      </c>
      <c r="G195" s="29">
        <v>275486.55</v>
      </c>
      <c r="H195" s="125">
        <f t="shared" si="13"/>
        <v>122.32972912966252</v>
      </c>
      <c r="I195" s="125">
        <v>118.79</v>
      </c>
      <c r="J195" s="125">
        <f t="shared" si="14"/>
        <v>112.44348979591837</v>
      </c>
      <c r="K195" s="30">
        <f t="shared" si="18"/>
        <v>106.38163004231068</v>
      </c>
      <c r="L195" s="29">
        <v>258960.64</v>
      </c>
      <c r="M195" s="29">
        <v>255279.55</v>
      </c>
      <c r="N195" s="35"/>
      <c r="O195" s="46" t="s">
        <v>67</v>
      </c>
    </row>
    <row r="196" spans="1:15" ht="12.75">
      <c r="A196" s="26"/>
      <c r="B196" s="35"/>
      <c r="C196" s="36" t="s">
        <v>28</v>
      </c>
      <c r="D196" s="10" t="s">
        <v>29</v>
      </c>
      <c r="E196" s="29">
        <v>150</v>
      </c>
      <c r="F196" s="29">
        <v>150</v>
      </c>
      <c r="G196" s="29">
        <v>287.43</v>
      </c>
      <c r="H196" s="125">
        <f t="shared" si="13"/>
        <v>191.62</v>
      </c>
      <c r="I196" s="125">
        <v>211.61</v>
      </c>
      <c r="J196" s="125">
        <f t="shared" si="14"/>
        <v>191.62</v>
      </c>
      <c r="K196" s="30">
        <f t="shared" si="18"/>
        <v>108.66507882499717</v>
      </c>
      <c r="L196" s="29">
        <v>264.51</v>
      </c>
      <c r="M196" s="29">
        <v>147.93</v>
      </c>
      <c r="N196" s="35"/>
      <c r="O196" s="36" t="s">
        <v>28</v>
      </c>
    </row>
    <row r="197" spans="1:15" ht="12.75">
      <c r="A197" s="26"/>
      <c r="B197" s="35"/>
      <c r="C197" s="36" t="s">
        <v>12</v>
      </c>
      <c r="D197" s="11" t="s">
        <v>13</v>
      </c>
      <c r="E197" s="29">
        <v>23000</v>
      </c>
      <c r="F197" s="29">
        <v>23000</v>
      </c>
      <c r="G197" s="29">
        <v>30003.41</v>
      </c>
      <c r="H197" s="125">
        <f t="shared" si="13"/>
        <v>130.4496086956522</v>
      </c>
      <c r="I197" s="125">
        <v>99.99</v>
      </c>
      <c r="J197" s="125">
        <f t="shared" si="14"/>
        <v>130.4496086956522</v>
      </c>
      <c r="K197" s="30">
        <f t="shared" si="18"/>
        <v>107.20546056841735</v>
      </c>
      <c r="L197" s="29">
        <v>27986.83</v>
      </c>
      <c r="M197" s="29">
        <v>17264.96</v>
      </c>
      <c r="N197" s="35"/>
      <c r="O197" s="36" t="s">
        <v>12</v>
      </c>
    </row>
    <row r="198" spans="1:15" s="102" customFormat="1" ht="12.75">
      <c r="A198" s="22"/>
      <c r="B198" s="32">
        <v>85231</v>
      </c>
      <c r="C198" s="23"/>
      <c r="D198" s="87" t="s">
        <v>187</v>
      </c>
      <c r="E198" s="24">
        <f>SUM(E199)</f>
        <v>0</v>
      </c>
      <c r="F198" s="24">
        <f>SUM(F199)</f>
        <v>0</v>
      </c>
      <c r="G198" s="24">
        <f>SUM(G199)</f>
        <v>0</v>
      </c>
      <c r="H198" s="168" t="s">
        <v>200</v>
      </c>
      <c r="I198" s="168" t="s">
        <v>200</v>
      </c>
      <c r="J198" s="168" t="s">
        <v>200</v>
      </c>
      <c r="K198" s="25" t="s">
        <v>200</v>
      </c>
      <c r="L198" s="24">
        <f>SUM(L199)</f>
        <v>0</v>
      </c>
      <c r="M198" s="24"/>
      <c r="N198" s="32">
        <v>85231</v>
      </c>
      <c r="O198" s="23"/>
    </row>
    <row r="199" spans="1:15" ht="12.75">
      <c r="A199" s="26"/>
      <c r="B199" s="35"/>
      <c r="C199" s="46" t="s">
        <v>30</v>
      </c>
      <c r="D199" s="11" t="s">
        <v>158</v>
      </c>
      <c r="E199" s="29">
        <v>0</v>
      </c>
      <c r="F199" s="29">
        <v>0</v>
      </c>
      <c r="G199" s="29">
        <v>0</v>
      </c>
      <c r="H199" s="125" t="s">
        <v>200</v>
      </c>
      <c r="I199" s="125" t="s">
        <v>200</v>
      </c>
      <c r="J199" s="125" t="s">
        <v>200</v>
      </c>
      <c r="K199" s="30" t="s">
        <v>200</v>
      </c>
      <c r="L199" s="29">
        <v>0</v>
      </c>
      <c r="M199" s="29"/>
      <c r="N199" s="35"/>
      <c r="O199" s="46" t="s">
        <v>30</v>
      </c>
    </row>
    <row r="200" spans="1:15" ht="12.75">
      <c r="A200" s="22"/>
      <c r="B200" s="32">
        <v>85295</v>
      </c>
      <c r="C200" s="54"/>
      <c r="D200" s="15" t="s">
        <v>6</v>
      </c>
      <c r="E200" s="24">
        <f>SUM(E201:E202)</f>
        <v>1862050</v>
      </c>
      <c r="F200" s="24">
        <f>SUM(F201:F202)</f>
        <v>1801885</v>
      </c>
      <c r="G200" s="24">
        <f>SUM(G201:G202)</f>
        <v>1584972</v>
      </c>
      <c r="H200" s="168">
        <f t="shared" si="13"/>
        <v>87.96188435998968</v>
      </c>
      <c r="I200" s="168">
        <v>94.93</v>
      </c>
      <c r="J200" s="168">
        <f t="shared" si="14"/>
        <v>85.11973362691657</v>
      </c>
      <c r="K200" s="25">
        <f t="shared" si="18"/>
        <v>126.10017383832638</v>
      </c>
      <c r="L200" s="24">
        <f>SUM(L201:L202)</f>
        <v>1256915</v>
      </c>
      <c r="M200" s="24" t="e">
        <f>SUM(#REF!)</f>
        <v>#REF!</v>
      </c>
      <c r="N200" s="32">
        <v>85295</v>
      </c>
      <c r="O200" s="54"/>
    </row>
    <row r="201" spans="1:15" s="1" customFormat="1" ht="12.75">
      <c r="A201" s="26"/>
      <c r="B201" s="27"/>
      <c r="C201" s="34" t="s">
        <v>12</v>
      </c>
      <c r="D201" s="11" t="s">
        <v>13</v>
      </c>
      <c r="E201" s="29">
        <v>50</v>
      </c>
      <c r="F201" s="29">
        <v>50</v>
      </c>
      <c r="G201" s="29">
        <v>0</v>
      </c>
      <c r="H201" s="125">
        <f t="shared" si="13"/>
        <v>0</v>
      </c>
      <c r="I201" s="125">
        <v>0</v>
      </c>
      <c r="J201" s="125">
        <f>G201*100/E201</f>
        <v>0</v>
      </c>
      <c r="K201" s="30" t="s">
        <v>200</v>
      </c>
      <c r="L201" s="29">
        <v>0</v>
      </c>
      <c r="M201" s="29"/>
      <c r="N201" s="27"/>
      <c r="O201" s="34" t="s">
        <v>12</v>
      </c>
    </row>
    <row r="202" spans="1:15" ht="12.75">
      <c r="A202" s="26"/>
      <c r="B202" s="35"/>
      <c r="C202" s="36">
        <v>2030</v>
      </c>
      <c r="D202" s="10" t="s">
        <v>158</v>
      </c>
      <c r="E202" s="29">
        <v>1862000</v>
      </c>
      <c r="F202" s="29">
        <v>1801835</v>
      </c>
      <c r="G202" s="29">
        <v>1584972</v>
      </c>
      <c r="H202" s="125">
        <f t="shared" si="13"/>
        <v>87.96432525730714</v>
      </c>
      <c r="I202" s="125">
        <v>94.93</v>
      </c>
      <c r="J202" s="125">
        <f>G202*100/E202</f>
        <v>85.12201933404941</v>
      </c>
      <c r="K202" s="30">
        <f t="shared" si="18"/>
        <v>126.10017383832638</v>
      </c>
      <c r="L202" s="29">
        <v>1256915</v>
      </c>
      <c r="M202"/>
      <c r="N202" s="35"/>
      <c r="O202" s="36">
        <v>2030</v>
      </c>
    </row>
    <row r="203" spans="1:15" ht="12.75" customHeight="1">
      <c r="A203" s="31">
        <v>853</v>
      </c>
      <c r="B203" s="49"/>
      <c r="C203" s="108"/>
      <c r="D203" s="80" t="s">
        <v>132</v>
      </c>
      <c r="E203" s="19">
        <f>E204+E207</f>
        <v>551859</v>
      </c>
      <c r="F203" s="19">
        <f>F204+F207</f>
        <v>254229</v>
      </c>
      <c r="G203" s="19">
        <f>G204+G207</f>
        <v>543345.1699999999</v>
      </c>
      <c r="H203" s="169">
        <f t="shared" si="13"/>
        <v>213.72273422780248</v>
      </c>
      <c r="I203" s="169">
        <v>99.34</v>
      </c>
      <c r="J203" s="169">
        <f t="shared" si="14"/>
        <v>98.45724541957274</v>
      </c>
      <c r="K203" s="20">
        <f>G203*100/L203</f>
        <v>74.38568901631837</v>
      </c>
      <c r="L203" s="19">
        <f>L204+L207</f>
        <v>730443.15</v>
      </c>
      <c r="M203" s="19">
        <f>M204+M207</f>
        <v>68085.45999999999</v>
      </c>
      <c r="N203" s="49"/>
      <c r="O203" s="108"/>
    </row>
    <row r="204" spans="1:15" ht="12.75">
      <c r="A204" s="57"/>
      <c r="B204" s="58">
        <v>85305</v>
      </c>
      <c r="C204" s="23"/>
      <c r="D204" s="15" t="s">
        <v>74</v>
      </c>
      <c r="E204" s="24">
        <f>SUM(E205:E206)</f>
        <v>16907</v>
      </c>
      <c r="F204" s="24">
        <f>SUM(F205:F206)</f>
        <v>16907</v>
      </c>
      <c r="G204" s="24">
        <f>SUM(G205:G206)</f>
        <v>16805.45</v>
      </c>
      <c r="H204" s="168">
        <f t="shared" si="13"/>
        <v>99.39936121133259</v>
      </c>
      <c r="I204" s="168">
        <v>90.72</v>
      </c>
      <c r="J204" s="168">
        <f t="shared" si="14"/>
        <v>99.39936121133259</v>
      </c>
      <c r="K204" s="25">
        <f>G204*100/L204</f>
        <v>38.36237123097798</v>
      </c>
      <c r="L204" s="24">
        <f>SUM(L205:L206)</f>
        <v>43807.12</v>
      </c>
      <c r="M204" s="24">
        <f>SUM(M205:M206)</f>
        <v>64135.439999999995</v>
      </c>
      <c r="N204" s="58">
        <v>85305</v>
      </c>
      <c r="O204" s="23"/>
    </row>
    <row r="205" spans="1:15" ht="12.75">
      <c r="A205" s="57"/>
      <c r="B205" s="61"/>
      <c r="C205" s="46" t="s">
        <v>28</v>
      </c>
      <c r="D205" s="10" t="s">
        <v>29</v>
      </c>
      <c r="E205" s="29">
        <v>1700</v>
      </c>
      <c r="F205" s="29">
        <v>1700</v>
      </c>
      <c r="G205" s="29">
        <v>1742.6</v>
      </c>
      <c r="H205" s="125">
        <f t="shared" si="13"/>
        <v>102.50588235294117</v>
      </c>
      <c r="I205" s="125">
        <v>71.99</v>
      </c>
      <c r="J205" s="125">
        <f t="shared" si="14"/>
        <v>102.50588235294117</v>
      </c>
      <c r="K205" s="30">
        <f>G205*100/L205</f>
        <v>60.51829162412397</v>
      </c>
      <c r="L205" s="29">
        <v>2879.46</v>
      </c>
      <c r="M205" s="29">
        <v>6051.31</v>
      </c>
      <c r="N205" s="61"/>
      <c r="O205" s="46" t="s">
        <v>28</v>
      </c>
    </row>
    <row r="206" spans="1:15" ht="12.75">
      <c r="A206" s="57"/>
      <c r="B206" s="69"/>
      <c r="C206" s="36" t="s">
        <v>12</v>
      </c>
      <c r="D206" s="10" t="s">
        <v>13</v>
      </c>
      <c r="E206" s="29">
        <v>15207</v>
      </c>
      <c r="F206" s="29">
        <v>15207</v>
      </c>
      <c r="G206" s="29">
        <v>15062.85</v>
      </c>
      <c r="H206" s="125">
        <f t="shared" si="13"/>
        <v>99.05208127835866</v>
      </c>
      <c r="I206" s="125">
        <v>92.41</v>
      </c>
      <c r="J206" s="125">
        <f t="shared" si="14"/>
        <v>99.05208127835866</v>
      </c>
      <c r="K206" s="30">
        <f>G206*100/L206</f>
        <v>36.803594439555056</v>
      </c>
      <c r="L206" s="29">
        <v>40927.66</v>
      </c>
      <c r="M206" s="29">
        <v>58084.13</v>
      </c>
      <c r="N206" s="69"/>
      <c r="O206" s="36" t="s">
        <v>12</v>
      </c>
    </row>
    <row r="207" spans="1:15" ht="12.75">
      <c r="A207" s="57"/>
      <c r="B207" s="58">
        <v>85395</v>
      </c>
      <c r="C207" s="54"/>
      <c r="D207" s="15" t="s">
        <v>6</v>
      </c>
      <c r="E207" s="24">
        <f>SUM(E208:E215)</f>
        <v>534952</v>
      </c>
      <c r="F207" s="24">
        <f>SUM(F208:F215)</f>
        <v>237322</v>
      </c>
      <c r="G207" s="24">
        <f>SUM(G208:G215)</f>
        <v>526539.72</v>
      </c>
      <c r="H207" s="168">
        <f t="shared" si="13"/>
        <v>221.8672183784057</v>
      </c>
      <c r="I207" s="168">
        <v>99.95</v>
      </c>
      <c r="J207" s="168">
        <f t="shared" si="14"/>
        <v>98.42747012816103</v>
      </c>
      <c r="K207" s="25">
        <f aca="true" t="shared" si="19" ref="K207:K215">G207*100/L207</f>
        <v>76.68396311798551</v>
      </c>
      <c r="L207" s="24">
        <f>SUM(L208:L215)</f>
        <v>686636.03</v>
      </c>
      <c r="M207" s="24">
        <f>SUM(M208:M208)</f>
        <v>3950.02</v>
      </c>
      <c r="N207" s="58">
        <v>85395</v>
      </c>
      <c r="O207" s="54"/>
    </row>
    <row r="208" spans="1:15" ht="12.75">
      <c r="A208" s="64"/>
      <c r="B208" s="70"/>
      <c r="C208" s="36" t="s">
        <v>28</v>
      </c>
      <c r="D208" s="10" t="s">
        <v>29</v>
      </c>
      <c r="E208" s="29">
        <v>1500</v>
      </c>
      <c r="F208" s="29">
        <v>1500</v>
      </c>
      <c r="G208" s="29">
        <v>1886.43</v>
      </c>
      <c r="H208" s="125">
        <f t="shared" si="13"/>
        <v>125.762</v>
      </c>
      <c r="I208" s="125" t="s">
        <v>200</v>
      </c>
      <c r="J208" s="125">
        <f t="shared" si="14"/>
        <v>125.762</v>
      </c>
      <c r="K208" s="30" t="s">
        <v>200</v>
      </c>
      <c r="L208" s="29">
        <v>0</v>
      </c>
      <c r="M208" s="29">
        <v>3950.02</v>
      </c>
      <c r="N208" s="70"/>
      <c r="O208" s="36" t="s">
        <v>28</v>
      </c>
    </row>
    <row r="209" spans="1:15" ht="12.75">
      <c r="A209" s="64"/>
      <c r="B209" s="70"/>
      <c r="C209" s="36" t="s">
        <v>201</v>
      </c>
      <c r="D209" s="10" t="s">
        <v>29</v>
      </c>
      <c r="E209" s="29">
        <v>0</v>
      </c>
      <c r="F209" s="29">
        <v>0</v>
      </c>
      <c r="G209" s="29">
        <v>0</v>
      </c>
      <c r="H209" s="125" t="s">
        <v>200</v>
      </c>
      <c r="I209" s="125">
        <v>75.48</v>
      </c>
      <c r="J209" s="125" t="s">
        <v>200</v>
      </c>
      <c r="K209" s="30">
        <f>G209*100/L209</f>
        <v>0</v>
      </c>
      <c r="L209" s="29">
        <v>1132.26</v>
      </c>
      <c r="M209" s="29">
        <v>3950.02</v>
      </c>
      <c r="N209" s="70"/>
      <c r="O209" s="36" t="s">
        <v>201</v>
      </c>
    </row>
    <row r="210" spans="1:15" ht="12.75">
      <c r="A210" s="64"/>
      <c r="B210" s="70"/>
      <c r="C210" s="36" t="s">
        <v>190</v>
      </c>
      <c r="D210" s="10" t="s">
        <v>158</v>
      </c>
      <c r="E210" s="29">
        <v>506630</v>
      </c>
      <c r="F210" s="29">
        <v>209000</v>
      </c>
      <c r="G210" s="29">
        <v>441290.84</v>
      </c>
      <c r="H210" s="125">
        <f t="shared" si="13"/>
        <v>211.14394258373207</v>
      </c>
      <c r="I210" s="125" t="s">
        <v>200</v>
      </c>
      <c r="J210" s="125">
        <f t="shared" si="14"/>
        <v>87.10317983538282</v>
      </c>
      <c r="K210" s="30" t="s">
        <v>200</v>
      </c>
      <c r="L210" s="29">
        <v>0</v>
      </c>
      <c r="M210" s="29"/>
      <c r="N210" s="70"/>
      <c r="O210" s="36" t="s">
        <v>190</v>
      </c>
    </row>
    <row r="211" spans="1:15" ht="12.75">
      <c r="A211" s="64"/>
      <c r="B211" s="70"/>
      <c r="C211" s="36" t="s">
        <v>111</v>
      </c>
      <c r="D211" s="10" t="s">
        <v>158</v>
      </c>
      <c r="E211" s="29">
        <v>0</v>
      </c>
      <c r="F211" s="29">
        <v>0</v>
      </c>
      <c r="G211" s="29">
        <v>0</v>
      </c>
      <c r="H211" s="125" t="s">
        <v>200</v>
      </c>
      <c r="I211" s="125">
        <v>100</v>
      </c>
      <c r="J211" s="125" t="s">
        <v>200</v>
      </c>
      <c r="K211" s="30">
        <f t="shared" si="19"/>
        <v>0</v>
      </c>
      <c r="L211" s="29">
        <v>633942.13</v>
      </c>
      <c r="M211" s="29"/>
      <c r="N211" s="70"/>
      <c r="O211" s="36" t="s">
        <v>111</v>
      </c>
    </row>
    <row r="212" spans="1:15" ht="12.75">
      <c r="A212" s="64"/>
      <c r="B212" s="70"/>
      <c r="C212" s="36" t="s">
        <v>112</v>
      </c>
      <c r="D212" s="10" t="s">
        <v>158</v>
      </c>
      <c r="E212" s="29">
        <v>26822</v>
      </c>
      <c r="F212" s="29">
        <v>26822</v>
      </c>
      <c r="G212" s="29">
        <v>23362.45</v>
      </c>
      <c r="H212" s="125">
        <f t="shared" si="13"/>
        <v>87.10181940198345</v>
      </c>
      <c r="I212" s="125">
        <v>100</v>
      </c>
      <c r="J212" s="125">
        <f t="shared" si="14"/>
        <v>87.10181940198345</v>
      </c>
      <c r="K212" s="30">
        <f t="shared" si="19"/>
        <v>69.61057326161654</v>
      </c>
      <c r="L212" s="29">
        <v>33561.64</v>
      </c>
      <c r="M212" s="29"/>
      <c r="N212" s="70"/>
      <c r="O212" s="36" t="s">
        <v>112</v>
      </c>
    </row>
    <row r="213" spans="1:15" ht="12.75">
      <c r="A213" s="64"/>
      <c r="B213" s="70"/>
      <c r="C213" s="36" t="s">
        <v>215</v>
      </c>
      <c r="D213" s="10" t="s">
        <v>158</v>
      </c>
      <c r="E213" s="29">
        <v>0</v>
      </c>
      <c r="F213" s="29">
        <v>0</v>
      </c>
      <c r="G213" s="29">
        <v>60000</v>
      </c>
      <c r="H213" s="125" t="s">
        <v>200</v>
      </c>
      <c r="I213" s="125" t="s">
        <v>200</v>
      </c>
      <c r="J213" s="125" t="s">
        <v>200</v>
      </c>
      <c r="K213" s="30" t="s">
        <v>200</v>
      </c>
      <c r="L213" s="29">
        <v>0</v>
      </c>
      <c r="M213" s="29"/>
      <c r="N213" s="70"/>
      <c r="O213" s="36" t="s">
        <v>215</v>
      </c>
    </row>
    <row r="214" spans="1:15" ht="12.75">
      <c r="A214" s="64"/>
      <c r="B214" s="70"/>
      <c r="C214" s="36" t="s">
        <v>113</v>
      </c>
      <c r="D214" s="10" t="s">
        <v>158</v>
      </c>
      <c r="E214" s="29">
        <v>0</v>
      </c>
      <c r="F214" s="29">
        <v>0</v>
      </c>
      <c r="G214" s="29">
        <v>0</v>
      </c>
      <c r="H214" s="125" t="s">
        <v>200</v>
      </c>
      <c r="I214" s="125">
        <v>100</v>
      </c>
      <c r="J214" s="125" t="s">
        <v>200</v>
      </c>
      <c r="K214" s="30">
        <f t="shared" si="19"/>
        <v>0</v>
      </c>
      <c r="L214" s="29">
        <v>17094.97</v>
      </c>
      <c r="M214" s="29"/>
      <c r="N214" s="70"/>
      <c r="O214" s="36" t="s">
        <v>113</v>
      </c>
    </row>
    <row r="215" spans="1:15" ht="12.75">
      <c r="A215" s="64"/>
      <c r="B215" s="70"/>
      <c r="C215" s="36" t="s">
        <v>114</v>
      </c>
      <c r="D215" s="10" t="s">
        <v>158</v>
      </c>
      <c r="E215" s="29">
        <v>0</v>
      </c>
      <c r="F215" s="29">
        <v>0</v>
      </c>
      <c r="G215" s="29">
        <v>0</v>
      </c>
      <c r="H215" s="125" t="s">
        <v>200</v>
      </c>
      <c r="I215" s="125">
        <v>100</v>
      </c>
      <c r="J215" s="125" t="s">
        <v>200</v>
      </c>
      <c r="K215" s="30">
        <f t="shared" si="19"/>
        <v>0</v>
      </c>
      <c r="L215" s="29">
        <v>905.03</v>
      </c>
      <c r="M215" s="29"/>
      <c r="N215" s="70"/>
      <c r="O215" s="36" t="s">
        <v>114</v>
      </c>
    </row>
    <row r="216" spans="1:15" ht="12.75">
      <c r="A216" s="31">
        <v>854</v>
      </c>
      <c r="B216" s="18"/>
      <c r="C216" s="37"/>
      <c r="D216" s="78" t="s">
        <v>75</v>
      </c>
      <c r="E216" s="19">
        <f>E217</f>
        <v>898057</v>
      </c>
      <c r="F216" s="19">
        <f>F217</f>
        <v>898057</v>
      </c>
      <c r="G216" s="19">
        <f>G217</f>
        <v>898057</v>
      </c>
      <c r="H216" s="169">
        <f t="shared" si="13"/>
        <v>100</v>
      </c>
      <c r="I216" s="169">
        <v>91.63</v>
      </c>
      <c r="J216" s="169">
        <f aca="true" t="shared" si="20" ref="J216:J259">G216*100/E216</f>
        <v>100</v>
      </c>
      <c r="K216" s="20">
        <f aca="true" t="shared" si="21" ref="K216:K223">G216*100/L216</f>
        <v>90.75949149613287</v>
      </c>
      <c r="L216" s="19">
        <f>L217</f>
        <v>989491</v>
      </c>
      <c r="M216" s="19">
        <f>M217</f>
        <v>0</v>
      </c>
      <c r="N216" s="18"/>
      <c r="O216" s="37"/>
    </row>
    <row r="217" spans="1:15" ht="12.75">
      <c r="A217" s="57"/>
      <c r="B217" s="58">
        <v>85415</v>
      </c>
      <c r="C217" s="23"/>
      <c r="D217" s="15" t="s">
        <v>76</v>
      </c>
      <c r="E217" s="24">
        <f>SUM(E218:E218)</f>
        <v>898057</v>
      </c>
      <c r="F217" s="24">
        <f>SUM(F218:F218)</f>
        <v>898057</v>
      </c>
      <c r="G217" s="24">
        <f>SUM(G218:G218)</f>
        <v>898057</v>
      </c>
      <c r="H217" s="168">
        <f t="shared" si="13"/>
        <v>100</v>
      </c>
      <c r="I217" s="168">
        <v>91.63</v>
      </c>
      <c r="J217" s="168">
        <f t="shared" si="20"/>
        <v>100</v>
      </c>
      <c r="K217" s="25">
        <f t="shared" si="21"/>
        <v>90.75949149613287</v>
      </c>
      <c r="L217" s="24">
        <f>SUM(L218:L218)</f>
        <v>989491</v>
      </c>
      <c r="M217" s="24">
        <f>M218</f>
        <v>0</v>
      </c>
      <c r="N217" s="58">
        <v>85415</v>
      </c>
      <c r="O217" s="23"/>
    </row>
    <row r="218" spans="1:15" ht="12.75">
      <c r="A218" s="57"/>
      <c r="B218" s="69"/>
      <c r="C218" s="71" t="s">
        <v>61</v>
      </c>
      <c r="D218" s="10" t="s">
        <v>185</v>
      </c>
      <c r="E218" s="29">
        <v>898057</v>
      </c>
      <c r="F218" s="29">
        <v>898057</v>
      </c>
      <c r="G218" s="29">
        <v>898057</v>
      </c>
      <c r="H218" s="125">
        <f t="shared" si="13"/>
        <v>100</v>
      </c>
      <c r="I218" s="125">
        <v>91.63</v>
      </c>
      <c r="J218" s="125">
        <f>G218*100/E218</f>
        <v>100</v>
      </c>
      <c r="K218" s="30">
        <f t="shared" si="21"/>
        <v>90.75949149613287</v>
      </c>
      <c r="L218" s="29">
        <v>989491</v>
      </c>
      <c r="M218" s="29"/>
      <c r="N218" s="69"/>
      <c r="O218" s="71" t="s">
        <v>61</v>
      </c>
    </row>
    <row r="219" spans="1:15" ht="12" customHeight="1">
      <c r="A219" s="31">
        <v>900</v>
      </c>
      <c r="B219" s="49"/>
      <c r="C219" s="50"/>
      <c r="D219" s="80" t="s">
        <v>125</v>
      </c>
      <c r="E219" s="19">
        <f>E220+E222+E225+E230+E234+E236</f>
        <v>19530715</v>
      </c>
      <c r="F219" s="19">
        <f>F220+F222+F225+F230+F234+F236</f>
        <v>17875358</v>
      </c>
      <c r="G219" s="19">
        <f>G220+G222+G225+G230+G234+G236</f>
        <v>19634949.01</v>
      </c>
      <c r="H219" s="169">
        <f t="shared" si="13"/>
        <v>109.8436686414896</v>
      </c>
      <c r="I219" s="169">
        <v>94.06</v>
      </c>
      <c r="J219" s="169">
        <f t="shared" si="20"/>
        <v>100.53369275011183</v>
      </c>
      <c r="K219" s="20">
        <f t="shared" si="21"/>
        <v>5326.683198281828</v>
      </c>
      <c r="L219" s="19">
        <f>L220+L222+L225+L230+L234+L236</f>
        <v>368614.92000000004</v>
      </c>
      <c r="M219" s="51" t="e">
        <f>M222+#REF!+M225+M234+M236</f>
        <v>#REF!</v>
      </c>
      <c r="N219" s="49"/>
      <c r="O219" s="50"/>
    </row>
    <row r="220" spans="1:15" ht="12.75">
      <c r="A220" s="22"/>
      <c r="B220" s="32">
        <v>9002</v>
      </c>
      <c r="C220" s="23"/>
      <c r="D220" s="87" t="s">
        <v>208</v>
      </c>
      <c r="E220" s="24">
        <f>SUM(E221)</f>
        <v>82000</v>
      </c>
      <c r="F220" s="24">
        <f>SUM(F221)</f>
        <v>82000</v>
      </c>
      <c r="G220" s="24">
        <f>SUM(G221)</f>
        <v>0</v>
      </c>
      <c r="H220" s="168">
        <f aca="true" t="shared" si="22" ref="H220:H233">G220*100/F220</f>
        <v>0</v>
      </c>
      <c r="I220" s="168" t="s">
        <v>200</v>
      </c>
      <c r="J220" s="168">
        <f t="shared" si="20"/>
        <v>0</v>
      </c>
      <c r="K220" s="25" t="s">
        <v>200</v>
      </c>
      <c r="L220" s="29">
        <v>0</v>
      </c>
      <c r="M220" s="52">
        <f>M222</f>
        <v>0</v>
      </c>
      <c r="N220" s="32">
        <v>90002</v>
      </c>
      <c r="O220" s="23"/>
    </row>
    <row r="221" spans="1:15" s="1" customFormat="1" ht="12.75">
      <c r="A221" s="26"/>
      <c r="B221" s="27"/>
      <c r="C221" s="36" t="s">
        <v>207</v>
      </c>
      <c r="D221" s="11" t="s">
        <v>209</v>
      </c>
      <c r="E221" s="29">
        <v>82000</v>
      </c>
      <c r="F221" s="29">
        <v>82000</v>
      </c>
      <c r="G221" s="29">
        <v>0</v>
      </c>
      <c r="H221" s="125">
        <f t="shared" si="22"/>
        <v>0</v>
      </c>
      <c r="I221" s="125" t="s">
        <v>200</v>
      </c>
      <c r="J221" s="125">
        <f t="shared" si="20"/>
        <v>0</v>
      </c>
      <c r="K221" s="30" t="s">
        <v>200</v>
      </c>
      <c r="L221" s="29">
        <v>0</v>
      </c>
      <c r="M221" s="55"/>
      <c r="N221" s="27"/>
      <c r="O221" s="36" t="s">
        <v>207</v>
      </c>
    </row>
    <row r="222" spans="1:15" ht="12.75">
      <c r="A222" s="22"/>
      <c r="B222" s="32">
        <v>90004</v>
      </c>
      <c r="C222" s="23"/>
      <c r="D222" s="87" t="s">
        <v>88</v>
      </c>
      <c r="E222" s="24">
        <f>SUM(E223:E224)</f>
        <v>15823160</v>
      </c>
      <c r="F222" s="24">
        <f>SUM(F223:F224)</f>
        <v>14923160</v>
      </c>
      <c r="G222" s="24">
        <f>SUM(G223:G224)</f>
        <v>15425535.49</v>
      </c>
      <c r="H222" s="168">
        <f t="shared" si="22"/>
        <v>103.36641495500953</v>
      </c>
      <c r="I222" s="168">
        <v>100</v>
      </c>
      <c r="J222" s="168">
        <f t="shared" si="20"/>
        <v>97.48707268333253</v>
      </c>
      <c r="K222" s="25">
        <f t="shared" si="21"/>
        <v>38563.838725</v>
      </c>
      <c r="L222" s="24">
        <f>SUM(L223:L224)</f>
        <v>40000</v>
      </c>
      <c r="M222" s="52">
        <f>M224</f>
        <v>0</v>
      </c>
      <c r="N222" s="32">
        <v>90004</v>
      </c>
      <c r="O222" s="23"/>
    </row>
    <row r="223" spans="1:15" s="1" customFormat="1" ht="12.75">
      <c r="A223" s="26"/>
      <c r="B223" s="27"/>
      <c r="C223" s="36" t="s">
        <v>107</v>
      </c>
      <c r="D223" s="11" t="s">
        <v>158</v>
      </c>
      <c r="E223" s="29">
        <v>110000</v>
      </c>
      <c r="F223" s="29">
        <v>110000</v>
      </c>
      <c r="G223" s="29">
        <v>0</v>
      </c>
      <c r="H223" s="125">
        <f t="shared" si="22"/>
        <v>0</v>
      </c>
      <c r="I223" s="125">
        <v>100</v>
      </c>
      <c r="J223" s="125">
        <f t="shared" si="20"/>
        <v>0</v>
      </c>
      <c r="K223" s="30">
        <f t="shared" si="21"/>
        <v>0</v>
      </c>
      <c r="L223" s="29">
        <v>40000</v>
      </c>
      <c r="M223" s="55"/>
      <c r="N223" s="27"/>
      <c r="O223" s="36" t="s">
        <v>107</v>
      </c>
    </row>
    <row r="224" spans="1:15" ht="23.25" customHeight="1">
      <c r="A224" s="26"/>
      <c r="B224" s="27"/>
      <c r="C224" s="36" t="s">
        <v>167</v>
      </c>
      <c r="D224" s="13" t="s">
        <v>174</v>
      </c>
      <c r="E224" s="29">
        <v>15713160</v>
      </c>
      <c r="F224" s="29">
        <v>14813160</v>
      </c>
      <c r="G224" s="29">
        <v>15425535.49</v>
      </c>
      <c r="H224" s="125">
        <f t="shared" si="22"/>
        <v>104.1339963248895</v>
      </c>
      <c r="I224" s="125" t="s">
        <v>200</v>
      </c>
      <c r="J224" s="125">
        <f t="shared" si="20"/>
        <v>98.1695310809538</v>
      </c>
      <c r="K224" s="30" t="s">
        <v>200</v>
      </c>
      <c r="L224" s="29">
        <v>0</v>
      </c>
      <c r="M224" s="55">
        <v>0</v>
      </c>
      <c r="N224" s="27"/>
      <c r="O224" s="36" t="s">
        <v>167</v>
      </c>
    </row>
    <row r="225" spans="1:15" ht="12.75">
      <c r="A225" s="56"/>
      <c r="B225" s="32">
        <v>90017</v>
      </c>
      <c r="C225" s="72"/>
      <c r="D225" s="15" t="s">
        <v>77</v>
      </c>
      <c r="E225" s="24">
        <f>SUM(E226:E229)</f>
        <v>299600</v>
      </c>
      <c r="F225" s="24">
        <f>SUM(F226:F229)</f>
        <v>267060</v>
      </c>
      <c r="G225" s="24">
        <f>SUM(G226:G229)</f>
        <v>276660.67</v>
      </c>
      <c r="H225" s="168">
        <f t="shared" si="22"/>
        <v>103.59494870066652</v>
      </c>
      <c r="I225" s="168">
        <v>96.59</v>
      </c>
      <c r="J225" s="168">
        <f t="shared" si="20"/>
        <v>92.34334779706275</v>
      </c>
      <c r="K225" s="25">
        <f>G225*100/L225</f>
        <v>111.94980099884586</v>
      </c>
      <c r="L225" s="24">
        <f>SUM(L226:L229)</f>
        <v>247129.22000000003</v>
      </c>
      <c r="M225" s="24">
        <f>SUM(M226:M229)</f>
        <v>0</v>
      </c>
      <c r="N225" s="32">
        <v>90017</v>
      </c>
      <c r="O225" s="72"/>
    </row>
    <row r="226" spans="1:15" ht="12.75">
      <c r="A226" s="73"/>
      <c r="B226" s="27"/>
      <c r="C226" s="46" t="s">
        <v>11</v>
      </c>
      <c r="D226" s="10" t="s">
        <v>134</v>
      </c>
      <c r="E226" s="29">
        <v>243000</v>
      </c>
      <c r="F226" s="29">
        <v>210800</v>
      </c>
      <c r="G226" s="29">
        <v>218793.43</v>
      </c>
      <c r="H226" s="125">
        <f t="shared" si="22"/>
        <v>103.79194971537002</v>
      </c>
      <c r="I226" s="125">
        <v>95.23</v>
      </c>
      <c r="J226" s="125">
        <f t="shared" si="20"/>
        <v>90.03844855967078</v>
      </c>
      <c r="K226" s="30">
        <f>G226*100/L226</f>
        <v>113.1653473990843</v>
      </c>
      <c r="L226" s="29">
        <v>193339.6</v>
      </c>
      <c r="M226" s="29">
        <v>0</v>
      </c>
      <c r="N226" s="27"/>
      <c r="O226" s="46" t="s">
        <v>11</v>
      </c>
    </row>
    <row r="227" spans="1:15" ht="12.75">
      <c r="A227" s="26"/>
      <c r="B227" s="27"/>
      <c r="C227" s="36" t="s">
        <v>28</v>
      </c>
      <c r="D227" s="10" t="s">
        <v>29</v>
      </c>
      <c r="E227" s="29">
        <v>5000</v>
      </c>
      <c r="F227" s="29">
        <v>4700</v>
      </c>
      <c r="G227" s="29">
        <v>4656.92</v>
      </c>
      <c r="H227" s="125">
        <f t="shared" si="22"/>
        <v>99.08340425531915</v>
      </c>
      <c r="I227" s="125">
        <v>79.84</v>
      </c>
      <c r="J227" s="125">
        <f t="shared" si="20"/>
        <v>93.1384</v>
      </c>
      <c r="K227" s="30">
        <f>G227*100/L227</f>
        <v>58.32874076894558</v>
      </c>
      <c r="L227" s="29">
        <v>7983.92</v>
      </c>
      <c r="M227" s="29">
        <v>0</v>
      </c>
      <c r="N227" s="27"/>
      <c r="O227" s="36" t="s">
        <v>28</v>
      </c>
    </row>
    <row r="228" spans="1:15" ht="12.75">
      <c r="A228" s="26"/>
      <c r="B228" s="27"/>
      <c r="C228" s="34" t="s">
        <v>12</v>
      </c>
      <c r="D228" s="11" t="s">
        <v>13</v>
      </c>
      <c r="E228" s="29">
        <v>51600</v>
      </c>
      <c r="F228" s="29">
        <v>51560</v>
      </c>
      <c r="G228" s="29">
        <v>53210.32</v>
      </c>
      <c r="H228" s="125">
        <f>G228*100/F228</f>
        <v>103.20077579519007</v>
      </c>
      <c r="I228" s="125">
        <v>107.39</v>
      </c>
      <c r="J228" s="125">
        <f>G228*100/E228</f>
        <v>103.12077519379845</v>
      </c>
      <c r="K228" s="30">
        <f>G228*100/L228</f>
        <v>123.87093289778952</v>
      </c>
      <c r="L228" s="29">
        <v>42956.26</v>
      </c>
      <c r="M228" s="29">
        <v>0</v>
      </c>
      <c r="N228" s="27"/>
      <c r="O228" s="34" t="s">
        <v>12</v>
      </c>
    </row>
    <row r="229" spans="1:15" ht="12.75">
      <c r="A229" s="26"/>
      <c r="B229" s="27"/>
      <c r="C229" s="34" t="s">
        <v>105</v>
      </c>
      <c r="D229" s="11" t="s">
        <v>106</v>
      </c>
      <c r="E229" s="29">
        <v>0</v>
      </c>
      <c r="F229" s="29">
        <v>0</v>
      </c>
      <c r="G229" s="29">
        <v>0</v>
      </c>
      <c r="H229" s="125" t="s">
        <v>200</v>
      </c>
      <c r="I229" s="125">
        <v>99.98</v>
      </c>
      <c r="J229" s="125" t="s">
        <v>200</v>
      </c>
      <c r="K229" s="30">
        <f>G229*100/L229</f>
        <v>0</v>
      </c>
      <c r="L229" s="29">
        <v>2849.44</v>
      </c>
      <c r="M229" s="29"/>
      <c r="N229" s="27"/>
      <c r="O229" s="34" t="s">
        <v>105</v>
      </c>
    </row>
    <row r="230" spans="1:15" ht="23.25" customHeight="1">
      <c r="A230" s="56"/>
      <c r="B230" s="32">
        <v>90019</v>
      </c>
      <c r="C230" s="72"/>
      <c r="D230" s="14" t="s">
        <v>173</v>
      </c>
      <c r="E230" s="24">
        <f>SUM(E231:E233)</f>
        <v>3202475</v>
      </c>
      <c r="F230" s="24">
        <f>SUM(F231:F233)</f>
        <v>2482158</v>
      </c>
      <c r="G230" s="24">
        <f>SUM(G231:G233)</f>
        <v>3280078.0700000003</v>
      </c>
      <c r="H230" s="168">
        <f t="shared" si="22"/>
        <v>132.14622397123793</v>
      </c>
      <c r="I230" s="168" t="s">
        <v>200</v>
      </c>
      <c r="J230" s="168">
        <f t="shared" si="20"/>
        <v>102.42322172694557</v>
      </c>
      <c r="K230" s="25" t="s">
        <v>200</v>
      </c>
      <c r="L230" s="24">
        <f>SUM(L231:L233)</f>
        <v>0</v>
      </c>
      <c r="M230" s="24">
        <f>SUM(M233:M236)</f>
        <v>44720.4</v>
      </c>
      <c r="N230" s="32">
        <v>90019</v>
      </c>
      <c r="O230" s="72"/>
    </row>
    <row r="231" spans="1:15" ht="12.75">
      <c r="A231" s="73"/>
      <c r="B231" s="27"/>
      <c r="C231" s="46" t="s">
        <v>18</v>
      </c>
      <c r="D231" s="10" t="s">
        <v>19</v>
      </c>
      <c r="E231" s="29">
        <v>1900000</v>
      </c>
      <c r="F231" s="29">
        <v>1767683</v>
      </c>
      <c r="G231" s="29">
        <v>1977034.2</v>
      </c>
      <c r="H231" s="125">
        <f t="shared" si="22"/>
        <v>111.84325470121057</v>
      </c>
      <c r="I231" s="125" t="s">
        <v>200</v>
      </c>
      <c r="J231" s="125">
        <f t="shared" si="20"/>
        <v>104.05443157894737</v>
      </c>
      <c r="K231" s="30" t="s">
        <v>200</v>
      </c>
      <c r="L231" s="29">
        <v>0</v>
      </c>
      <c r="M231"/>
      <c r="N231" s="27"/>
      <c r="O231" s="46" t="s">
        <v>18</v>
      </c>
    </row>
    <row r="232" spans="1:15" ht="12.75">
      <c r="A232" s="26"/>
      <c r="B232" s="27"/>
      <c r="C232" s="36" t="s">
        <v>12</v>
      </c>
      <c r="D232" s="10" t="s">
        <v>13</v>
      </c>
      <c r="E232" s="29">
        <v>1302000</v>
      </c>
      <c r="F232" s="29">
        <v>714000</v>
      </c>
      <c r="G232" s="29">
        <v>1302568.87</v>
      </c>
      <c r="H232" s="125">
        <f>G232*100/F232</f>
        <v>182.4326148459384</v>
      </c>
      <c r="I232" s="125" t="s">
        <v>200</v>
      </c>
      <c r="J232" s="125">
        <f>G232*100/E232</f>
        <v>100.0436920122888</v>
      </c>
      <c r="K232" s="30" t="s">
        <v>200</v>
      </c>
      <c r="L232" s="29">
        <v>0</v>
      </c>
      <c r="M232" s="29">
        <v>0</v>
      </c>
      <c r="N232" s="27"/>
      <c r="O232" s="36" t="s">
        <v>12</v>
      </c>
    </row>
    <row r="233" spans="1:15" ht="22.5">
      <c r="A233" s="26"/>
      <c r="B233" s="27"/>
      <c r="C233" s="36" t="s">
        <v>78</v>
      </c>
      <c r="D233" s="13" t="s">
        <v>171</v>
      </c>
      <c r="E233" s="29">
        <v>475</v>
      </c>
      <c r="F233" s="29">
        <v>475</v>
      </c>
      <c r="G233" s="29">
        <v>475</v>
      </c>
      <c r="H233" s="125">
        <f t="shared" si="22"/>
        <v>100</v>
      </c>
      <c r="I233" s="125" t="s">
        <v>200</v>
      </c>
      <c r="J233" s="125">
        <f t="shared" si="20"/>
        <v>100</v>
      </c>
      <c r="K233" s="30" t="s">
        <v>200</v>
      </c>
      <c r="L233" s="29">
        <v>0</v>
      </c>
      <c r="M233" s="29">
        <v>0</v>
      </c>
      <c r="N233" s="27"/>
      <c r="O233" s="36" t="s">
        <v>78</v>
      </c>
    </row>
    <row r="234" spans="1:15" ht="22.5">
      <c r="A234" s="22"/>
      <c r="B234" s="32">
        <v>90020</v>
      </c>
      <c r="C234" s="23"/>
      <c r="D234" s="14" t="s">
        <v>156</v>
      </c>
      <c r="E234" s="24">
        <f>E235</f>
        <v>30000</v>
      </c>
      <c r="F234" s="24">
        <f>F235</f>
        <v>27500</v>
      </c>
      <c r="G234" s="24">
        <f>G235</f>
        <v>6901.36</v>
      </c>
      <c r="H234" s="168">
        <f aca="true" t="shared" si="23" ref="H234:H259">G234*100/F234</f>
        <v>25.095854545454547</v>
      </c>
      <c r="I234" s="168">
        <v>100</v>
      </c>
      <c r="J234" s="168">
        <f t="shared" si="20"/>
        <v>23.004533333333335</v>
      </c>
      <c r="K234" s="25">
        <f>G234*100/L234</f>
        <v>127.6077703364853</v>
      </c>
      <c r="L234" s="24">
        <f>L235</f>
        <v>5408.26</v>
      </c>
      <c r="M234" s="24">
        <f>M235</f>
        <v>22360.2</v>
      </c>
      <c r="N234" s="32">
        <v>90020</v>
      </c>
      <c r="O234" s="23"/>
    </row>
    <row r="235" spans="1:15" ht="12.75">
      <c r="A235" s="26"/>
      <c r="B235" s="35"/>
      <c r="C235" s="47" t="s">
        <v>79</v>
      </c>
      <c r="D235" s="10" t="s">
        <v>80</v>
      </c>
      <c r="E235" s="29">
        <v>30000</v>
      </c>
      <c r="F235" s="29">
        <v>27500</v>
      </c>
      <c r="G235" s="29">
        <v>6901.36</v>
      </c>
      <c r="H235" s="125">
        <f t="shared" si="23"/>
        <v>25.095854545454547</v>
      </c>
      <c r="I235" s="125">
        <v>100</v>
      </c>
      <c r="J235" s="125">
        <f t="shared" si="20"/>
        <v>23.004533333333335</v>
      </c>
      <c r="K235" s="30">
        <f>G235*100/L235</f>
        <v>127.6077703364853</v>
      </c>
      <c r="L235" s="29">
        <v>5408.26</v>
      </c>
      <c r="M235" s="29">
        <v>22360.2</v>
      </c>
      <c r="N235" s="35"/>
      <c r="O235" s="47" t="s">
        <v>79</v>
      </c>
    </row>
    <row r="236" spans="1:15" ht="12.75">
      <c r="A236" s="22"/>
      <c r="B236" s="32">
        <v>90095</v>
      </c>
      <c r="C236" s="72"/>
      <c r="D236" s="15" t="s">
        <v>6</v>
      </c>
      <c r="E236" s="24">
        <f>SUM(E237:E239)</f>
        <v>93480</v>
      </c>
      <c r="F236" s="24">
        <f>SUM(F237:F239)</f>
        <v>93480</v>
      </c>
      <c r="G236" s="24">
        <f>SUM(G237:G239)</f>
        <v>645773.42</v>
      </c>
      <c r="H236" s="168">
        <f t="shared" si="23"/>
        <v>690.8145271715875</v>
      </c>
      <c r="I236" s="168">
        <v>83.97</v>
      </c>
      <c r="J236" s="168">
        <f t="shared" si="20"/>
        <v>690.8145271715875</v>
      </c>
      <c r="K236" s="25">
        <f>G236*100/L236</f>
        <v>848.8369482464185</v>
      </c>
      <c r="L236" s="24">
        <f>SUM(L237:L239)</f>
        <v>76077.44</v>
      </c>
      <c r="M236" s="24">
        <f>SUM(M239:M239)</f>
        <v>0</v>
      </c>
      <c r="N236" s="32">
        <v>90095</v>
      </c>
      <c r="O236" s="72"/>
    </row>
    <row r="237" spans="1:15" ht="21.75" customHeight="1">
      <c r="A237" s="26"/>
      <c r="B237" s="35"/>
      <c r="C237" s="36" t="s">
        <v>81</v>
      </c>
      <c r="D237" s="13" t="s">
        <v>100</v>
      </c>
      <c r="E237" s="29">
        <v>83480</v>
      </c>
      <c r="F237" s="29">
        <v>83480</v>
      </c>
      <c r="G237" s="29">
        <v>632773.42</v>
      </c>
      <c r="H237" s="125">
        <f t="shared" si="23"/>
        <v>757.9940344992814</v>
      </c>
      <c r="I237" s="125">
        <v>107.76</v>
      </c>
      <c r="J237" s="125">
        <f>G237*100/E237</f>
        <v>757.9940344992814</v>
      </c>
      <c r="K237" s="30">
        <f>G237*100/L237</f>
        <v>831.7490967098788</v>
      </c>
      <c r="L237" s="29">
        <v>76077.44</v>
      </c>
      <c r="M237" s="29">
        <v>0</v>
      </c>
      <c r="N237" s="35"/>
      <c r="O237" s="36" t="s">
        <v>81</v>
      </c>
    </row>
    <row r="238" spans="1:15" ht="13.5" customHeight="1">
      <c r="A238" s="26"/>
      <c r="B238" s="35"/>
      <c r="C238" s="36" t="s">
        <v>107</v>
      </c>
      <c r="D238" s="13" t="s">
        <v>158</v>
      </c>
      <c r="E238" s="29">
        <v>10000</v>
      </c>
      <c r="F238" s="29">
        <v>10000</v>
      </c>
      <c r="G238" s="29">
        <v>13000</v>
      </c>
      <c r="H238" s="125">
        <f t="shared" si="23"/>
        <v>130</v>
      </c>
      <c r="I238" s="125">
        <v>0</v>
      </c>
      <c r="J238" s="125">
        <f>G238*100/E238</f>
        <v>130</v>
      </c>
      <c r="K238" s="30" t="s">
        <v>200</v>
      </c>
      <c r="L238" s="29">
        <v>0</v>
      </c>
      <c r="M238" s="29">
        <v>0</v>
      </c>
      <c r="N238" s="35"/>
      <c r="O238" s="36" t="s">
        <v>107</v>
      </c>
    </row>
    <row r="239" spans="1:15" ht="21.75" customHeight="1">
      <c r="A239" s="26"/>
      <c r="B239" s="35"/>
      <c r="C239" s="36" t="s">
        <v>167</v>
      </c>
      <c r="D239" s="13" t="s">
        <v>174</v>
      </c>
      <c r="E239" s="29">
        <v>0</v>
      </c>
      <c r="F239" s="29">
        <v>0</v>
      </c>
      <c r="G239" s="29">
        <v>0</v>
      </c>
      <c r="H239" s="125" t="s">
        <v>200</v>
      </c>
      <c r="I239" s="125" t="s">
        <v>200</v>
      </c>
      <c r="J239" s="125" t="s">
        <v>200</v>
      </c>
      <c r="K239" s="30" t="s">
        <v>200</v>
      </c>
      <c r="L239" s="29">
        <v>0</v>
      </c>
      <c r="M239" s="29">
        <v>0</v>
      </c>
      <c r="N239" s="35"/>
      <c r="O239" s="36" t="s">
        <v>167</v>
      </c>
    </row>
    <row r="240" spans="1:15" ht="13.5" customHeight="1">
      <c r="A240" s="31">
        <v>921</v>
      </c>
      <c r="B240" s="49"/>
      <c r="C240" s="50"/>
      <c r="D240" s="88" t="s">
        <v>128</v>
      </c>
      <c r="E240" s="19">
        <f>E241+E243+E246</f>
        <v>194000</v>
      </c>
      <c r="F240" s="19">
        <f>F241+F243+F246</f>
        <v>188000</v>
      </c>
      <c r="G240" s="19">
        <f>G241+G243+G246</f>
        <v>181000</v>
      </c>
      <c r="H240" s="169">
        <f t="shared" si="23"/>
        <v>96.27659574468085</v>
      </c>
      <c r="I240" s="169">
        <v>91.83</v>
      </c>
      <c r="J240" s="169">
        <f t="shared" si="20"/>
        <v>93.29896907216495</v>
      </c>
      <c r="K240" s="20">
        <f>G240*100/L240</f>
        <v>128.82562277580072</v>
      </c>
      <c r="L240" s="19">
        <f>L241+L243+L246</f>
        <v>140500</v>
      </c>
      <c r="M240" s="19" t="e">
        <f>M241+M243+#REF!</f>
        <v>#REF!</v>
      </c>
      <c r="N240" s="49"/>
      <c r="O240" s="50"/>
    </row>
    <row r="241" spans="1:15" ht="12.75">
      <c r="A241" s="22"/>
      <c r="B241" s="74">
        <v>92116</v>
      </c>
      <c r="C241" s="75"/>
      <c r="D241" s="15" t="s">
        <v>82</v>
      </c>
      <c r="E241" s="24">
        <f>SUM(E242)</f>
        <v>180000</v>
      </c>
      <c r="F241" s="24">
        <f>SUM(F242)</f>
        <v>180000</v>
      </c>
      <c r="G241" s="24">
        <f>SUM(G242)</f>
        <v>165000</v>
      </c>
      <c r="H241" s="168">
        <f t="shared" si="23"/>
        <v>91.66666666666667</v>
      </c>
      <c r="I241" s="168">
        <v>91.67</v>
      </c>
      <c r="J241" s="168">
        <f t="shared" si="20"/>
        <v>91.66666666666667</v>
      </c>
      <c r="K241" s="25">
        <f>G241*100/L241</f>
        <v>120</v>
      </c>
      <c r="L241" s="24">
        <f>SUM(L242)</f>
        <v>137500</v>
      </c>
      <c r="M241" s="24">
        <f>SUM(M242)</f>
        <v>110000</v>
      </c>
      <c r="N241" s="74">
        <v>92116</v>
      </c>
      <c r="O241" s="75"/>
    </row>
    <row r="242" spans="1:15" ht="12.75">
      <c r="A242" s="26"/>
      <c r="B242" s="35"/>
      <c r="C242" s="36">
        <v>2320</v>
      </c>
      <c r="D242" s="10" t="s">
        <v>158</v>
      </c>
      <c r="E242" s="29">
        <v>180000</v>
      </c>
      <c r="F242" s="29">
        <v>180000</v>
      </c>
      <c r="G242" s="29">
        <v>165000</v>
      </c>
      <c r="H242" s="125">
        <f t="shared" si="23"/>
        <v>91.66666666666667</v>
      </c>
      <c r="I242" s="125">
        <v>91.67</v>
      </c>
      <c r="J242" s="125">
        <f t="shared" si="20"/>
        <v>91.66666666666667</v>
      </c>
      <c r="K242" s="30">
        <f>G242*100/L242</f>
        <v>120</v>
      </c>
      <c r="L242" s="29">
        <v>137500</v>
      </c>
      <c r="M242" s="55">
        <v>110000</v>
      </c>
      <c r="N242" s="35"/>
      <c r="O242" s="36">
        <v>2320</v>
      </c>
    </row>
    <row r="243" spans="1:15" ht="12.75">
      <c r="A243" s="22"/>
      <c r="B243" s="32">
        <v>92120</v>
      </c>
      <c r="C243" s="23"/>
      <c r="D243" s="15" t="s">
        <v>116</v>
      </c>
      <c r="E243" s="24">
        <f>SUM(E244:E245)</f>
        <v>6000</v>
      </c>
      <c r="F243" s="24">
        <f>SUM(F244:F245)</f>
        <v>0</v>
      </c>
      <c r="G243" s="24">
        <f>SUM(G244:G245)</f>
        <v>6000</v>
      </c>
      <c r="H243" s="168" t="s">
        <v>200</v>
      </c>
      <c r="I243" s="168">
        <v>100</v>
      </c>
      <c r="J243" s="168">
        <f t="shared" si="20"/>
        <v>100</v>
      </c>
      <c r="K243" s="25">
        <f>G243*100/L243</f>
        <v>200</v>
      </c>
      <c r="L243" s="24">
        <f>SUM(L244:L245)</f>
        <v>3000</v>
      </c>
      <c r="M243" s="24">
        <v>15000</v>
      </c>
      <c r="N243" s="32">
        <v>92120</v>
      </c>
      <c r="O243" s="23"/>
    </row>
    <row r="244" spans="1:15" s="1" customFormat="1" ht="12.75">
      <c r="A244" s="26"/>
      <c r="B244" s="27"/>
      <c r="C244" s="36" t="s">
        <v>203</v>
      </c>
      <c r="D244" s="10" t="s">
        <v>185</v>
      </c>
      <c r="E244" s="29">
        <v>6000</v>
      </c>
      <c r="F244" s="29">
        <v>0</v>
      </c>
      <c r="G244" s="29">
        <v>6000</v>
      </c>
      <c r="H244" s="125" t="s">
        <v>200</v>
      </c>
      <c r="I244" s="125">
        <v>100</v>
      </c>
      <c r="J244" s="125">
        <f t="shared" si="20"/>
        <v>100</v>
      </c>
      <c r="K244" s="30">
        <f>G244*100/L244</f>
        <v>200</v>
      </c>
      <c r="L244" s="29">
        <v>3000</v>
      </c>
      <c r="M244" s="29"/>
      <c r="N244" s="27"/>
      <c r="O244" s="36" t="s">
        <v>203</v>
      </c>
    </row>
    <row r="245" spans="1:15" ht="23.25" customHeight="1">
      <c r="A245" s="26"/>
      <c r="B245" s="27"/>
      <c r="C245" s="34" t="s">
        <v>167</v>
      </c>
      <c r="D245" s="13" t="s">
        <v>174</v>
      </c>
      <c r="E245" s="29">
        <v>0</v>
      </c>
      <c r="F245" s="29">
        <v>0</v>
      </c>
      <c r="G245" s="29">
        <v>0</v>
      </c>
      <c r="H245" s="125" t="s">
        <v>200</v>
      </c>
      <c r="I245" s="125" t="s">
        <v>200</v>
      </c>
      <c r="J245" s="125" t="s">
        <v>200</v>
      </c>
      <c r="K245" s="30" t="s">
        <v>200</v>
      </c>
      <c r="L245" s="29">
        <v>0</v>
      </c>
      <c r="M245" s="29">
        <v>15000</v>
      </c>
      <c r="N245" s="183"/>
      <c r="O245" s="36" t="s">
        <v>167</v>
      </c>
    </row>
    <row r="246" spans="1:15" ht="12.75">
      <c r="A246" s="22"/>
      <c r="B246" s="32">
        <v>92195</v>
      </c>
      <c r="C246" s="23"/>
      <c r="D246" s="15" t="s">
        <v>6</v>
      </c>
      <c r="E246" s="24">
        <f>SUM(E247:E248)</f>
        <v>8000</v>
      </c>
      <c r="F246" s="24">
        <f>SUM(F247:F248)</f>
        <v>8000</v>
      </c>
      <c r="G246" s="24">
        <f>SUM(G247:G248)</f>
        <v>10000</v>
      </c>
      <c r="H246" s="168">
        <f t="shared" si="23"/>
        <v>125</v>
      </c>
      <c r="I246" s="168" t="s">
        <v>200</v>
      </c>
      <c r="J246" s="168">
        <f t="shared" si="20"/>
        <v>125</v>
      </c>
      <c r="K246" s="25" t="s">
        <v>200</v>
      </c>
      <c r="L246" s="24">
        <f>SUM(L247:L248)</f>
        <v>0</v>
      </c>
      <c r="M246" s="24"/>
      <c r="N246" s="74">
        <v>92195</v>
      </c>
      <c r="O246" s="23"/>
    </row>
    <row r="247" spans="1:15" ht="12.75">
      <c r="A247" s="26"/>
      <c r="B247" s="35"/>
      <c r="C247" s="36" t="s">
        <v>12</v>
      </c>
      <c r="D247" s="10" t="s">
        <v>13</v>
      </c>
      <c r="E247" s="29">
        <v>8000</v>
      </c>
      <c r="F247" s="29">
        <v>8000</v>
      </c>
      <c r="G247" s="29">
        <v>8000</v>
      </c>
      <c r="H247" s="125">
        <f t="shared" si="23"/>
        <v>100</v>
      </c>
      <c r="I247" s="125" t="s">
        <v>200</v>
      </c>
      <c r="J247" s="125">
        <f t="shared" si="20"/>
        <v>100</v>
      </c>
      <c r="K247" s="30" t="s">
        <v>200</v>
      </c>
      <c r="L247" s="29">
        <v>0</v>
      </c>
      <c r="M247" s="55"/>
      <c r="N247" s="35"/>
      <c r="O247" s="36" t="s">
        <v>12</v>
      </c>
    </row>
    <row r="248" spans="1:15" ht="12.75">
      <c r="A248" s="26"/>
      <c r="B248" s="35"/>
      <c r="C248" s="36" t="s">
        <v>203</v>
      </c>
      <c r="D248" s="10" t="s">
        <v>185</v>
      </c>
      <c r="E248" s="29">
        <v>0</v>
      </c>
      <c r="F248" s="29">
        <v>0</v>
      </c>
      <c r="G248" s="29">
        <v>2000</v>
      </c>
      <c r="H248" s="125" t="s">
        <v>200</v>
      </c>
      <c r="I248" s="125" t="s">
        <v>200</v>
      </c>
      <c r="J248" s="125" t="s">
        <v>200</v>
      </c>
      <c r="K248" s="30" t="s">
        <v>200</v>
      </c>
      <c r="L248" s="29">
        <v>0</v>
      </c>
      <c r="M248" s="55"/>
      <c r="N248" s="35"/>
      <c r="O248" s="36" t="s">
        <v>203</v>
      </c>
    </row>
    <row r="249" spans="1:15" ht="12.75">
      <c r="A249" s="31">
        <v>926</v>
      </c>
      <c r="B249" s="49"/>
      <c r="C249" s="50"/>
      <c r="D249" s="78" t="s">
        <v>83</v>
      </c>
      <c r="E249" s="19">
        <f>E250+E254+E257</f>
        <v>2362000</v>
      </c>
      <c r="F249" s="19">
        <f>F250+F254+F257</f>
        <v>2134738</v>
      </c>
      <c r="G249" s="19">
        <f>G250+G254+G257</f>
        <v>473750.38</v>
      </c>
      <c r="H249" s="169">
        <f t="shared" si="23"/>
        <v>22.19243672994063</v>
      </c>
      <c r="I249" s="169">
        <v>62.86</v>
      </c>
      <c r="J249" s="169">
        <f t="shared" si="20"/>
        <v>20.057171041490264</v>
      </c>
      <c r="K249" s="20">
        <f>G249*100/L249</f>
        <v>29.023989951869044</v>
      </c>
      <c r="L249" s="19">
        <f>L250+L254+L257</f>
        <v>1632271.72</v>
      </c>
      <c r="M249" s="19" t="e">
        <f>SUM(M250+M254+#REF!)</f>
        <v>#REF!</v>
      </c>
      <c r="N249" s="49"/>
      <c r="O249" s="50"/>
    </row>
    <row r="250" spans="1:15" ht="12.75">
      <c r="A250" s="57"/>
      <c r="B250" s="58">
        <v>92601</v>
      </c>
      <c r="C250" s="59"/>
      <c r="D250" s="85" t="s">
        <v>95</v>
      </c>
      <c r="E250" s="60">
        <f>SUM(E251:E253)</f>
        <v>2312000</v>
      </c>
      <c r="F250" s="60">
        <f>SUM(F251:F253)</f>
        <v>2084738</v>
      </c>
      <c r="G250" s="60">
        <f>SUM(G251:G253)</f>
        <v>423750.38</v>
      </c>
      <c r="H250" s="168">
        <f t="shared" si="23"/>
        <v>20.32631342643536</v>
      </c>
      <c r="I250" s="168">
        <v>62.43</v>
      </c>
      <c r="J250" s="168">
        <f t="shared" si="20"/>
        <v>18.328303633217992</v>
      </c>
      <c r="K250" s="25">
        <f>G250*100/L250</f>
        <v>26.446848852827536</v>
      </c>
      <c r="L250" s="24">
        <f>SUM(L251:L253)</f>
        <v>1602271.72</v>
      </c>
      <c r="M250" s="60">
        <f>SUM(M252:M253)</f>
        <v>473140.81</v>
      </c>
      <c r="N250" s="58">
        <v>92601</v>
      </c>
      <c r="O250" s="59"/>
    </row>
    <row r="251" spans="1:15" s="1" customFormat="1" ht="12.75">
      <c r="A251" s="64"/>
      <c r="B251" s="70"/>
      <c r="C251" s="62" t="s">
        <v>107</v>
      </c>
      <c r="D251" s="122" t="s">
        <v>158</v>
      </c>
      <c r="E251" s="63">
        <v>8000</v>
      </c>
      <c r="F251" s="63">
        <v>8000</v>
      </c>
      <c r="G251" s="63">
        <v>8000</v>
      </c>
      <c r="H251" s="125">
        <f t="shared" si="23"/>
        <v>100</v>
      </c>
      <c r="I251" s="125" t="s">
        <v>200</v>
      </c>
      <c r="J251" s="125">
        <f>G251*100/E251</f>
        <v>100</v>
      </c>
      <c r="K251" s="30" t="s">
        <v>200</v>
      </c>
      <c r="L251" s="29">
        <v>0</v>
      </c>
      <c r="M251" s="63"/>
      <c r="N251" s="70"/>
      <c r="O251" s="62" t="s">
        <v>107</v>
      </c>
    </row>
    <row r="252" spans="1:15" ht="33.75">
      <c r="A252" s="64"/>
      <c r="B252" s="70"/>
      <c r="C252" s="62" t="s">
        <v>99</v>
      </c>
      <c r="D252" s="13" t="s">
        <v>159</v>
      </c>
      <c r="E252" s="63">
        <v>1994000</v>
      </c>
      <c r="F252" s="63">
        <v>1766738</v>
      </c>
      <c r="G252" s="63">
        <v>415750.38</v>
      </c>
      <c r="H252" s="125">
        <f t="shared" si="23"/>
        <v>23.5320902137159</v>
      </c>
      <c r="I252" s="125">
        <v>71.73</v>
      </c>
      <c r="J252" s="125">
        <f t="shared" si="20"/>
        <v>20.85006920762287</v>
      </c>
      <c r="K252" s="30">
        <f>G252*100/L252</f>
        <v>25.947557758805104</v>
      </c>
      <c r="L252" s="29">
        <v>1602271.72</v>
      </c>
      <c r="M252" s="63">
        <v>140140.81</v>
      </c>
      <c r="N252" s="70"/>
      <c r="O252" s="62" t="s">
        <v>99</v>
      </c>
    </row>
    <row r="253" spans="1:15" ht="12.75">
      <c r="A253" s="64"/>
      <c r="B253" s="70"/>
      <c r="C253" s="76" t="s">
        <v>94</v>
      </c>
      <c r="D253" s="10" t="s">
        <v>158</v>
      </c>
      <c r="E253" s="63">
        <v>310000</v>
      </c>
      <c r="F253" s="63">
        <v>310000</v>
      </c>
      <c r="G253" s="63">
        <v>0</v>
      </c>
      <c r="H253" s="125">
        <f t="shared" si="23"/>
        <v>0</v>
      </c>
      <c r="I253" s="125">
        <v>0</v>
      </c>
      <c r="J253" s="125">
        <f t="shared" si="20"/>
        <v>0</v>
      </c>
      <c r="K253" s="30" t="s">
        <v>200</v>
      </c>
      <c r="L253" s="29">
        <v>0</v>
      </c>
      <c r="M253" s="63">
        <v>333000</v>
      </c>
      <c r="N253" s="70"/>
      <c r="O253" s="76" t="s">
        <v>94</v>
      </c>
    </row>
    <row r="254" spans="1:15" ht="12.75">
      <c r="A254" s="57"/>
      <c r="B254" s="58">
        <v>92604</v>
      </c>
      <c r="C254" s="23"/>
      <c r="D254" s="15" t="s">
        <v>84</v>
      </c>
      <c r="E254" s="24">
        <f>E255+E256</f>
        <v>50000</v>
      </c>
      <c r="F254" s="24">
        <f>F255+F256</f>
        <v>50000</v>
      </c>
      <c r="G254" s="24">
        <f>G255+G256</f>
        <v>50000</v>
      </c>
      <c r="H254" s="168">
        <f t="shared" si="23"/>
        <v>100</v>
      </c>
      <c r="I254" s="168" t="s">
        <v>200</v>
      </c>
      <c r="J254" s="168">
        <f t="shared" si="20"/>
        <v>100</v>
      </c>
      <c r="K254" s="25" t="s">
        <v>200</v>
      </c>
      <c r="L254" s="24">
        <f>L255+L256</f>
        <v>0</v>
      </c>
      <c r="M254" s="24">
        <f>SUM(M255:M255)</f>
        <v>711.8</v>
      </c>
      <c r="N254" s="58">
        <v>92604</v>
      </c>
      <c r="O254" s="23"/>
    </row>
    <row r="255" spans="1:15" ht="12.75">
      <c r="A255" s="57"/>
      <c r="B255" s="61"/>
      <c r="C255" s="36" t="s">
        <v>167</v>
      </c>
      <c r="D255" s="10" t="s">
        <v>158</v>
      </c>
      <c r="E255" s="77">
        <v>0</v>
      </c>
      <c r="F255" s="77">
        <v>0</v>
      </c>
      <c r="G255" s="29">
        <v>0</v>
      </c>
      <c r="H255" s="125" t="s">
        <v>200</v>
      </c>
      <c r="I255" s="125" t="s">
        <v>200</v>
      </c>
      <c r="J255" s="125" t="s">
        <v>200</v>
      </c>
      <c r="K255" s="30" t="s">
        <v>200</v>
      </c>
      <c r="L255" s="29">
        <v>0</v>
      </c>
      <c r="M255" s="77">
        <v>711.8</v>
      </c>
      <c r="N255" s="61"/>
      <c r="O255" s="36" t="s">
        <v>167</v>
      </c>
    </row>
    <row r="256" spans="1:15" ht="12.75">
      <c r="A256" s="57"/>
      <c r="B256" s="61"/>
      <c r="C256" s="36" t="s">
        <v>99</v>
      </c>
      <c r="D256" s="10" t="s">
        <v>198</v>
      </c>
      <c r="E256" s="77">
        <v>50000</v>
      </c>
      <c r="F256" s="77">
        <v>50000</v>
      </c>
      <c r="G256" s="29">
        <v>50000</v>
      </c>
      <c r="H256" s="125">
        <f t="shared" si="23"/>
        <v>100</v>
      </c>
      <c r="I256" s="125" t="s">
        <v>200</v>
      </c>
      <c r="J256" s="125">
        <f t="shared" si="20"/>
        <v>100</v>
      </c>
      <c r="K256" s="30" t="s">
        <v>200</v>
      </c>
      <c r="L256" s="29">
        <v>0</v>
      </c>
      <c r="M256" s="156"/>
      <c r="N256" s="61"/>
      <c r="O256" s="36" t="s">
        <v>99</v>
      </c>
    </row>
    <row r="257" spans="1:15" s="146" customFormat="1" ht="11.25">
      <c r="A257" s="57"/>
      <c r="B257" s="148">
        <v>92695</v>
      </c>
      <c r="C257" s="139"/>
      <c r="D257" s="128" t="s">
        <v>6</v>
      </c>
      <c r="E257" s="140">
        <f>E258</f>
        <v>0</v>
      </c>
      <c r="F257" s="140">
        <f>F258</f>
        <v>0</v>
      </c>
      <c r="G257" s="140">
        <f>G258</f>
        <v>0</v>
      </c>
      <c r="H257" s="168" t="s">
        <v>200</v>
      </c>
      <c r="I257" s="168">
        <v>100</v>
      </c>
      <c r="J257" s="168" t="s">
        <v>200</v>
      </c>
      <c r="K257" s="142">
        <f>G257*100/L257</f>
        <v>0</v>
      </c>
      <c r="L257" s="24">
        <f>L258</f>
        <v>30000</v>
      </c>
      <c r="N257" s="148">
        <v>92695</v>
      </c>
      <c r="O257" s="139"/>
    </row>
    <row r="258" spans="1:15" s="2" customFormat="1" ht="11.25">
      <c r="A258" s="64"/>
      <c r="B258" s="64"/>
      <c r="C258" s="143" t="s">
        <v>107</v>
      </c>
      <c r="D258" s="147" t="s">
        <v>185</v>
      </c>
      <c r="E258" s="117">
        <v>0</v>
      </c>
      <c r="F258" s="117">
        <v>0</v>
      </c>
      <c r="G258" s="117">
        <v>0</v>
      </c>
      <c r="H258" s="125" t="s">
        <v>200</v>
      </c>
      <c r="I258" s="125">
        <v>100</v>
      </c>
      <c r="J258" s="125" t="s">
        <v>200</v>
      </c>
      <c r="K258" s="145">
        <f>G258*100/L258</f>
        <v>0</v>
      </c>
      <c r="L258" s="29">
        <v>30000</v>
      </c>
      <c r="N258" s="64"/>
      <c r="O258" s="143" t="s">
        <v>107</v>
      </c>
    </row>
    <row r="259" spans="1:15" ht="29.25" customHeight="1">
      <c r="A259" s="56"/>
      <c r="B259" s="48"/>
      <c r="C259" s="187" t="s">
        <v>85</v>
      </c>
      <c r="D259" s="188"/>
      <c r="E259" s="19">
        <f>E4+E7+E25+E40+E43+E59+E69+E73+E113+E126+E146+E159+E203+E216+E219+E240+E249</f>
        <v>204290931</v>
      </c>
      <c r="F259" s="19">
        <f>F4+F7+F25+F40+F43+F59+F69+F73+F113+F126+F146+F159+F203+F216+F219+F240+F249</f>
        <v>187615943</v>
      </c>
      <c r="G259" s="19">
        <f>G4+G7+G25+G40+G43+G59+G69+G73+G113+G126+G146+G159+G203+G216+G219+G240+G249</f>
        <v>190241632.97999996</v>
      </c>
      <c r="H259" s="169">
        <f t="shared" si="23"/>
        <v>101.39950258918026</v>
      </c>
      <c r="I259" s="169">
        <v>90.2</v>
      </c>
      <c r="J259" s="169">
        <f t="shared" si="20"/>
        <v>93.12289686515744</v>
      </c>
      <c r="K259" s="20">
        <f>G259*100/L259</f>
        <v>117.78516761076803</v>
      </c>
      <c r="L259" s="19">
        <f>L4+L7+L25+L40+L43+L59+L69+L73+L113+L126+L146+L159+L203+L216+L219+L240+L249</f>
        <v>161515780.67</v>
      </c>
      <c r="M259" s="21" t="e">
        <f>#REF!+M7+M25+M40+M43+M59+M69+M73+M113+M126+M146+M159+M203+M216+M219+M240+M249</f>
        <v>#REF!</v>
      </c>
      <c r="N259" s="48"/>
      <c r="O259"/>
    </row>
    <row r="260" spans="2:15" s="106" customFormat="1" ht="11.25">
      <c r="B260" s="104"/>
      <c r="C260" s="104"/>
      <c r="D260" s="104"/>
      <c r="E260" s="105"/>
      <c r="F260" s="105"/>
      <c r="G260" s="105"/>
      <c r="H260" s="180"/>
      <c r="I260" s="170"/>
      <c r="J260" s="171"/>
      <c r="K260" s="170"/>
      <c r="L260" s="170"/>
      <c r="M260" s="107"/>
      <c r="N260" s="104"/>
      <c r="O260" s="104"/>
    </row>
    <row r="261" spans="2:15" s="152" customFormat="1" ht="12" hidden="1">
      <c r="B261" s="153"/>
      <c r="C261" s="153"/>
      <c r="D261" s="153" t="s">
        <v>217</v>
      </c>
      <c r="E261" s="157"/>
      <c r="F261" s="157"/>
      <c r="G261" s="177"/>
      <c r="H261" s="181"/>
      <c r="I261" s="172"/>
      <c r="J261" s="172"/>
      <c r="K261" s="155"/>
      <c r="L261" s="159"/>
      <c r="M261" s="154"/>
      <c r="N261" s="153"/>
      <c r="O261" s="153"/>
    </row>
    <row r="262" spans="1:13" ht="12.75" hidden="1">
      <c r="A262" s="2"/>
      <c r="D262" s="9" t="s">
        <v>216</v>
      </c>
      <c r="E262" s="160"/>
      <c r="F262" s="160"/>
      <c r="G262" s="6"/>
      <c r="H262" s="173"/>
      <c r="I262" s="173"/>
      <c r="J262" s="173"/>
      <c r="K262" s="161"/>
      <c r="L262" s="162"/>
      <c r="M262" s="6"/>
    </row>
    <row r="263" spans="4:12" ht="12.75" hidden="1">
      <c r="D263" s="9"/>
      <c r="E263" s="158"/>
      <c r="F263" s="7"/>
      <c r="G263" s="5"/>
      <c r="H263" s="174"/>
      <c r="I263" s="174"/>
      <c r="J263" s="174"/>
      <c r="K263" s="113"/>
      <c r="L263" s="113"/>
    </row>
    <row r="264" spans="3:15" ht="12.75" hidden="1">
      <c r="C264" s="4"/>
      <c r="D264" s="16" t="s">
        <v>86</v>
      </c>
      <c r="E264" s="5"/>
      <c r="F264" s="5"/>
      <c r="G264" s="91"/>
      <c r="H264" s="174"/>
      <c r="I264" s="174"/>
      <c r="J264" s="174"/>
      <c r="K264" s="113"/>
      <c r="L264" s="113"/>
      <c r="O264" s="4"/>
    </row>
    <row r="265" spans="4:12" ht="12.75" hidden="1">
      <c r="D265" s="9" t="s">
        <v>117</v>
      </c>
      <c r="E265" s="5"/>
      <c r="F265" s="5"/>
      <c r="G265" s="5"/>
      <c r="H265" s="174"/>
      <c r="I265" s="174"/>
      <c r="J265" s="174"/>
      <c r="K265" s="114"/>
      <c r="L265" s="114"/>
    </row>
    <row r="266" spans="4:12" ht="12.75" hidden="1">
      <c r="D266" s="9" t="s">
        <v>118</v>
      </c>
      <c r="E266" s="5"/>
      <c r="F266" s="5"/>
      <c r="G266" s="5"/>
      <c r="H266" s="174"/>
      <c r="I266" s="174"/>
      <c r="J266" s="174"/>
      <c r="K266" s="113"/>
      <c r="L266" s="113"/>
    </row>
    <row r="267" spans="4:13" ht="12.75" hidden="1">
      <c r="D267" s="9" t="s">
        <v>87</v>
      </c>
      <c r="E267" s="5"/>
      <c r="F267" s="5"/>
      <c r="G267" s="5"/>
      <c r="H267" s="174"/>
      <c r="I267" s="174"/>
      <c r="J267" s="174"/>
      <c r="K267" s="113"/>
      <c r="L267" s="113"/>
      <c r="M267" s="8"/>
    </row>
    <row r="268" spans="4:12" ht="12.75" hidden="1">
      <c r="D268" s="9" t="s">
        <v>119</v>
      </c>
      <c r="E268" s="5"/>
      <c r="F268" s="5"/>
      <c r="G268" s="5"/>
      <c r="H268" s="174"/>
      <c r="I268" s="174"/>
      <c r="J268" s="174"/>
      <c r="K268" s="113"/>
      <c r="L268" s="113"/>
    </row>
    <row r="269" spans="4:12" ht="12.75">
      <c r="D269" s="9"/>
      <c r="E269" s="5"/>
      <c r="F269" s="5"/>
      <c r="G269" s="5"/>
      <c r="H269" s="174"/>
      <c r="I269" s="174"/>
      <c r="J269" s="174"/>
      <c r="K269" s="113"/>
      <c r="L269" s="113"/>
    </row>
    <row r="270" spans="4:12" ht="12.75">
      <c r="D270" s="9"/>
      <c r="E270" s="5"/>
      <c r="F270" s="5"/>
      <c r="G270" s="5"/>
      <c r="H270" s="174"/>
      <c r="I270" s="174"/>
      <c r="J270" s="174"/>
      <c r="K270" s="113"/>
      <c r="L270" s="113"/>
    </row>
    <row r="271" spans="11:12" ht="12.75">
      <c r="K271" s="115"/>
      <c r="L271" s="115"/>
    </row>
    <row r="272" spans="11:12" ht="12.75">
      <c r="K272" s="115"/>
      <c r="L272" s="115"/>
    </row>
    <row r="273" spans="11:12" ht="12.75">
      <c r="K273" s="115"/>
      <c r="L273" s="115"/>
    </row>
    <row r="274" spans="11:12" ht="12.75">
      <c r="K274" s="115"/>
      <c r="L274" s="115"/>
    </row>
    <row r="275" spans="11:12" ht="12.75">
      <c r="K275" s="115"/>
      <c r="L275" s="115"/>
    </row>
    <row r="276" spans="11:12" ht="12.75">
      <c r="K276" s="115"/>
      <c r="L276" s="115"/>
    </row>
    <row r="277" spans="11:12" ht="12.75">
      <c r="K277" s="115"/>
      <c r="L277" s="115"/>
    </row>
    <row r="278" spans="10:12" ht="12.75">
      <c r="J278" s="176"/>
      <c r="K278" s="115"/>
      <c r="L278" s="115"/>
    </row>
    <row r="279" spans="10:12" ht="12.75">
      <c r="J279" s="176"/>
      <c r="K279" s="115"/>
      <c r="L279" s="115"/>
    </row>
    <row r="280" spans="10:12" ht="12.75">
      <c r="J280" s="176"/>
      <c r="K280" s="115"/>
      <c r="L280" s="115"/>
    </row>
    <row r="281" spans="10:12" ht="12.75">
      <c r="J281" s="176"/>
      <c r="K281" s="115"/>
      <c r="L281" s="115"/>
    </row>
    <row r="282" spans="10:12" ht="12.75">
      <c r="J282" s="176"/>
      <c r="K282" s="115"/>
      <c r="L282" s="115"/>
    </row>
    <row r="283" spans="10:12" ht="12.75">
      <c r="J283" s="176"/>
      <c r="K283" s="115"/>
      <c r="L283" s="115"/>
    </row>
    <row r="284" spans="10:12" ht="12.75">
      <c r="J284" s="176"/>
      <c r="K284" s="115"/>
      <c r="L284" s="115"/>
    </row>
    <row r="285" spans="10:12" ht="12.75">
      <c r="J285" s="176"/>
      <c r="K285" s="115"/>
      <c r="L285" s="115"/>
    </row>
    <row r="286" spans="10:12" ht="12.75">
      <c r="J286" s="176"/>
      <c r="K286" s="115"/>
      <c r="L286" s="115"/>
    </row>
    <row r="287" spans="10:12" ht="12.75">
      <c r="J287" s="176"/>
      <c r="K287" s="115"/>
      <c r="L287" s="115"/>
    </row>
    <row r="288" spans="10:12" ht="12.75">
      <c r="J288" s="176"/>
      <c r="K288" s="115"/>
      <c r="L288" s="115"/>
    </row>
  </sheetData>
  <sheetProtection/>
  <mergeCells count="11">
    <mergeCell ref="M1:M2"/>
    <mergeCell ref="E1:E2"/>
    <mergeCell ref="G1:G2"/>
    <mergeCell ref="H1:H2"/>
    <mergeCell ref="L1:L2"/>
    <mergeCell ref="F1:F2"/>
    <mergeCell ref="I1:J1"/>
    <mergeCell ref="K1:K2"/>
    <mergeCell ref="C259:D259"/>
    <mergeCell ref="A1:C1"/>
    <mergeCell ref="D1:D2"/>
  </mergeCells>
  <printOptions horizontalCentered="1"/>
  <pageMargins left="0.7874015748031497" right="0.7874015748031497" top="1.0236220472440944" bottom="1.0236220472440944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styczeń-listopad 2010 roku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WSTEC</cp:lastModifiedBy>
  <cp:lastPrinted>2010-12-15T11:16:51Z</cp:lastPrinted>
  <dcterms:created xsi:type="dcterms:W3CDTF">1997-02-26T13:46:56Z</dcterms:created>
  <dcterms:modified xsi:type="dcterms:W3CDTF">2010-12-16T09:37:39Z</dcterms:modified>
  <cp:category/>
  <cp:version/>
  <cp:contentType/>
  <cp:contentStatus/>
</cp:coreProperties>
</file>