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5480" windowHeight="481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<sst xmlns="http://schemas.openxmlformats.org/spreadsheetml/2006/main" count="801" uniqueCount="267">
  <si>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</si>
  <si>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</si>
  <si>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</si>
  <si>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</si>
  <si>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</si>
  <si>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</si>
  <si>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</si>
  <si>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</si>
  <si>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</si>
  <si>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</si>
  <si>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</si>
  <si>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</si>
  <si>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</si>
  <si>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</si>
  <si>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</si>
  <si>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</si>
  <si>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</si>
  <si>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</si>
  <si>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</si>
  <si>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</si>
  <si>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</si>
  <si>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</si>
  <si>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</si>
  <si>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</si>
  <si>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</si>
  <si>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</si>
  <si>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</si>
  <si>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</si>
  <si>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</si>
  <si>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</si>
  <si>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</si>
  <si>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0320</t>
  </si>
  <si>
    <t>0340</t>
  </si>
  <si>
    <t>0500</t>
  </si>
  <si>
    <t>0360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</si>
  <si>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</si>
  <si>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</si>
  <si>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</si>
  <si>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</si>
  <si>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</si>
  <si>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</si>
  <si>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</si>
  <si>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</si>
  <si>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</si>
  <si>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</si>
  <si>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0020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</si>
  <si>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</si>
  <si>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</si>
  <si>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</si>
  <si>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</si>
  <si>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</si>
  <si>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</si>
  <si>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</si>
  <si>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</si>
  <si>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</si>
  <si>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</si>
  <si>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</si>
  <si>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</si>
  <si>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</si>
  <si>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</si>
  <si>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</si>
  <si>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</si>
  <si>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</si>
  <si>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</si>
  <si>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</si>
  <si>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</si>
  <si>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</si>
  <si>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</si>
  <si>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</si>
  <si>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</si>
  <si>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</si>
  <si>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</si>
  <si>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</si>
  <si>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</si>
  <si>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</si>
  <si>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</si>
  <si>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</si>
  <si>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</si>
  <si>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</si>
  <si>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</si>
  <si>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</si>
  <si>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</si>
  <si>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</si>
  <si>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</si>
  <si>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</si>
  <si>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0927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</si>
  <si>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</si>
  <si>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</si>
  <si>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</si>
  <si>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</si>
  <si>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</si>
  <si>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</si>
  <si>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Rozdz.</t>
  </si>
  <si>
    <t>Klasyfikacja budżetowa</t>
  </si>
  <si>
    <t>POZOSTAŁE ZADANIA W ZAKRESIE POLITYKI SPOŁECZNEJ</t>
  </si>
  <si>
    <t>Wpływy z opłaty skarbowej</t>
  </si>
  <si>
    <t>Udziały gmin w podatkach stanowiących dochód budżetu państwa</t>
  </si>
  <si>
    <t xml:space="preserve">Subwencje ogólne z budżetu państwa </t>
  </si>
  <si>
    <t>BEZPIECZEŃSTWO PUBLICZNE I OCHRONA PRZECIWPOŻAROWA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</si>
  <si>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</si>
  <si>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</si>
  <si>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</si>
  <si>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</si>
  <si>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</si>
  <si>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</si>
  <si>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</si>
  <si>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</si>
  <si>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Wpływy z tytułu pomocy finansowej udzielonej między jst na dofinansowanie własnych zadań inwestycyjnych i zakupów inwestycyjnych</t>
  </si>
  <si>
    <t>Budżet                 roczny</t>
  </si>
  <si>
    <t>6298</t>
  </si>
  <si>
    <t>Drogi wewnętrzne</t>
  </si>
  <si>
    <t>Wpływy i wydatki związane z gromadzeniem środków z opłat i kar za korzystanie ze środowiska</t>
  </si>
  <si>
    <t>Zasiłki stałe</t>
  </si>
  <si>
    <t>6620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</si>
  <si>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</si>
  <si>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</si>
  <si>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</si>
  <si>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</si>
  <si>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</si>
  <si>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</si>
  <si>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</si>
  <si>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</si>
  <si>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</si>
  <si>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</si>
  <si>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x</t>
  </si>
  <si>
    <t>ROLNICTWO I ŁOWIECTWO</t>
  </si>
  <si>
    <t>2007</t>
  </si>
  <si>
    <t>2009</t>
  </si>
  <si>
    <t>2440</t>
  </si>
  <si>
    <t>010</t>
  </si>
  <si>
    <t>Pomoc dla cudzoziemców</t>
  </si>
  <si>
    <t>2310</t>
  </si>
  <si>
    <t>6680</t>
  </si>
  <si>
    <t>Dotacje celowe</t>
  </si>
  <si>
    <t>Wpływy z zysku 1-os spółek SP</t>
  </si>
  <si>
    <t>2990</t>
  </si>
  <si>
    <t>0870</t>
  </si>
  <si>
    <t>Wpływy ze sprzedaży składników majątkowych</t>
  </si>
  <si>
    <t>6610</t>
  </si>
  <si>
    <t>Różne jednostki obsługi gospodarki mieszkaniowej</t>
  </si>
  <si>
    <t>Wpływy ze zwrotów dotacji wykorzystanych niezgodnie z przeznaczeniem</t>
  </si>
  <si>
    <t>6310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</si>
  <si>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</si>
  <si>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</si>
  <si>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</si>
  <si>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</si>
  <si>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</si>
  <si>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</si>
  <si>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Dochody budżetu-kultura fizyczna-Obiekty sportowe-Grzywny i inne kary piniężne od osób prawnych i innych jednostek organizacyjnych</t>
  </si>
  <si>
    <t xml:space="preserve">Dotacje </t>
  </si>
  <si>
    <t>Grzywny i inne kary pieniężne</t>
  </si>
  <si>
    <t>Gospodarka odpadami</t>
  </si>
  <si>
    <t>Oświetlenie ulic, placów i dróg</t>
  </si>
  <si>
    <t>0,00</t>
  </si>
  <si>
    <t>0960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</si>
  <si>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</si>
  <si>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</si>
  <si>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</si>
  <si>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Wpływy z dochodów różnych </t>
  </si>
  <si>
    <t xml:space="preserve">Gospodarka ściekowa i ochrona wód </t>
  </si>
  <si>
    <t>Dotacje otrzymane z państwowych funduszy celowych na realizację zadań bieżących jednostek sektora finansów publicznych</t>
  </si>
  <si>
    <t>Dotacje celowe przekazane z budżetu państwa na realizację inwestycji i zakupów inwestycyjnych własnych gmin</t>
  </si>
  <si>
    <t>Dotacje celowe przekazane gminie na zadania bieżące realizowane na podstawie porozumień (umów) między jednostkami samorządu terytorialnego</t>
  </si>
  <si>
    <t>Środki na dofinansowanie własnych inwestycji gmin (związków gmin), powiatów (związków powiatów), samorządów województw, pozyskane z innych źródeł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</si>
  <si>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</si>
  <si>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</si>
  <si>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</si>
  <si>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</si>
  <si>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</si>
  <si>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</si>
  <si>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 xml:space="preserve">Dochody budżetowe-pomocy społcznej usuwanie skutków klęsk żywiołowych </t>
  </si>
  <si>
    <t>2020</t>
  </si>
  <si>
    <t>Dochody budzetu-Oświata i wychowanie-Pozostała działalność-Dotacje celowe otzrymywane z budzetu państwa na zadania bieżące realizowane przez gminę na podstawie porozumień z organami administracji rządowej</t>
  </si>
  <si>
    <t>2750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</si>
  <si>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</si>
  <si>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</si>
  <si>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</si>
  <si>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</si>
  <si>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</si>
  <si>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</si>
  <si>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Wpływy z innych lokalnych opłat pobieranych przez jednostki samorządu terytorialnego na podstawie odrębnych ustaw</t>
  </si>
  <si>
    <t>Wpływy z opłaty uzdrowiskowej, pobieranej w gminach posiadających status gminy uzdrowiskowej</t>
  </si>
  <si>
    <t>Wpłata środków finansowych z niewykorzystanych w terminie wydatków, które nie wygasają z upływem roku budżetowego</t>
  </si>
  <si>
    <t>Dotacje celowe przekazane dla powiatu na zadania bieżące realizowane na podstawie porozumień (umów) między jednostkami samorządu terytorialnego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</si>
  <si>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</si>
  <si>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</si>
  <si>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</si>
  <si>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</si>
  <si>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</si>
  <si>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</si>
  <si>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</si>
  <si>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 xml:space="preserve">Dotacje celowe otrzymywane z budżetu państwa na realizację zadań bieżących gmin z zakresu edukacji opieki wychowawczej finansowanych w całości przez budżet państwa w ramach programów rządowych 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</si>
  <si>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</si>
  <si>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</si>
  <si>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</si>
  <si>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</si>
  <si>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Dotacje celowe otrzymywane od samorządu województwa na zadania bieżące realizowane na podstawie porozumień (umów) między jst</t>
  </si>
  <si>
    <t>Wybory do Parlamentu Europejskiego</t>
  </si>
  <si>
    <t>Część rekompensująca subwencji ogólnej dla gmin</t>
  </si>
  <si>
    <t>Ochrona powietrza atmosferycznego i klimatu</t>
  </si>
  <si>
    <t xml:space="preserve">Dochody budżetu-Ośrodki wsparcia-Dotacje celowe otrzymywane z budżetu państwa na inwestycje i zakupy inwestycyjne z zakresu administracji rządowej oraz innych zadań zleconych gminom ustawami 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</si>
  <si>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</si>
  <si>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</si>
  <si>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</si>
  <si>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</si>
  <si>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</si>
  <si>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Dotacje otrzymane z funduszy celowych na finansowanie lub dofinansowanie kosztów realizacji inwestycji i zakupów inwestycyjnych jednostek sektora finansów publicznych</t>
  </si>
  <si>
    <t>Egzekucja administracyjna należności pieniężnych</t>
  </si>
  <si>
    <t xml:space="preserve">Urzędy naczelnych organów władzy państwowej, kontroli i ochrony prawa </t>
  </si>
  <si>
    <t>Wybory Prezydenta Rzeczypospolitej Polskiej</t>
  </si>
  <si>
    <t>Izby wytrzeźwień</t>
  </si>
  <si>
    <t>Promocja jednostek samorządu terytorialnego</t>
  </si>
  <si>
    <t xml:space="preserve">Wpływy z opłat za zezwolenia na sprzedaż napojów alkoholowych </t>
  </si>
  <si>
    <t>Dotacje celowe otrzymywane z budżetu państwa na zadania bieżące realizowane przez gminę na podstawie porozumień z organami administracji rządowej</t>
  </si>
  <si>
    <t>Wpłaty z zysku przedsiębiorstw państwowych, jednoosobowych spółek Skarbu Państwa i spółek jst</t>
  </si>
  <si>
    <t>Oczyszczanie miast i wsi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</si>
  <si>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</si>
  <si>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DOCHODY OD OSÓB PRAWNYCH, OD OSÓB FIZYCZNYCH I OD INNYCH JEDNOSTEK NIEPOSIADAJĄCYCH OSOBOWOŚCI PRAWNEJ ORAZ WYDATKI ZWIĄZANE Z ICH POBOREM</t>
  </si>
  <si>
    <t>Wpływy ze zwrotów dotacji oraz płatności, w tym wykorzystanych niezgodnie z przeznaczeniem lub wykorzystanych z naruszeniem procedur, o których mowa w art. 184 ustawy, pobieranych nienależnie lub w nadmiernej wysokości</t>
  </si>
  <si>
    <t>Referenda ogólnokrajowe i konstytucyjne</t>
  </si>
  <si>
    <t>Rady gmin (miast i miast na prawach powiatu)</t>
  </si>
  <si>
    <t>Realizacja zadań wymagających stosowania specjalnej organizacji nauki i metod pracy dla dzieci w przedszkolach, oddziałach przedszkolnych w szkołach podstawowych i innych formach wychowania przedszkolnego</t>
  </si>
  <si>
    <t>Stołówki szkolne i przedszkolne</t>
  </si>
  <si>
    <t>Wpływy ze zwrotów dotacji oraz płatności, w tym wykorzystanych niezgodnie z przeznaczeniem lub wykorzystanych z naruszeniem procedur, o których mowa w art. 184 ustawy, pobranych nienależnie lub w nadmiernej wysokości</t>
  </si>
  <si>
    <t>Cmentarze</t>
  </si>
  <si>
    <t>Dotacje celowe otrzymane z gminy na zadania bieżące realizowane na podstawie porozumień (umów) między jednostkami samorządu terytorialnego</t>
  </si>
  <si>
    <t>0550</t>
  </si>
  <si>
    <t>Wpływy z opłat z tutułu użytkowania wieczystego nieruchomości</t>
  </si>
  <si>
    <t>Wskaźnik dynamiki 2016/2015</t>
  </si>
  <si>
    <t>Wykonanie 2015 r.</t>
  </si>
  <si>
    <t>Wpływy z najmu i dzierżawy składników majątkowych Skarbu Państwa, jst lub innych jednostek zaliczanych do sektora finansów publicznych oraz innych umów o podobnym charakterze</t>
  </si>
  <si>
    <t>Wpływy z pozostałych odsetek</t>
  </si>
  <si>
    <t>Wpływy z grzywien i innych kar pieniężnych od osób prawnych i innych jednostek organizacyjnych</t>
  </si>
  <si>
    <t xml:space="preserve">Wpływy z odsetek od nieterminowych wpłat z tytułu podatków i opłat </t>
  </si>
  <si>
    <t>Dotacje celowe otrzymane z budżetu państwa na realizację inwestycji i zakupów inwestycyjnych własnych gmin (związków gmin, związków powiatowo-gminnych)</t>
  </si>
  <si>
    <t>Wpływy z pozostałe odsetek</t>
  </si>
  <si>
    <t>Wpływy z opłat za trwały zarząd, użytkowanie i służebność</t>
  </si>
  <si>
    <t>Wpływy z najmu i dzierżawy składników majatkowych Skarbu Państwa, jst lub innych jednostek zaliczanych do sektora finansów publicznych oraz innych umów o podobnym charakterze</t>
  </si>
  <si>
    <t xml:space="preserve">Dotacje celowe otrzymywane z budżetu państwa na realizację zadań bieżących z zakresu administracji rządowej oraz innych zadań zleconych gminie (związkom gmin, związkom powiatowo-gminnym) ustawami </t>
  </si>
  <si>
    <t>Wpływy z otrzymanych spadków, zapisy i darowizny w postaci pieniężnej</t>
  </si>
  <si>
    <t>Wpływy z tytułu grzywien, mandatów i innych kar pieniężnych od osób fizycznych</t>
  </si>
  <si>
    <t>Wpływy z podatku od działalności gospodarczej osób fizycznych, opłacanego w formie karty podatkowej</t>
  </si>
  <si>
    <t>Wpływy z podatku od nieruchomości</t>
  </si>
  <si>
    <t>Wpływy z podatku rolnego</t>
  </si>
  <si>
    <t>Wpływy z podatku od środków transportowych</t>
  </si>
  <si>
    <t>Wpływy z podatku od czynności cywilnoprawnych</t>
  </si>
  <si>
    <t xml:space="preserve">Wpływy z dsetek od nieterminowych wpłat z tytułu podatków i opłat </t>
  </si>
  <si>
    <t>Wpływy z podatku od spadków i darowizn</t>
  </si>
  <si>
    <t>Wpływy z opłaty od posiadania psów</t>
  </si>
  <si>
    <t>Wpływy z zaległości z tytułu podatków i opłat zniesionych</t>
  </si>
  <si>
    <t>Wpływy z tytułu grzywien, mandatów i innych kary pieniężnych od osób fizycznych</t>
  </si>
  <si>
    <t>Wpływy z podatku dochodowego od osób fizycznych</t>
  </si>
  <si>
    <t>Wpływy z podatku dochodowego od osób prawnych</t>
  </si>
  <si>
    <t>Dotacje celowe otrzymane z budżetu państwa na realizację własnych zadań bieżących gminy (związków gmin, związków powiatowo-gminnych)</t>
  </si>
  <si>
    <t>Środki na dofinansowanie własnych zadań bieżących gmin, powiatów (związków gmin, związków powiatowo-gminnych, związków powiatów), samorządów województw, pozyskane z innych żródeł</t>
  </si>
  <si>
    <t>Dotacje celowe otrzymane z budżetu państwa na realizację inwestycji i zakupów inwestycyjnych własnych gmin (zwiazków gmin, związków powiatowo-gminnych)</t>
  </si>
  <si>
    <t>Środki na dofinansowanie własnych zadań bieżących gmin, powiatów (związków gmin, związków powiatowo-gminnych, związków powiatów), samorządów województw, pozyskane z innych źródeł</t>
  </si>
  <si>
    <t>Wpływy z odsetek od nieterminowych wpłat z tytułu podatków i opłat</t>
  </si>
  <si>
    <t>Wpływy z odsetek od dotacji oraz płatności: wykorzystanych niezgodnie z przeznaczeniem lub wykorzystanych z naruszeniem procedur</t>
  </si>
  <si>
    <t>Środki na dofinansowanie własnych inwestycji gmin, powiatów (związków gmin, związków powiatowo-gminnych, związków powiatów), samorządów województw, pozyskane z innych źródeł</t>
  </si>
  <si>
    <t>Dotacje celowe otrzymane z budżetu państwa na zadania bieżące z zakresu administracji rządowej zlecone gminom związane z realizacją świadczenia wychowawczego stanowiacego pomoc państwa</t>
  </si>
  <si>
    <t>2060</t>
  </si>
  <si>
    <t>Świadczenia wychowawcze</t>
  </si>
  <si>
    <t>6340</t>
  </si>
  <si>
    <t xml:space="preserve">Dotacje celowe przekazane z budżetu państwa na inwestycje i zakupy inwestycyjne z zakresu administracji rządowej zlecone gminom (związkom gmin, związkom powiatowo-gminnym), związane z realizacją świadczenia wychowawczego stanowiącego pomoc państwa w wychowaniu dzieci </t>
  </si>
  <si>
    <t>Dotacje celowe otrzymane z budżetu państwa na inwestycje i zakupy inwestycyjne z zakresu adminiastracji rządowej oraz innych zadań zleconych gminom ustawami</t>
  </si>
  <si>
    <t>Wykonanie               za 06 m-cy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</si>
</sst>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55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32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 quotePrefix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32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0" fontId="3" fillId="0" borderId="16" xfId="0" applyFont="1" applyBorder="1" applyAlignment="1">
      <alignment vertical="center"/>
    </xf>
    <xf numFmtId="49" fontId="9" fillId="32" borderId="17" xfId="0" applyNumberFormat="1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vertical="center" wrapText="1"/>
    </xf>
    <xf numFmtId="4" fontId="9" fillId="32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9" fillId="32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32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173" fontId="9" fillId="32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33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32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9" fillId="32" borderId="19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33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" fontId="17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 quotePrefix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" fontId="3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9" fillId="0" borderId="23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7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horizontal="left" vertical="center"/>
    </xf>
    <xf numFmtId="0" fontId="53" fillId="0" borderId="10" xfId="0" applyFont="1" applyBorder="1" applyAlignment="1">
      <alignment vertical="center" wrapText="1"/>
    </xf>
    <xf numFmtId="0" fontId="9" fillId="33" borderId="22" xfId="0" applyFont="1" applyFill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173" fontId="9" fillId="0" borderId="18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5"/>
  <sheetViews>
    <sheetView tabSelected="1" zoomScale="110" zoomScaleNormal="110" workbookViewId="0" topLeftCell="A1">
      <pane ySplit="3" topLeftCell="A414" activePane="bottomLeft" state="frozen"/>
      <selection pane="topLeft" activeCell="A1" sqref="A1"/>
      <selection pane="bottomLeft" activeCell="D423" sqref="D423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10.00390625" style="135" customWidth="1"/>
    <col min="8" max="8" width="14.375" style="0" customWidth="1"/>
    <col min="9" max="9" width="11.875" style="0" hidden="1" customWidth="1"/>
  </cols>
  <sheetData>
    <row r="1" spans="1:9" ht="19.5" customHeight="1">
      <c r="A1" s="228" t="s">
        <v>93</v>
      </c>
      <c r="B1" s="229"/>
      <c r="C1" s="230"/>
      <c r="D1" s="222" t="s">
        <v>0</v>
      </c>
      <c r="E1" s="222" t="s">
        <v>108</v>
      </c>
      <c r="F1" s="222" t="s">
        <v>266</v>
      </c>
      <c r="G1" s="224" t="s">
        <v>165</v>
      </c>
      <c r="H1" s="222" t="s">
        <v>228</v>
      </c>
      <c r="I1" s="222" t="s">
        <v>229</v>
      </c>
    </row>
    <row r="2" spans="1:9" ht="14.25" customHeight="1">
      <c r="A2" s="76" t="s">
        <v>1</v>
      </c>
      <c r="B2" s="74" t="s">
        <v>92</v>
      </c>
      <c r="C2" s="75" t="s">
        <v>2</v>
      </c>
      <c r="D2" s="223"/>
      <c r="E2" s="223"/>
      <c r="F2" s="223"/>
      <c r="G2" s="225"/>
      <c r="H2" s="223"/>
      <c r="I2" s="223"/>
    </row>
    <row r="3" spans="1:9" ht="12.75">
      <c r="A3" s="6">
        <v>1</v>
      </c>
      <c r="B3" s="78">
        <v>2</v>
      </c>
      <c r="C3" s="79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8</v>
      </c>
      <c r="I3" s="6">
        <v>12</v>
      </c>
    </row>
    <row r="4" spans="1:9" ht="12.75">
      <c r="A4" s="111" t="s">
        <v>129</v>
      </c>
      <c r="B4" s="16"/>
      <c r="C4" s="17"/>
      <c r="D4" s="66" t="s">
        <v>125</v>
      </c>
      <c r="E4" s="18">
        <f>E5</f>
        <v>41954.16</v>
      </c>
      <c r="F4" s="18">
        <f>F5</f>
        <v>41854.16</v>
      </c>
      <c r="G4" s="136">
        <f aca="true" t="shared" si="0" ref="G4:G9">F4*100/E4</f>
        <v>99.76164461402637</v>
      </c>
      <c r="H4" s="136">
        <f aca="true" t="shared" si="1" ref="H4:H9">(F4/I4)*100</f>
        <v>135.03018923317896</v>
      </c>
      <c r="I4" s="18">
        <f>SUM(I5)</f>
        <v>30996.15</v>
      </c>
    </row>
    <row r="5" spans="1:9" ht="12.75">
      <c r="A5" s="124"/>
      <c r="B5" s="206" t="s">
        <v>166</v>
      </c>
      <c r="C5" s="108"/>
      <c r="D5" s="215" t="s">
        <v>5</v>
      </c>
      <c r="E5" s="21">
        <f>SUM(E6:E7)</f>
        <v>41954.16</v>
      </c>
      <c r="F5" s="21">
        <f>SUM(F6:F7)</f>
        <v>41854.16</v>
      </c>
      <c r="G5" s="137">
        <f t="shared" si="0"/>
        <v>99.76164461402637</v>
      </c>
      <c r="H5" s="137">
        <f t="shared" si="1"/>
        <v>135.03018923317896</v>
      </c>
      <c r="I5" s="21">
        <f>SUM(I7)</f>
        <v>30996.15</v>
      </c>
    </row>
    <row r="6" spans="1:9" ht="45">
      <c r="A6" s="205"/>
      <c r="B6" s="208"/>
      <c r="C6" s="30" t="s">
        <v>10</v>
      </c>
      <c r="D6" s="86" t="s">
        <v>230</v>
      </c>
      <c r="E6" s="25">
        <v>100</v>
      </c>
      <c r="F6" s="25">
        <v>0</v>
      </c>
      <c r="G6" s="140">
        <f t="shared" si="0"/>
        <v>0</v>
      </c>
      <c r="H6" s="150" t="s">
        <v>124</v>
      </c>
      <c r="I6" s="43" t="s">
        <v>124</v>
      </c>
    </row>
    <row r="7" spans="1:9" ht="45">
      <c r="A7" s="125"/>
      <c r="B7" s="207"/>
      <c r="C7" s="79">
        <v>2010</v>
      </c>
      <c r="D7" s="12" t="s">
        <v>238</v>
      </c>
      <c r="E7" s="25">
        <v>41854.16</v>
      </c>
      <c r="F7" s="25">
        <v>41854.16</v>
      </c>
      <c r="G7" s="138">
        <f t="shared" si="0"/>
        <v>100</v>
      </c>
      <c r="H7" s="138">
        <f t="shared" si="1"/>
        <v>135.03018923317896</v>
      </c>
      <c r="I7" s="43">
        <v>30996.15</v>
      </c>
    </row>
    <row r="8" spans="1:9" ht="12.75">
      <c r="A8" s="26">
        <v>600</v>
      </c>
      <c r="B8" s="16"/>
      <c r="C8" s="17"/>
      <c r="D8" s="66" t="s">
        <v>6</v>
      </c>
      <c r="E8" s="18">
        <f>E9+E15+E30+E35</f>
        <v>3091882</v>
      </c>
      <c r="F8" s="18">
        <f>F9+F15+F30+F35</f>
        <v>1844930.23</v>
      </c>
      <c r="G8" s="136">
        <f t="shared" si="0"/>
        <v>59.67013715271152</v>
      </c>
      <c r="H8" s="136">
        <f t="shared" si="1"/>
        <v>4681.037352031128</v>
      </c>
      <c r="I8" s="18">
        <f>SUM(I9,I15,I30,I35)</f>
        <v>39412.85</v>
      </c>
    </row>
    <row r="9" spans="1:9" ht="12.75">
      <c r="A9" s="19"/>
      <c r="B9" s="27">
        <v>60004</v>
      </c>
      <c r="C9" s="20"/>
      <c r="D9" s="14" t="s">
        <v>7</v>
      </c>
      <c r="E9" s="21">
        <f>SUM(E11:E14)</f>
        <v>2048609</v>
      </c>
      <c r="F9" s="21">
        <f>SUM(F11:F14)</f>
        <v>1448118.94</v>
      </c>
      <c r="G9" s="137">
        <f t="shared" si="0"/>
        <v>70.68791262754387</v>
      </c>
      <c r="H9" s="137">
        <f t="shared" si="1"/>
        <v>482706.3133333333</v>
      </c>
      <c r="I9" s="21">
        <f>SUM(I10:I13)</f>
        <v>300</v>
      </c>
    </row>
    <row r="10" spans="1:9" ht="12.75" hidden="1">
      <c r="A10" s="19"/>
      <c r="B10" s="36"/>
      <c r="C10" s="30" t="s">
        <v>8</v>
      </c>
      <c r="D10" s="10" t="s">
        <v>9</v>
      </c>
      <c r="E10" s="25"/>
      <c r="F10" s="25"/>
      <c r="G10" s="150" t="s">
        <v>124</v>
      </c>
      <c r="H10" s="150" t="s">
        <v>124</v>
      </c>
      <c r="I10" s="25">
        <v>0</v>
      </c>
    </row>
    <row r="11" spans="1:9" ht="45">
      <c r="A11" s="19"/>
      <c r="B11" s="36"/>
      <c r="C11" s="30" t="s">
        <v>10</v>
      </c>
      <c r="D11" s="86" t="s">
        <v>230</v>
      </c>
      <c r="E11" s="25">
        <v>1186800</v>
      </c>
      <c r="F11" s="25">
        <v>593400</v>
      </c>
      <c r="G11" s="140">
        <f>F11*100/E11</f>
        <v>50</v>
      </c>
      <c r="H11" s="150" t="s">
        <v>124</v>
      </c>
      <c r="I11" s="25">
        <v>0</v>
      </c>
    </row>
    <row r="12" spans="1:9" ht="12.75">
      <c r="A12" s="22"/>
      <c r="B12" s="23"/>
      <c r="C12" s="30" t="s">
        <v>25</v>
      </c>
      <c r="D12" s="10" t="s">
        <v>231</v>
      </c>
      <c r="E12" s="25">
        <v>384</v>
      </c>
      <c r="F12" s="25">
        <v>192</v>
      </c>
      <c r="G12" s="138">
        <f aca="true" t="shared" si="2" ref="G12:G18">F12*100/E12</f>
        <v>50</v>
      </c>
      <c r="H12" s="138">
        <f aca="true" t="shared" si="3" ref="H12:H17">(F12/I12)*100</f>
        <v>100</v>
      </c>
      <c r="I12" s="43">
        <v>192</v>
      </c>
    </row>
    <row r="13" spans="1:9" ht="12.75">
      <c r="A13" s="22"/>
      <c r="B13" s="23"/>
      <c r="C13" s="30" t="s">
        <v>11</v>
      </c>
      <c r="D13" s="10" t="s">
        <v>12</v>
      </c>
      <c r="E13" s="25">
        <v>118006</v>
      </c>
      <c r="F13" s="25">
        <v>117898</v>
      </c>
      <c r="G13" s="138">
        <f t="shared" si="2"/>
        <v>99.90847922986967</v>
      </c>
      <c r="H13" s="138">
        <f t="shared" si="3"/>
        <v>109164.8148148148</v>
      </c>
      <c r="I13" s="43">
        <v>108</v>
      </c>
    </row>
    <row r="14" spans="1:9" ht="45">
      <c r="A14" s="22"/>
      <c r="B14" s="23"/>
      <c r="C14" s="30" t="s">
        <v>109</v>
      </c>
      <c r="D14" s="86" t="s">
        <v>259</v>
      </c>
      <c r="E14" s="25">
        <v>743419</v>
      </c>
      <c r="F14" s="25">
        <v>736628.94</v>
      </c>
      <c r="G14" s="138">
        <f t="shared" si="2"/>
        <v>99.08664427462844</v>
      </c>
      <c r="H14" s="150" t="s">
        <v>124</v>
      </c>
      <c r="I14" s="43">
        <v>0</v>
      </c>
    </row>
    <row r="15" spans="1:9" s="85" customFormat="1" ht="12.75">
      <c r="A15" s="19"/>
      <c r="B15" s="27">
        <v>60016</v>
      </c>
      <c r="C15" s="20"/>
      <c r="D15" s="14" t="s">
        <v>13</v>
      </c>
      <c r="E15" s="21">
        <f>SUM(E16:E29)</f>
        <v>1037023</v>
      </c>
      <c r="F15" s="21">
        <f>SUM(F16:F29)</f>
        <v>390954.3</v>
      </c>
      <c r="G15" s="137">
        <f t="shared" si="2"/>
        <v>37.69967493488573</v>
      </c>
      <c r="H15" s="137">
        <f t="shared" si="3"/>
        <v>1104.580079126562</v>
      </c>
      <c r="I15" s="21">
        <f>SUM(I16:I29)</f>
        <v>35393.93</v>
      </c>
    </row>
    <row r="16" spans="1:9" s="85" customFormat="1" ht="22.5">
      <c r="A16" s="19"/>
      <c r="B16" s="36"/>
      <c r="C16" s="30" t="s">
        <v>70</v>
      </c>
      <c r="D16" s="12" t="s">
        <v>232</v>
      </c>
      <c r="E16" s="25">
        <v>3569</v>
      </c>
      <c r="F16" s="25">
        <v>3569.24</v>
      </c>
      <c r="G16" s="138">
        <f t="shared" si="2"/>
        <v>100.00672457270944</v>
      </c>
      <c r="H16" s="138">
        <f t="shared" si="3"/>
        <v>321.56763818190007</v>
      </c>
      <c r="I16" s="43">
        <v>1109.95</v>
      </c>
    </row>
    <row r="17" spans="1:9" ht="12.75">
      <c r="A17" s="22"/>
      <c r="B17" s="23"/>
      <c r="C17" s="30" t="s">
        <v>17</v>
      </c>
      <c r="D17" s="10" t="s">
        <v>18</v>
      </c>
      <c r="E17" s="25">
        <v>20000</v>
      </c>
      <c r="F17" s="25">
        <v>7489.98</v>
      </c>
      <c r="G17" s="138">
        <f t="shared" si="2"/>
        <v>37.4499</v>
      </c>
      <c r="H17" s="138">
        <f t="shared" si="3"/>
        <v>52.980197095347634</v>
      </c>
      <c r="I17" s="25">
        <v>14137.32</v>
      </c>
    </row>
    <row r="18" spans="1:9" ht="12.75" hidden="1">
      <c r="A18" s="22"/>
      <c r="B18" s="23"/>
      <c r="C18" s="30" t="s">
        <v>128</v>
      </c>
      <c r="D18" s="110" t="s">
        <v>149</v>
      </c>
      <c r="E18" s="81"/>
      <c r="F18" s="81"/>
      <c r="G18" s="138" t="e">
        <f t="shared" si="2"/>
        <v>#DIV/0!</v>
      </c>
      <c r="H18" s="150" t="s">
        <v>124</v>
      </c>
      <c r="I18" s="150" t="s">
        <v>124</v>
      </c>
    </row>
    <row r="19" spans="1:9" ht="12.75" hidden="1">
      <c r="A19" s="22"/>
      <c r="B19" s="23"/>
      <c r="C19" s="30" t="s">
        <v>128</v>
      </c>
      <c r="D19" s="110" t="s">
        <v>106</v>
      </c>
      <c r="E19" s="81"/>
      <c r="F19" s="81"/>
      <c r="G19" s="138" t="e">
        <f>F19*100/E19</f>
        <v>#DIV/0!</v>
      </c>
      <c r="H19" s="138" t="e">
        <f aca="true" t="shared" si="4" ref="H19:H24">(F19/I19)*100</f>
        <v>#DIV/0!</v>
      </c>
      <c r="I19" s="150"/>
    </row>
    <row r="20" spans="1:9" ht="22.5" hidden="1">
      <c r="A20" s="22"/>
      <c r="B20" s="23"/>
      <c r="C20" s="30" t="s">
        <v>20</v>
      </c>
      <c r="D20" s="86" t="s">
        <v>233</v>
      </c>
      <c r="E20" s="81"/>
      <c r="F20" s="81"/>
      <c r="G20" s="138" t="e">
        <f>F20*100/E20</f>
        <v>#DIV/0!</v>
      </c>
      <c r="H20" s="138" t="e">
        <f t="shared" si="4"/>
        <v>#DIV/0!</v>
      </c>
      <c r="I20" s="25"/>
    </row>
    <row r="21" spans="1:9" ht="12.75">
      <c r="A21" s="22"/>
      <c r="B21" s="23"/>
      <c r="C21" s="30" t="s">
        <v>25</v>
      </c>
      <c r="D21" s="12" t="s">
        <v>231</v>
      </c>
      <c r="E21" s="81">
        <v>500</v>
      </c>
      <c r="F21" s="81">
        <v>2.1</v>
      </c>
      <c r="G21" s="138">
        <f aca="true" t="shared" si="5" ref="G21:G35">F21*100/E21</f>
        <v>0.42</v>
      </c>
      <c r="H21" s="138">
        <f t="shared" si="4"/>
        <v>1.4318832674212465</v>
      </c>
      <c r="I21" s="43">
        <v>146.66</v>
      </c>
    </row>
    <row r="22" spans="1:9" ht="12.75" hidden="1">
      <c r="A22" s="22"/>
      <c r="B22" s="23"/>
      <c r="C22" s="30" t="s">
        <v>11</v>
      </c>
      <c r="D22" s="12" t="s">
        <v>12</v>
      </c>
      <c r="E22" s="81"/>
      <c r="F22" s="81"/>
      <c r="G22" s="138" t="e">
        <f t="shared" si="5"/>
        <v>#DIV/0!</v>
      </c>
      <c r="H22" s="138">
        <f t="shared" si="4"/>
        <v>0</v>
      </c>
      <c r="I22" s="43">
        <v>20000</v>
      </c>
    </row>
    <row r="23" spans="1:9" ht="33.75" hidden="1">
      <c r="A23" s="22"/>
      <c r="B23" s="23"/>
      <c r="C23" s="30" t="s">
        <v>128</v>
      </c>
      <c r="D23" s="86" t="s">
        <v>160</v>
      </c>
      <c r="E23" s="81"/>
      <c r="F23" s="81"/>
      <c r="G23" s="138" t="e">
        <f>F23*100/E23</f>
        <v>#DIV/0!</v>
      </c>
      <c r="H23" s="138" t="e">
        <f t="shared" si="4"/>
        <v>#DIV/0!</v>
      </c>
      <c r="I23" s="43"/>
    </row>
    <row r="24" spans="1:9" ht="45" hidden="1">
      <c r="A24" s="22"/>
      <c r="B24" s="23"/>
      <c r="C24" s="30" t="s">
        <v>205</v>
      </c>
      <c r="D24" s="129" t="s">
        <v>206</v>
      </c>
      <c r="E24" s="81"/>
      <c r="F24" s="81"/>
      <c r="G24" s="138" t="e">
        <f>F24*100/E24</f>
        <v>#DIV/0!</v>
      </c>
      <c r="H24" s="138" t="e">
        <f t="shared" si="4"/>
        <v>#DIV/0!</v>
      </c>
      <c r="I24" s="43"/>
    </row>
    <row r="25" spans="1:9" ht="45">
      <c r="A25" s="22"/>
      <c r="B25" s="99"/>
      <c r="C25" s="30" t="s">
        <v>109</v>
      </c>
      <c r="D25" s="86" t="s">
        <v>259</v>
      </c>
      <c r="E25" s="81">
        <v>1012954</v>
      </c>
      <c r="F25" s="81">
        <v>379892.98</v>
      </c>
      <c r="G25" s="138">
        <f t="shared" si="5"/>
        <v>37.50347794667872</v>
      </c>
      <c r="H25" s="150" t="s">
        <v>124</v>
      </c>
      <c r="I25" s="25">
        <v>0</v>
      </c>
    </row>
    <row r="26" spans="1:9" ht="33.75" hidden="1">
      <c r="A26" s="22"/>
      <c r="B26" s="23"/>
      <c r="C26" s="28" t="s">
        <v>83</v>
      </c>
      <c r="D26" s="12" t="s">
        <v>107</v>
      </c>
      <c r="E26" s="81"/>
      <c r="F26" s="81"/>
      <c r="G26" s="138" t="e">
        <f t="shared" si="5"/>
        <v>#DIV/0!</v>
      </c>
      <c r="H26" s="150" t="s">
        <v>124</v>
      </c>
      <c r="I26" s="43"/>
    </row>
    <row r="27" spans="1:9" ht="38.25" customHeight="1" hidden="1">
      <c r="A27" s="22"/>
      <c r="B27" s="23"/>
      <c r="C27" s="30" t="s">
        <v>79</v>
      </c>
      <c r="D27" s="12" t="s">
        <v>234</v>
      </c>
      <c r="E27" s="81"/>
      <c r="F27" s="81"/>
      <c r="G27" s="138" t="e">
        <f t="shared" si="5"/>
        <v>#DIV/0!</v>
      </c>
      <c r="H27" s="150" t="e">
        <v>#DIV/0!</v>
      </c>
      <c r="I27" s="25"/>
    </row>
    <row r="28" spans="1:9" ht="12.75" hidden="1">
      <c r="A28" s="22"/>
      <c r="B28" s="23"/>
      <c r="C28" s="30" t="s">
        <v>138</v>
      </c>
      <c r="D28" s="12" t="s">
        <v>133</v>
      </c>
      <c r="E28" s="81"/>
      <c r="F28" s="81"/>
      <c r="G28" s="138" t="e">
        <f t="shared" si="5"/>
        <v>#DIV/0!</v>
      </c>
      <c r="H28" s="150" t="s">
        <v>124</v>
      </c>
      <c r="I28" s="43"/>
    </row>
    <row r="29" spans="1:9" ht="33.75" hidden="1">
      <c r="A29" s="22"/>
      <c r="B29" s="23"/>
      <c r="C29" s="30" t="s">
        <v>113</v>
      </c>
      <c r="D29" s="12" t="s">
        <v>114</v>
      </c>
      <c r="E29" s="81"/>
      <c r="F29" s="81"/>
      <c r="G29" s="138" t="e">
        <f t="shared" si="5"/>
        <v>#DIV/0!</v>
      </c>
      <c r="H29" s="138" t="e">
        <f>(F29/I29)*100</f>
        <v>#DIV/0!</v>
      </c>
      <c r="I29" s="25"/>
    </row>
    <row r="30" spans="1:9" s="85" customFormat="1" ht="12.75">
      <c r="A30" s="82"/>
      <c r="B30" s="27">
        <v>60017</v>
      </c>
      <c r="C30" s="20"/>
      <c r="D30" s="83" t="s">
        <v>110</v>
      </c>
      <c r="E30" s="84">
        <f>SUM(E31:E34)</f>
        <v>6250</v>
      </c>
      <c r="F30" s="84">
        <f>SUM(F31:F34)</f>
        <v>5856.99</v>
      </c>
      <c r="G30" s="139">
        <f t="shared" si="5"/>
        <v>93.71184</v>
      </c>
      <c r="H30" s="137">
        <f>(F30/I30)*100</f>
        <v>157.49169113613627</v>
      </c>
      <c r="I30" s="84">
        <f>SUM(I32:I34)</f>
        <v>3718.92</v>
      </c>
    </row>
    <row r="31" spans="1:9" s="85" customFormat="1" ht="12.75" hidden="1">
      <c r="A31" s="46"/>
      <c r="B31" s="107"/>
      <c r="C31" s="30" t="s">
        <v>17</v>
      </c>
      <c r="D31" s="10" t="s">
        <v>18</v>
      </c>
      <c r="E31" s="81"/>
      <c r="F31" s="81"/>
      <c r="G31" s="138" t="e">
        <f t="shared" si="5"/>
        <v>#DIV/0!</v>
      </c>
      <c r="H31" s="138" t="e">
        <f>(F31/I31)*100</f>
        <v>#DIV/0!</v>
      </c>
      <c r="I31" s="81"/>
    </row>
    <row r="32" spans="1:9" ht="45">
      <c r="A32" s="22"/>
      <c r="B32" s="99"/>
      <c r="C32" s="30" t="s">
        <v>10</v>
      </c>
      <c r="D32" s="86" t="s">
        <v>230</v>
      </c>
      <c r="E32" s="81">
        <v>6000</v>
      </c>
      <c r="F32" s="81">
        <v>5705.62</v>
      </c>
      <c r="G32" s="140">
        <f t="shared" si="5"/>
        <v>95.09366666666666</v>
      </c>
      <c r="H32" s="138">
        <f>(F32/I32)*100</f>
        <v>154.54259820040411</v>
      </c>
      <c r="I32" s="81">
        <v>3691.94</v>
      </c>
    </row>
    <row r="33" spans="1:9" ht="12.75">
      <c r="A33" s="22"/>
      <c r="B33" s="99"/>
      <c r="C33" s="30" t="s">
        <v>25</v>
      </c>
      <c r="D33" s="12" t="s">
        <v>235</v>
      </c>
      <c r="E33" s="81">
        <v>250</v>
      </c>
      <c r="F33" s="81">
        <v>151.37</v>
      </c>
      <c r="G33" s="138">
        <f t="shared" si="5"/>
        <v>60.548</v>
      </c>
      <c r="H33" s="138">
        <f>(F33/I33)*100</f>
        <v>561.0452186805041</v>
      </c>
      <c r="I33" s="161">
        <v>26.98</v>
      </c>
    </row>
    <row r="34" spans="1:9" ht="22.5" hidden="1">
      <c r="A34" s="22"/>
      <c r="B34" s="31"/>
      <c r="C34" s="30" t="s">
        <v>11</v>
      </c>
      <c r="D34" s="86" t="s">
        <v>146</v>
      </c>
      <c r="E34" s="81"/>
      <c r="F34" s="81"/>
      <c r="G34" s="140" t="e">
        <f t="shared" si="5"/>
        <v>#DIV/0!</v>
      </c>
      <c r="H34" s="151" t="s">
        <v>124</v>
      </c>
      <c r="I34" s="43"/>
    </row>
    <row r="35" spans="1:9" ht="12.75" hidden="1">
      <c r="A35" s="19"/>
      <c r="B35" s="27">
        <v>60095</v>
      </c>
      <c r="C35" s="63"/>
      <c r="D35" s="14" t="s">
        <v>5</v>
      </c>
      <c r="E35" s="21">
        <f>SUM(E36:E38)</f>
        <v>0</v>
      </c>
      <c r="F35" s="21">
        <f>SUM(F36:F38)</f>
        <v>0</v>
      </c>
      <c r="G35" s="137" t="e">
        <f t="shared" si="5"/>
        <v>#DIV/0!</v>
      </c>
      <c r="H35" s="137" t="e">
        <f>(F35/I35)*100</f>
        <v>#DIV/0!</v>
      </c>
      <c r="I35" s="21">
        <f>SUM(I36:I38)</f>
        <v>0</v>
      </c>
    </row>
    <row r="36" spans="1:9" ht="45" hidden="1">
      <c r="A36" s="22"/>
      <c r="B36" s="29"/>
      <c r="C36" s="30" t="s">
        <v>10</v>
      </c>
      <c r="D36" s="86" t="s">
        <v>230</v>
      </c>
      <c r="E36" s="25"/>
      <c r="F36" s="43"/>
      <c r="G36" s="138" t="e">
        <f aca="true" t="shared" si="6" ref="G36:G51">F36*100/E36</f>
        <v>#DIV/0!</v>
      </c>
      <c r="H36" s="138" t="e">
        <f>(F36/I36)*100</f>
        <v>#DIV/0!</v>
      </c>
      <c r="I36" s="25"/>
    </row>
    <row r="37" spans="1:9" ht="12.75" hidden="1">
      <c r="A37" s="22"/>
      <c r="B37" s="29"/>
      <c r="C37" s="34" t="s">
        <v>11</v>
      </c>
      <c r="D37" s="12" t="s">
        <v>12</v>
      </c>
      <c r="E37" s="25"/>
      <c r="F37" s="25"/>
      <c r="G37" s="138" t="e">
        <f t="shared" si="6"/>
        <v>#DIV/0!</v>
      </c>
      <c r="H37" s="150" t="s">
        <v>124</v>
      </c>
      <c r="I37" s="43"/>
    </row>
    <row r="38" spans="1:9" ht="45" hidden="1">
      <c r="A38" s="22"/>
      <c r="B38" s="29"/>
      <c r="C38" s="30" t="s">
        <v>109</v>
      </c>
      <c r="D38" s="86" t="s">
        <v>259</v>
      </c>
      <c r="E38" s="25"/>
      <c r="F38" s="25"/>
      <c r="G38" s="138" t="e">
        <f t="shared" si="6"/>
        <v>#DIV/0!</v>
      </c>
      <c r="H38" s="138" t="e">
        <f aca="true" t="shared" si="7" ref="H38:H76">(F38/I38)*100</f>
        <v>#DIV/0!</v>
      </c>
      <c r="I38" s="43"/>
    </row>
    <row r="39" spans="1:9" ht="12.75">
      <c r="A39" s="26">
        <v>700</v>
      </c>
      <c r="B39" s="37"/>
      <c r="C39" s="38"/>
      <c r="D39" s="66" t="s">
        <v>14</v>
      </c>
      <c r="E39" s="18">
        <f>E40+E43+E55</f>
        <v>20994394</v>
      </c>
      <c r="F39" s="18">
        <f>F40+F43+F55</f>
        <v>10215249.100000001</v>
      </c>
      <c r="G39" s="136">
        <f t="shared" si="6"/>
        <v>48.65703244399434</v>
      </c>
      <c r="H39" s="136">
        <f t="shared" si="7"/>
        <v>86.66252261651104</v>
      </c>
      <c r="I39" s="18">
        <f>I40+I43+I55</f>
        <v>11787389.510000002</v>
      </c>
    </row>
    <row r="40" spans="1:9" ht="12.75">
      <c r="A40" s="47"/>
      <c r="B40" s="48">
        <v>70004</v>
      </c>
      <c r="C40" s="113"/>
      <c r="D40" s="115" t="s">
        <v>139</v>
      </c>
      <c r="E40" s="21">
        <f>SUM(E41:E42)</f>
        <v>35100</v>
      </c>
      <c r="F40" s="21">
        <f>SUM(F41:F42)</f>
        <v>1900</v>
      </c>
      <c r="G40" s="137">
        <f t="shared" si="6"/>
        <v>5.413105413105413</v>
      </c>
      <c r="H40" s="137">
        <f t="shared" si="7"/>
        <v>6.435756248780593</v>
      </c>
      <c r="I40" s="21">
        <f>SUM(I41:I42)</f>
        <v>29522.56</v>
      </c>
    </row>
    <row r="41" spans="1:9" ht="12.75">
      <c r="A41" s="47"/>
      <c r="B41" s="169"/>
      <c r="C41" s="52" t="s">
        <v>25</v>
      </c>
      <c r="D41" s="12" t="s">
        <v>231</v>
      </c>
      <c r="E41" s="25">
        <v>100</v>
      </c>
      <c r="F41" s="25">
        <v>0</v>
      </c>
      <c r="G41" s="138">
        <f t="shared" si="6"/>
        <v>0</v>
      </c>
      <c r="H41" s="138">
        <f t="shared" si="7"/>
        <v>0</v>
      </c>
      <c r="I41" s="25">
        <v>0.79</v>
      </c>
    </row>
    <row r="42" spans="1:9" ht="12.75">
      <c r="A42" s="47"/>
      <c r="B42" s="167"/>
      <c r="C42" s="30" t="s">
        <v>11</v>
      </c>
      <c r="D42" s="12" t="s">
        <v>12</v>
      </c>
      <c r="E42" s="53">
        <v>35000</v>
      </c>
      <c r="F42" s="53">
        <v>1900</v>
      </c>
      <c r="G42" s="141">
        <f t="shared" si="6"/>
        <v>5.428571428571429</v>
      </c>
      <c r="H42" s="138">
        <f t="shared" si="7"/>
        <v>6.435928469058597</v>
      </c>
      <c r="I42" s="155">
        <v>29521.77</v>
      </c>
    </row>
    <row r="43" spans="1:9" ht="12.75">
      <c r="A43" s="19"/>
      <c r="B43" s="27">
        <v>70005</v>
      </c>
      <c r="C43" s="20"/>
      <c r="D43" s="14" t="s">
        <v>15</v>
      </c>
      <c r="E43" s="21">
        <f>SUM(E44:E54)</f>
        <v>20330822</v>
      </c>
      <c r="F43" s="21">
        <f>SUM(F44:F54)</f>
        <v>9749877.63</v>
      </c>
      <c r="G43" s="137">
        <f t="shared" si="6"/>
        <v>47.956140828934515</v>
      </c>
      <c r="H43" s="137">
        <f t="shared" si="7"/>
        <v>82.92216327554208</v>
      </c>
      <c r="I43" s="21">
        <f>SUM(I44:I54)</f>
        <v>11757866.950000001</v>
      </c>
    </row>
    <row r="44" spans="1:9" ht="22.5">
      <c r="A44" s="22"/>
      <c r="B44" s="29"/>
      <c r="C44" s="34" t="s">
        <v>16</v>
      </c>
      <c r="D44" s="12" t="s">
        <v>236</v>
      </c>
      <c r="E44" s="25">
        <v>125</v>
      </c>
      <c r="F44" s="25">
        <v>123.96</v>
      </c>
      <c r="G44" s="138">
        <f t="shared" si="6"/>
        <v>99.168</v>
      </c>
      <c r="H44" s="138">
        <f t="shared" si="7"/>
        <v>0.01186944347553851</v>
      </c>
      <c r="I44" s="25">
        <v>1044362.36</v>
      </c>
    </row>
    <row r="45" spans="1:9" ht="22.5">
      <c r="A45" s="22"/>
      <c r="B45" s="29"/>
      <c r="C45" s="34" t="s">
        <v>226</v>
      </c>
      <c r="D45" s="12" t="s">
        <v>227</v>
      </c>
      <c r="E45" s="25">
        <v>1099875</v>
      </c>
      <c r="F45" s="25">
        <v>998174.37</v>
      </c>
      <c r="G45" s="138">
        <f t="shared" si="6"/>
        <v>90.75343743607228</v>
      </c>
      <c r="H45" s="150" t="s">
        <v>124</v>
      </c>
      <c r="I45" s="43" t="s">
        <v>124</v>
      </c>
    </row>
    <row r="46" spans="1:9" ht="24" customHeight="1">
      <c r="A46" s="22"/>
      <c r="B46" s="29"/>
      <c r="C46" s="34" t="s">
        <v>70</v>
      </c>
      <c r="D46" s="12" t="s">
        <v>232</v>
      </c>
      <c r="E46" s="25">
        <v>1350</v>
      </c>
      <c r="F46" s="25">
        <v>1350</v>
      </c>
      <c r="G46" s="138">
        <f t="shared" si="6"/>
        <v>100</v>
      </c>
      <c r="H46" s="138">
        <f t="shared" si="7"/>
        <v>270</v>
      </c>
      <c r="I46" s="43">
        <v>500</v>
      </c>
    </row>
    <row r="47" spans="1:9" ht="12.75" hidden="1">
      <c r="A47" s="22"/>
      <c r="B47" s="29"/>
      <c r="C47" s="35" t="s">
        <v>17</v>
      </c>
      <c r="D47" s="10" t="s">
        <v>18</v>
      </c>
      <c r="E47" s="25"/>
      <c r="F47" s="25"/>
      <c r="G47" s="138" t="e">
        <f t="shared" si="6"/>
        <v>#DIV/0!</v>
      </c>
      <c r="H47" s="138" t="e">
        <f t="shared" si="7"/>
        <v>#DIV/0!</v>
      </c>
      <c r="I47" s="25"/>
    </row>
    <row r="48" spans="1:9" ht="45">
      <c r="A48" s="98"/>
      <c r="B48" s="99"/>
      <c r="C48" s="30" t="s">
        <v>10</v>
      </c>
      <c r="D48" s="86" t="s">
        <v>237</v>
      </c>
      <c r="E48" s="53">
        <v>15923000</v>
      </c>
      <c r="F48" s="200">
        <v>7858663.34</v>
      </c>
      <c r="G48" s="138">
        <f t="shared" si="6"/>
        <v>49.35416278339509</v>
      </c>
      <c r="H48" s="138">
        <f t="shared" si="7"/>
        <v>100.09398462315784</v>
      </c>
      <c r="I48" s="25">
        <v>7851284.34</v>
      </c>
    </row>
    <row r="49" spans="1:9" ht="45">
      <c r="A49" s="180"/>
      <c r="B49" s="181"/>
      <c r="C49" s="52" t="s">
        <v>10</v>
      </c>
      <c r="D49" s="179" t="s">
        <v>237</v>
      </c>
      <c r="E49" s="53">
        <v>248050</v>
      </c>
      <c r="F49" s="196">
        <v>148874.56</v>
      </c>
      <c r="G49" s="141">
        <f t="shared" si="6"/>
        <v>60.017964120137066</v>
      </c>
      <c r="H49" s="141">
        <f t="shared" si="7"/>
        <v>94.17613085545581</v>
      </c>
      <c r="I49" s="53">
        <v>158080.99</v>
      </c>
    </row>
    <row r="50" spans="1:9" ht="35.25" customHeight="1">
      <c r="A50" s="22"/>
      <c r="B50" s="181"/>
      <c r="C50" s="35" t="s">
        <v>75</v>
      </c>
      <c r="D50" s="12" t="s">
        <v>178</v>
      </c>
      <c r="E50" s="25">
        <v>200000</v>
      </c>
      <c r="F50" s="25">
        <v>178190.98</v>
      </c>
      <c r="G50" s="138">
        <f t="shared" si="6"/>
        <v>89.09549</v>
      </c>
      <c r="H50" s="138">
        <f t="shared" si="7"/>
        <v>60.05879723575337</v>
      </c>
      <c r="I50" s="25">
        <v>296694.22</v>
      </c>
    </row>
    <row r="51" spans="1:9" ht="24.75" customHeight="1">
      <c r="A51" s="22"/>
      <c r="B51" s="29"/>
      <c r="C51" s="35" t="s">
        <v>19</v>
      </c>
      <c r="D51" s="12" t="s">
        <v>179</v>
      </c>
      <c r="E51" s="25">
        <v>2499700</v>
      </c>
      <c r="F51" s="25">
        <v>224654.5</v>
      </c>
      <c r="G51" s="138">
        <f t="shared" si="6"/>
        <v>8.987258471016522</v>
      </c>
      <c r="H51" s="138">
        <f t="shared" si="7"/>
        <v>10.481864253548629</v>
      </c>
      <c r="I51" s="25">
        <v>2143268.55</v>
      </c>
    </row>
    <row r="52" spans="1:9" ht="21.75" customHeight="1" hidden="1">
      <c r="A52" s="22"/>
      <c r="B52" s="29"/>
      <c r="C52" s="30" t="s">
        <v>20</v>
      </c>
      <c r="D52" s="12" t="s">
        <v>233</v>
      </c>
      <c r="E52" s="25"/>
      <c r="F52" s="25"/>
      <c r="G52" s="150" t="s">
        <v>124</v>
      </c>
      <c r="H52" s="138" t="e">
        <f t="shared" si="7"/>
        <v>#DIV/0!</v>
      </c>
      <c r="I52" s="25"/>
    </row>
    <row r="53" spans="1:9" ht="12" customHeight="1">
      <c r="A53" s="22"/>
      <c r="B53" s="29"/>
      <c r="C53" s="30" t="s">
        <v>25</v>
      </c>
      <c r="D53" s="12" t="s">
        <v>231</v>
      </c>
      <c r="E53" s="25">
        <v>208722</v>
      </c>
      <c r="F53" s="25">
        <v>164920.88</v>
      </c>
      <c r="G53" s="138">
        <f aca="true" t="shared" si="8" ref="G53:G81">F53*100/E53</f>
        <v>79.0146127384751</v>
      </c>
      <c r="H53" s="138">
        <f t="shared" si="7"/>
        <v>101.90004383186113</v>
      </c>
      <c r="I53" s="43">
        <v>161845.74</v>
      </c>
    </row>
    <row r="54" spans="1:9" ht="13.5" customHeight="1">
      <c r="A54" s="22"/>
      <c r="B54" s="29"/>
      <c r="C54" s="30" t="s">
        <v>11</v>
      </c>
      <c r="D54" s="12" t="s">
        <v>12</v>
      </c>
      <c r="E54" s="25">
        <v>150000</v>
      </c>
      <c r="F54" s="25">
        <v>174925.04</v>
      </c>
      <c r="G54" s="138">
        <f t="shared" si="8"/>
        <v>116.61669333333333</v>
      </c>
      <c r="H54" s="138">
        <f t="shared" si="7"/>
        <v>171.78017445614415</v>
      </c>
      <c r="I54" s="43">
        <v>101830.75</v>
      </c>
    </row>
    <row r="55" spans="1:9" ht="12.75">
      <c r="A55" s="19"/>
      <c r="B55" s="27">
        <v>70095</v>
      </c>
      <c r="C55" s="20"/>
      <c r="D55" s="14" t="s">
        <v>5</v>
      </c>
      <c r="E55" s="21">
        <f>SUM(E56:E59)</f>
        <v>628472</v>
      </c>
      <c r="F55" s="21">
        <f>SUM(F56:F59)</f>
        <v>463471.47</v>
      </c>
      <c r="G55" s="137">
        <f t="shared" si="8"/>
        <v>73.74576273883324</v>
      </c>
      <c r="H55" s="143" t="s">
        <v>124</v>
      </c>
      <c r="I55" s="21">
        <f>SUM(I56:I59)</f>
        <v>0</v>
      </c>
    </row>
    <row r="56" spans="1:9" ht="22.5" hidden="1">
      <c r="A56" s="19"/>
      <c r="B56" s="36"/>
      <c r="C56" s="28" t="s">
        <v>70</v>
      </c>
      <c r="D56" s="12" t="s">
        <v>232</v>
      </c>
      <c r="E56" s="25"/>
      <c r="F56" s="25"/>
      <c r="G56" s="138" t="e">
        <f t="shared" si="8"/>
        <v>#DIV/0!</v>
      </c>
      <c r="H56" s="150" t="e">
        <f t="shared" si="7"/>
        <v>#DIV/0!</v>
      </c>
      <c r="I56" s="43"/>
    </row>
    <row r="57" spans="1:9" ht="12.75" hidden="1">
      <c r="A57" s="19"/>
      <c r="B57" s="36"/>
      <c r="C57" s="28" t="s">
        <v>11</v>
      </c>
      <c r="D57" s="12" t="s">
        <v>12</v>
      </c>
      <c r="E57" s="25"/>
      <c r="F57" s="25"/>
      <c r="G57" s="138" t="e">
        <f t="shared" si="8"/>
        <v>#DIV/0!</v>
      </c>
      <c r="H57" s="150" t="e">
        <f t="shared" si="7"/>
        <v>#DIV/0!</v>
      </c>
      <c r="I57" s="43"/>
    </row>
    <row r="58" spans="1:9" ht="45" hidden="1">
      <c r="A58" s="22"/>
      <c r="B58" s="23"/>
      <c r="C58" s="30" t="s">
        <v>109</v>
      </c>
      <c r="D58" s="86" t="s">
        <v>259</v>
      </c>
      <c r="E58" s="25"/>
      <c r="F58" s="25"/>
      <c r="G58" s="138" t="e">
        <f t="shared" si="8"/>
        <v>#DIV/0!</v>
      </c>
      <c r="H58" s="150" t="e">
        <f t="shared" si="7"/>
        <v>#DIV/0!</v>
      </c>
      <c r="I58" s="43"/>
    </row>
    <row r="59" spans="1:9" ht="39" customHeight="1">
      <c r="A59" s="19"/>
      <c r="B59" s="36"/>
      <c r="C59" s="30">
        <v>6330</v>
      </c>
      <c r="D59" s="12" t="s">
        <v>234</v>
      </c>
      <c r="E59" s="25">
        <v>628472</v>
      </c>
      <c r="F59" s="25">
        <v>463471.47</v>
      </c>
      <c r="G59" s="138">
        <f t="shared" si="8"/>
        <v>73.74576273883324</v>
      </c>
      <c r="H59" s="150" t="s">
        <v>124</v>
      </c>
      <c r="I59" s="25">
        <v>0</v>
      </c>
    </row>
    <row r="60" spans="1:9" ht="12.75">
      <c r="A60" s="26">
        <v>710</v>
      </c>
      <c r="B60" s="37"/>
      <c r="C60" s="38"/>
      <c r="D60" s="66" t="s">
        <v>21</v>
      </c>
      <c r="E60" s="18">
        <f>E61+E64</f>
        <v>30000</v>
      </c>
      <c r="F60" s="18">
        <f>F61+F64</f>
        <v>24378.1</v>
      </c>
      <c r="G60" s="136">
        <f t="shared" si="8"/>
        <v>81.26033333333334</v>
      </c>
      <c r="H60" s="136">
        <f t="shared" si="7"/>
        <v>118.82661514187431</v>
      </c>
      <c r="I60" s="18">
        <f>I61+I64</f>
        <v>20515.690000000002</v>
      </c>
    </row>
    <row r="61" spans="1:9" ht="12.75">
      <c r="A61" s="19"/>
      <c r="B61" s="27">
        <v>71035</v>
      </c>
      <c r="C61" s="20"/>
      <c r="D61" s="14" t="s">
        <v>224</v>
      </c>
      <c r="E61" s="21">
        <f>SUM(E63:E63)</f>
        <v>6000</v>
      </c>
      <c r="F61" s="21">
        <f>SUM(F62:F63)</f>
        <v>6000</v>
      </c>
      <c r="G61" s="137">
        <f t="shared" si="8"/>
        <v>100</v>
      </c>
      <c r="H61" s="137">
        <f t="shared" si="7"/>
        <v>100</v>
      </c>
      <c r="I61" s="21">
        <f>SUM(I62:I63)</f>
        <v>6000</v>
      </c>
    </row>
    <row r="62" spans="1:11" ht="33.75" hidden="1">
      <c r="A62" s="19"/>
      <c r="B62" s="36"/>
      <c r="C62" s="30" t="s">
        <v>41</v>
      </c>
      <c r="D62" s="12" t="s">
        <v>180</v>
      </c>
      <c r="E62" s="25"/>
      <c r="F62" s="25"/>
      <c r="G62" s="138" t="e">
        <f t="shared" si="8"/>
        <v>#DIV/0!</v>
      </c>
      <c r="H62" s="150" t="e">
        <f t="shared" si="7"/>
        <v>#DIV/0!</v>
      </c>
      <c r="I62" s="43"/>
      <c r="J62" s="118"/>
      <c r="K62" s="118"/>
    </row>
    <row r="63" spans="1:9" ht="33.75">
      <c r="A63" s="22"/>
      <c r="B63" s="23"/>
      <c r="C63" s="24">
        <v>2020</v>
      </c>
      <c r="D63" s="12" t="s">
        <v>213</v>
      </c>
      <c r="E63" s="25">
        <v>6000</v>
      </c>
      <c r="F63" s="25">
        <v>6000</v>
      </c>
      <c r="G63" s="138">
        <f t="shared" si="8"/>
        <v>100</v>
      </c>
      <c r="H63" s="150">
        <f t="shared" si="7"/>
        <v>100</v>
      </c>
      <c r="I63" s="25">
        <v>6000</v>
      </c>
    </row>
    <row r="64" spans="1:9" ht="12.75">
      <c r="A64" s="22"/>
      <c r="B64" s="27">
        <v>71095</v>
      </c>
      <c r="C64" s="20"/>
      <c r="D64" s="13" t="s">
        <v>5</v>
      </c>
      <c r="E64" s="21">
        <f>SUM(E65:E65)</f>
        <v>24000</v>
      </c>
      <c r="F64" s="21">
        <f>SUM(F65:F65)</f>
        <v>18378.1</v>
      </c>
      <c r="G64" s="137">
        <f t="shared" si="8"/>
        <v>76.57541666666665</v>
      </c>
      <c r="H64" s="143">
        <f t="shared" si="7"/>
        <v>126.60851809318055</v>
      </c>
      <c r="I64" s="21">
        <f>SUM(I65:I65)</f>
        <v>14515.69</v>
      </c>
    </row>
    <row r="65" spans="1:9" ht="12.75">
      <c r="A65" s="22"/>
      <c r="B65" s="23"/>
      <c r="C65" s="30" t="s">
        <v>56</v>
      </c>
      <c r="D65" s="10" t="s">
        <v>57</v>
      </c>
      <c r="E65" s="25">
        <v>24000</v>
      </c>
      <c r="F65" s="25">
        <v>18378.1</v>
      </c>
      <c r="G65" s="138">
        <f t="shared" si="8"/>
        <v>76.57541666666665</v>
      </c>
      <c r="H65" s="150">
        <f t="shared" si="7"/>
        <v>126.60851809318055</v>
      </c>
      <c r="I65" s="25">
        <v>14515.69</v>
      </c>
    </row>
    <row r="66" spans="1:9" ht="12.75">
      <c r="A66" s="26">
        <v>750</v>
      </c>
      <c r="B66" s="16"/>
      <c r="C66" s="32"/>
      <c r="D66" s="66" t="s">
        <v>22</v>
      </c>
      <c r="E66" s="39">
        <f>E67+E70+E72+E74+E82+E84+E89</f>
        <v>1363850</v>
      </c>
      <c r="F66" s="39">
        <f>F67+F70+F72+F74+F82+F84+F89</f>
        <v>733530.22</v>
      </c>
      <c r="G66" s="142">
        <f t="shared" si="8"/>
        <v>53.78379000623236</v>
      </c>
      <c r="H66" s="142">
        <f t="shared" si="7"/>
        <v>61.725381116015896</v>
      </c>
      <c r="I66" s="39">
        <f>I67+I71+I74+I82+I84+I89</f>
        <v>1188376.98</v>
      </c>
    </row>
    <row r="67" spans="1:9" ht="12.75">
      <c r="A67" s="19"/>
      <c r="B67" s="27">
        <v>75011</v>
      </c>
      <c r="C67" s="20"/>
      <c r="D67" s="14" t="s">
        <v>23</v>
      </c>
      <c r="E67" s="40">
        <f>SUM(E68:E69)</f>
        <v>839328</v>
      </c>
      <c r="F67" s="40">
        <f>SUM(F68:F69)</f>
        <v>471384</v>
      </c>
      <c r="G67" s="143">
        <f t="shared" si="8"/>
        <v>56.16207251515498</v>
      </c>
      <c r="H67" s="143">
        <f t="shared" si="7"/>
        <v>92.2483149042446</v>
      </c>
      <c r="I67" s="40">
        <f>SUM(I68:I69)</f>
        <v>510994.7</v>
      </c>
    </row>
    <row r="68" spans="1:9" ht="45">
      <c r="A68" s="22"/>
      <c r="B68" s="29"/>
      <c r="C68" s="30">
        <v>2010</v>
      </c>
      <c r="D68" s="12" t="s">
        <v>238</v>
      </c>
      <c r="E68" s="25">
        <v>838778</v>
      </c>
      <c r="F68" s="25">
        <v>471260</v>
      </c>
      <c r="G68" s="138">
        <f t="shared" si="8"/>
        <v>56.18411546320957</v>
      </c>
      <c r="H68" s="138">
        <f t="shared" si="7"/>
        <v>92.25035186522828</v>
      </c>
      <c r="I68" s="25">
        <v>510849</v>
      </c>
    </row>
    <row r="69" spans="1:9" ht="33.75">
      <c r="A69" s="19"/>
      <c r="B69" s="36"/>
      <c r="C69" s="186" t="s">
        <v>76</v>
      </c>
      <c r="D69" s="12" t="s">
        <v>185</v>
      </c>
      <c r="E69" s="25">
        <v>550</v>
      </c>
      <c r="F69" s="25">
        <v>124</v>
      </c>
      <c r="G69" s="138">
        <f t="shared" si="8"/>
        <v>22.545454545454547</v>
      </c>
      <c r="H69" s="138">
        <f t="shared" si="7"/>
        <v>85.10638297872342</v>
      </c>
      <c r="I69" s="25">
        <v>145.7</v>
      </c>
    </row>
    <row r="70" spans="1:9" ht="12.75">
      <c r="A70" s="19"/>
      <c r="B70" s="194">
        <v>75014</v>
      </c>
      <c r="C70" s="44"/>
      <c r="D70" s="13" t="s">
        <v>207</v>
      </c>
      <c r="E70" s="21">
        <f>SUM(E71:E71)</f>
        <v>50</v>
      </c>
      <c r="F70" s="40">
        <f>SUM(F71:F71)</f>
        <v>32</v>
      </c>
      <c r="G70" s="137">
        <f t="shared" si="8"/>
        <v>64</v>
      </c>
      <c r="H70" s="137">
        <f t="shared" si="7"/>
        <v>10.03606711619884</v>
      </c>
      <c r="I70" s="21">
        <f>SUM(I71)</f>
        <v>318.85</v>
      </c>
    </row>
    <row r="71" spans="1:9" ht="12.75">
      <c r="A71" s="19"/>
      <c r="B71" s="107"/>
      <c r="C71" s="44" t="s">
        <v>17</v>
      </c>
      <c r="D71" s="10" t="s">
        <v>18</v>
      </c>
      <c r="E71" s="43">
        <v>50</v>
      </c>
      <c r="F71" s="25">
        <v>32</v>
      </c>
      <c r="G71" s="138">
        <f t="shared" si="8"/>
        <v>64</v>
      </c>
      <c r="H71" s="138">
        <f t="shared" si="7"/>
        <v>10.03606711619884</v>
      </c>
      <c r="I71" s="25">
        <v>318.85</v>
      </c>
    </row>
    <row r="72" spans="1:9" ht="12.75" hidden="1">
      <c r="A72" s="19"/>
      <c r="B72" s="27">
        <v>75022</v>
      </c>
      <c r="C72" s="44"/>
      <c r="D72" s="14" t="s">
        <v>220</v>
      </c>
      <c r="E72" s="40">
        <f>SUM(E73:E73)</f>
        <v>0</v>
      </c>
      <c r="F72" s="21">
        <f>SUM(F73:F73)</f>
        <v>0</v>
      </c>
      <c r="G72" s="137" t="e">
        <f t="shared" si="8"/>
        <v>#DIV/0!</v>
      </c>
      <c r="H72" s="137" t="e">
        <f t="shared" si="7"/>
        <v>#DIV/0!</v>
      </c>
      <c r="I72" s="25"/>
    </row>
    <row r="73" spans="1:9" ht="12.75" hidden="1">
      <c r="A73" s="19"/>
      <c r="B73" s="175"/>
      <c r="C73" s="30" t="s">
        <v>11</v>
      </c>
      <c r="D73" s="11" t="s">
        <v>12</v>
      </c>
      <c r="E73" s="43"/>
      <c r="F73" s="25"/>
      <c r="G73" s="138" t="e">
        <f t="shared" si="8"/>
        <v>#DIV/0!</v>
      </c>
      <c r="H73" s="138" t="e">
        <f t="shared" si="7"/>
        <v>#DIV/0!</v>
      </c>
      <c r="I73" s="25"/>
    </row>
    <row r="74" spans="1:9" ht="12.75">
      <c r="A74" s="19"/>
      <c r="B74" s="27">
        <v>75023</v>
      </c>
      <c r="C74" s="20"/>
      <c r="D74" s="14" t="s">
        <v>24</v>
      </c>
      <c r="E74" s="21">
        <f>SUM(E75:E81)</f>
        <v>522652</v>
      </c>
      <c r="F74" s="21">
        <f>SUM(F75:F81)</f>
        <v>260889.36000000002</v>
      </c>
      <c r="G74" s="137">
        <f t="shared" si="8"/>
        <v>49.91645683935008</v>
      </c>
      <c r="H74" s="137">
        <f t="shared" si="7"/>
        <v>38.61509120067977</v>
      </c>
      <c r="I74" s="21">
        <f>SUM(I75:I81)</f>
        <v>675615.03</v>
      </c>
    </row>
    <row r="75" spans="1:9" ht="22.5" hidden="1">
      <c r="A75" s="19"/>
      <c r="B75" s="36"/>
      <c r="C75" s="30" t="s">
        <v>70</v>
      </c>
      <c r="D75" s="12" t="s">
        <v>232</v>
      </c>
      <c r="E75" s="25"/>
      <c r="F75" s="25"/>
      <c r="G75" s="138" t="e">
        <f t="shared" si="8"/>
        <v>#DIV/0!</v>
      </c>
      <c r="H75" s="138" t="e">
        <f t="shared" si="7"/>
        <v>#DIV/0!</v>
      </c>
      <c r="I75" s="43"/>
    </row>
    <row r="76" spans="1:9" ht="12.75">
      <c r="A76" s="22"/>
      <c r="B76" s="29"/>
      <c r="C76" s="34" t="s">
        <v>17</v>
      </c>
      <c r="D76" s="10" t="s">
        <v>18</v>
      </c>
      <c r="E76" s="25">
        <v>39312</v>
      </c>
      <c r="F76" s="25">
        <v>22920</v>
      </c>
      <c r="G76" s="138">
        <f t="shared" si="8"/>
        <v>58.3028083028083</v>
      </c>
      <c r="H76" s="138">
        <f t="shared" si="7"/>
        <v>103.32702190965648</v>
      </c>
      <c r="I76" s="25">
        <v>22182</v>
      </c>
    </row>
    <row r="77" spans="1:9" ht="33.75" hidden="1">
      <c r="A77" s="22"/>
      <c r="B77" s="29"/>
      <c r="C77" s="30" t="s">
        <v>136</v>
      </c>
      <c r="D77" s="12" t="s">
        <v>144</v>
      </c>
      <c r="E77" s="25"/>
      <c r="F77" s="25"/>
      <c r="G77" s="138" t="e">
        <f t="shared" si="8"/>
        <v>#DIV/0!</v>
      </c>
      <c r="H77" s="150" t="s">
        <v>124</v>
      </c>
      <c r="I77" s="43"/>
    </row>
    <row r="78" spans="1:9" ht="12.75">
      <c r="A78" s="22"/>
      <c r="B78" s="29"/>
      <c r="C78" s="30" t="s">
        <v>56</v>
      </c>
      <c r="D78" s="10" t="s">
        <v>57</v>
      </c>
      <c r="E78" s="25">
        <v>50</v>
      </c>
      <c r="F78" s="25">
        <v>72.4</v>
      </c>
      <c r="G78" s="138">
        <f t="shared" si="8"/>
        <v>144.8</v>
      </c>
      <c r="H78" s="150" t="s">
        <v>124</v>
      </c>
      <c r="I78" s="43" t="s">
        <v>124</v>
      </c>
    </row>
    <row r="79" spans="1:9" ht="12.75">
      <c r="A79" s="22"/>
      <c r="B79" s="29"/>
      <c r="C79" s="30" t="s">
        <v>25</v>
      </c>
      <c r="D79" s="10" t="s">
        <v>231</v>
      </c>
      <c r="E79" s="25">
        <v>172000</v>
      </c>
      <c r="F79" s="25">
        <v>99940.46</v>
      </c>
      <c r="G79" s="138">
        <f t="shared" si="8"/>
        <v>58.10491860465116</v>
      </c>
      <c r="H79" s="138">
        <f aca="true" t="shared" si="9" ref="H79:H87">(F79/I79)*100</f>
        <v>95.01245832528812</v>
      </c>
      <c r="I79" s="25">
        <v>105186.69</v>
      </c>
    </row>
    <row r="80" spans="1:9" s="118" customFormat="1" ht="22.5" hidden="1">
      <c r="A80" s="209"/>
      <c r="B80" s="210"/>
      <c r="C80" s="220" t="s">
        <v>154</v>
      </c>
      <c r="D80" s="12" t="s">
        <v>239</v>
      </c>
      <c r="E80" s="162"/>
      <c r="F80" s="162"/>
      <c r="G80" s="211" t="e">
        <f t="shared" si="8"/>
        <v>#DIV/0!</v>
      </c>
      <c r="H80" s="211" t="e">
        <f t="shared" si="9"/>
        <v>#DIV/0!</v>
      </c>
      <c r="I80" s="106"/>
    </row>
    <row r="81" spans="1:9" ht="12.75">
      <c r="A81" s="22"/>
      <c r="B81" s="29"/>
      <c r="C81" s="28" t="s">
        <v>11</v>
      </c>
      <c r="D81" s="11" t="s">
        <v>12</v>
      </c>
      <c r="E81" s="25">
        <v>311290</v>
      </c>
      <c r="F81" s="25">
        <v>137956.5</v>
      </c>
      <c r="G81" s="138">
        <f t="shared" si="8"/>
        <v>44.317678049407306</v>
      </c>
      <c r="H81" s="138">
        <f t="shared" si="9"/>
        <v>25.16323227985435</v>
      </c>
      <c r="I81" s="25">
        <v>548246.34</v>
      </c>
    </row>
    <row r="82" spans="1:9" ht="12.75" customHeight="1" hidden="1">
      <c r="A82" s="22"/>
      <c r="B82" s="27">
        <v>75056</v>
      </c>
      <c r="C82" s="42"/>
      <c r="D82" s="14" t="s">
        <v>122</v>
      </c>
      <c r="E82" s="21">
        <f>SUM(E83)</f>
        <v>0</v>
      </c>
      <c r="F82" s="21">
        <f>SUM(F83)</f>
        <v>0</v>
      </c>
      <c r="G82" s="143" t="s">
        <v>124</v>
      </c>
      <c r="H82" s="137" t="e">
        <f t="shared" si="9"/>
        <v>#DIV/0!</v>
      </c>
      <c r="I82" s="21">
        <f>SUM(I83)</f>
        <v>0</v>
      </c>
    </row>
    <row r="83" spans="1:9" ht="12.75" customHeight="1" hidden="1">
      <c r="A83" s="22"/>
      <c r="B83" s="29"/>
      <c r="C83" s="30" t="s">
        <v>121</v>
      </c>
      <c r="D83" s="10" t="s">
        <v>106</v>
      </c>
      <c r="E83" s="25">
        <v>0</v>
      </c>
      <c r="F83" s="25">
        <v>0</v>
      </c>
      <c r="G83" s="150" t="s">
        <v>124</v>
      </c>
      <c r="H83" s="138" t="e">
        <f t="shared" si="9"/>
        <v>#DIV/0!</v>
      </c>
      <c r="I83" s="25"/>
    </row>
    <row r="84" spans="1:9" s="192" customFormat="1" ht="17.25" customHeight="1" hidden="1">
      <c r="A84" s="98"/>
      <c r="B84" s="187">
        <v>75075</v>
      </c>
      <c r="C84" s="188"/>
      <c r="D84" s="189" t="s">
        <v>211</v>
      </c>
      <c r="E84" s="190">
        <f>SUM(E86:E88)</f>
        <v>0</v>
      </c>
      <c r="F84" s="190">
        <f>SUM(F86:F88)</f>
        <v>0</v>
      </c>
      <c r="G84" s="191" t="e">
        <f>F84*100/E84</f>
        <v>#DIV/0!</v>
      </c>
      <c r="H84" s="184" t="e">
        <f t="shared" si="9"/>
        <v>#DIV/0!</v>
      </c>
      <c r="I84" s="190">
        <f>SUM(I86:I88)</f>
        <v>0</v>
      </c>
    </row>
    <row r="85" spans="1:9" ht="33.75" customHeight="1" hidden="1">
      <c r="A85" s="22"/>
      <c r="B85" s="36"/>
      <c r="C85" s="30" t="s">
        <v>119</v>
      </c>
      <c r="D85" s="12" t="s">
        <v>120</v>
      </c>
      <c r="E85" s="21"/>
      <c r="F85" s="21"/>
      <c r="G85" s="138" t="e">
        <f>F85*100/E85</f>
        <v>#DIV/0!</v>
      </c>
      <c r="H85" s="138" t="e">
        <f t="shared" si="9"/>
        <v>#DIV/0!</v>
      </c>
      <c r="I85" s="25"/>
    </row>
    <row r="86" spans="1:9" ht="45" customHeight="1" hidden="1">
      <c r="A86" s="22"/>
      <c r="B86" s="36"/>
      <c r="C86" s="30" t="s">
        <v>126</v>
      </c>
      <c r="D86" s="86" t="s">
        <v>184</v>
      </c>
      <c r="E86" s="25"/>
      <c r="F86" s="25"/>
      <c r="G86" s="138" t="e">
        <f>F86*100/E86</f>
        <v>#DIV/0!</v>
      </c>
      <c r="H86" s="138" t="e">
        <f t="shared" si="9"/>
        <v>#DIV/0!</v>
      </c>
      <c r="I86" s="25"/>
    </row>
    <row r="87" spans="1:9" ht="13.5" customHeight="1" hidden="1">
      <c r="A87" s="22"/>
      <c r="B87" s="36"/>
      <c r="C87" s="30" t="s">
        <v>11</v>
      </c>
      <c r="D87" s="11" t="s">
        <v>12</v>
      </c>
      <c r="E87" s="25"/>
      <c r="F87" s="25"/>
      <c r="G87" s="138" t="e">
        <f>F87*100/E87</f>
        <v>#DIV/0!</v>
      </c>
      <c r="H87" s="138" t="e">
        <f t="shared" si="9"/>
        <v>#DIV/0!</v>
      </c>
      <c r="I87" s="43"/>
    </row>
    <row r="88" spans="1:9" ht="33.75" hidden="1">
      <c r="A88" s="22"/>
      <c r="B88" s="29"/>
      <c r="C88" s="30" t="s">
        <v>119</v>
      </c>
      <c r="D88" s="86" t="s">
        <v>120</v>
      </c>
      <c r="E88" s="25"/>
      <c r="F88" s="25"/>
      <c r="G88" s="150" t="s">
        <v>124</v>
      </c>
      <c r="H88" s="150" t="s">
        <v>124</v>
      </c>
      <c r="I88" s="43"/>
    </row>
    <row r="89" spans="1:9" ht="12.75">
      <c r="A89" s="22"/>
      <c r="B89" s="27">
        <v>75095</v>
      </c>
      <c r="C89" s="100"/>
      <c r="D89" s="14" t="s">
        <v>5</v>
      </c>
      <c r="E89" s="21">
        <f>SUM(E90:E93)</f>
        <v>1820</v>
      </c>
      <c r="F89" s="21">
        <f>SUM(F90:F93)</f>
        <v>1224.86</v>
      </c>
      <c r="G89" s="137">
        <f>F89*100/E89</f>
        <v>67.3</v>
      </c>
      <c r="H89" s="137">
        <f aca="true" t="shared" si="10" ref="H89:H99">(F89/I89)*100</f>
        <v>84.56641811654238</v>
      </c>
      <c r="I89" s="21">
        <f>SUM(I90:I93)</f>
        <v>1448.4</v>
      </c>
    </row>
    <row r="90" spans="1:9" ht="12.75">
      <c r="A90" s="22"/>
      <c r="B90" s="36"/>
      <c r="C90" s="30" t="s">
        <v>11</v>
      </c>
      <c r="D90" s="11" t="s">
        <v>12</v>
      </c>
      <c r="E90" s="25">
        <v>1820</v>
      </c>
      <c r="F90" s="25">
        <v>1224.86</v>
      </c>
      <c r="G90" s="138">
        <f>F90*100/E90</f>
        <v>67.3</v>
      </c>
      <c r="H90" s="138">
        <f t="shared" si="10"/>
        <v>84.56641811654238</v>
      </c>
      <c r="I90" s="25">
        <v>1448.4</v>
      </c>
    </row>
    <row r="91" spans="1:9" ht="22.5" hidden="1">
      <c r="A91" s="22"/>
      <c r="B91" s="23"/>
      <c r="C91" s="30" t="s">
        <v>115</v>
      </c>
      <c r="D91" s="12" t="s">
        <v>116</v>
      </c>
      <c r="E91" s="25"/>
      <c r="F91" s="25"/>
      <c r="G91" s="138" t="e">
        <f>F91*100/E91</f>
        <v>#DIV/0!</v>
      </c>
      <c r="H91" s="138" t="e">
        <f t="shared" si="10"/>
        <v>#DIV/0!</v>
      </c>
      <c r="I91" s="43"/>
    </row>
    <row r="92" spans="1:9" ht="12.75" hidden="1">
      <c r="A92" s="22"/>
      <c r="B92" s="23"/>
      <c r="C92" s="30" t="s">
        <v>145</v>
      </c>
      <c r="D92" s="12" t="s">
        <v>106</v>
      </c>
      <c r="E92" s="25"/>
      <c r="F92" s="25"/>
      <c r="G92" s="150">
        <v>0</v>
      </c>
      <c r="H92" s="174" t="e">
        <f t="shared" si="10"/>
        <v>#DIV/0!</v>
      </c>
      <c r="I92" s="25"/>
    </row>
    <row r="93" spans="1:9" ht="22.5" hidden="1">
      <c r="A93" s="22"/>
      <c r="B93" s="29"/>
      <c r="C93" s="30" t="s">
        <v>88</v>
      </c>
      <c r="D93" s="12" t="s">
        <v>116</v>
      </c>
      <c r="E93" s="25"/>
      <c r="F93" s="25"/>
      <c r="G93" s="138" t="e">
        <f>F93*100/E93</f>
        <v>#DIV/0!</v>
      </c>
      <c r="H93" s="138" t="e">
        <f t="shared" si="10"/>
        <v>#DIV/0!</v>
      </c>
      <c r="I93" s="25"/>
    </row>
    <row r="94" spans="1:9" ht="33.75">
      <c r="A94" s="41">
        <v>751</v>
      </c>
      <c r="B94" s="37"/>
      <c r="C94" s="38"/>
      <c r="D94" s="67" t="s">
        <v>203</v>
      </c>
      <c r="E94" s="18">
        <f>E95+E97+E100+E103+E106+E108</f>
        <v>61039</v>
      </c>
      <c r="F94" s="18">
        <f>F95+F97+F100+F103+F106+F108</f>
        <v>55279</v>
      </c>
      <c r="G94" s="136">
        <f>F94*100/E94</f>
        <v>90.5634102786743</v>
      </c>
      <c r="H94" s="136">
        <f t="shared" si="10"/>
        <v>22.503429718254242</v>
      </c>
      <c r="I94" s="18">
        <f>I95+I97+I100+I103+I108</f>
        <v>245647</v>
      </c>
    </row>
    <row r="95" spans="1:9" ht="22.5">
      <c r="A95" s="19"/>
      <c r="B95" s="27">
        <v>75101</v>
      </c>
      <c r="C95" s="20"/>
      <c r="D95" s="13" t="s">
        <v>208</v>
      </c>
      <c r="E95" s="21">
        <f>SUM(E96)</f>
        <v>61039</v>
      </c>
      <c r="F95" s="21">
        <f>SUM(F96)</f>
        <v>55279</v>
      </c>
      <c r="G95" s="137">
        <f>F95*100/E95</f>
        <v>90.5634102786743</v>
      </c>
      <c r="H95" s="137">
        <f t="shared" si="10"/>
        <v>1106.4651721377102</v>
      </c>
      <c r="I95" s="21">
        <f>SUM(I96)</f>
        <v>4996</v>
      </c>
    </row>
    <row r="96" spans="1:9" ht="45">
      <c r="A96" s="22"/>
      <c r="B96" s="23"/>
      <c r="C96" s="30">
        <v>2010</v>
      </c>
      <c r="D96" s="12" t="s">
        <v>238</v>
      </c>
      <c r="E96" s="25">
        <v>61039</v>
      </c>
      <c r="F96" s="25">
        <v>55279</v>
      </c>
      <c r="G96" s="138">
        <f aca="true" t="shared" si="11" ref="G96:G185">F96*100/E96</f>
        <v>90.5634102786743</v>
      </c>
      <c r="H96" s="138">
        <f t="shared" si="10"/>
        <v>1106.4651721377102</v>
      </c>
      <c r="I96" s="25">
        <v>4996</v>
      </c>
    </row>
    <row r="97" spans="1:9" ht="12.75" hidden="1">
      <c r="A97" s="22"/>
      <c r="B97" s="27">
        <v>75107</v>
      </c>
      <c r="C97" s="100"/>
      <c r="D97" s="14" t="s">
        <v>209</v>
      </c>
      <c r="E97" s="21">
        <f>SUM(E98:E99)</f>
        <v>0</v>
      </c>
      <c r="F97" s="21">
        <f>SUM(F98:F99)</f>
        <v>0</v>
      </c>
      <c r="G97" s="137" t="e">
        <f t="shared" si="11"/>
        <v>#DIV/0!</v>
      </c>
      <c r="H97" s="137">
        <f t="shared" si="10"/>
        <v>0</v>
      </c>
      <c r="I97" s="21">
        <f>SUM(I99:I99)</f>
        <v>240651</v>
      </c>
    </row>
    <row r="98" spans="1:9" ht="12.75" hidden="1">
      <c r="A98" s="22"/>
      <c r="B98" s="36"/>
      <c r="C98" s="30" t="s">
        <v>11</v>
      </c>
      <c r="D98" s="10" t="s">
        <v>12</v>
      </c>
      <c r="E98" s="25"/>
      <c r="F98" s="25"/>
      <c r="G98" s="138" t="e">
        <f t="shared" si="11"/>
        <v>#DIV/0!</v>
      </c>
      <c r="H98" s="138" t="e">
        <f t="shared" si="10"/>
        <v>#DIV/0!</v>
      </c>
      <c r="I98" s="25"/>
    </row>
    <row r="99" spans="1:9" ht="46.5" customHeight="1" hidden="1">
      <c r="A99" s="22"/>
      <c r="B99" s="109"/>
      <c r="C99" s="28">
        <v>2010</v>
      </c>
      <c r="D99" s="12" t="s">
        <v>238</v>
      </c>
      <c r="E99" s="25"/>
      <c r="F99" s="25"/>
      <c r="G99" s="138" t="e">
        <f t="shared" si="11"/>
        <v>#DIV/0!</v>
      </c>
      <c r="H99" s="138">
        <f t="shared" si="10"/>
        <v>0</v>
      </c>
      <c r="I99" s="43">
        <v>240651</v>
      </c>
    </row>
    <row r="100" spans="1:9" s="85" customFormat="1" ht="12.75" hidden="1">
      <c r="A100" s="19"/>
      <c r="B100" s="27">
        <v>75108</v>
      </c>
      <c r="C100" s="20"/>
      <c r="D100" s="14" t="s">
        <v>86</v>
      </c>
      <c r="E100" s="21">
        <f>SUM(E101:E102)</f>
        <v>0</v>
      </c>
      <c r="F100" s="21">
        <f>SUM(F101:F102)</f>
        <v>0</v>
      </c>
      <c r="G100" s="137" t="e">
        <f t="shared" si="11"/>
        <v>#DIV/0!</v>
      </c>
      <c r="H100" s="143" t="s">
        <v>124</v>
      </c>
      <c r="I100" s="21">
        <f>SUM(I101:I102)</f>
        <v>0</v>
      </c>
    </row>
    <row r="101" spans="1:9" ht="12.75" hidden="1">
      <c r="A101" s="22"/>
      <c r="B101" s="29"/>
      <c r="C101" s="30" t="s">
        <v>11</v>
      </c>
      <c r="D101" s="10" t="s">
        <v>12</v>
      </c>
      <c r="E101" s="25"/>
      <c r="F101" s="25"/>
      <c r="G101" s="138" t="e">
        <f t="shared" si="11"/>
        <v>#DIV/0!</v>
      </c>
      <c r="H101" s="150" t="s">
        <v>124</v>
      </c>
      <c r="I101" s="163">
        <v>0</v>
      </c>
    </row>
    <row r="102" spans="1:9" ht="45" hidden="1">
      <c r="A102" s="22"/>
      <c r="B102" s="29"/>
      <c r="C102" s="30" t="s">
        <v>121</v>
      </c>
      <c r="D102" s="12" t="s">
        <v>238</v>
      </c>
      <c r="E102" s="25"/>
      <c r="F102" s="25"/>
      <c r="G102" s="138" t="e">
        <f t="shared" si="11"/>
        <v>#DIV/0!</v>
      </c>
      <c r="H102" s="150" t="s">
        <v>124</v>
      </c>
      <c r="I102" s="43"/>
    </row>
    <row r="103" spans="1:9" ht="45" hidden="1">
      <c r="A103" s="22"/>
      <c r="B103" s="27">
        <v>75109</v>
      </c>
      <c r="C103" s="100"/>
      <c r="D103" s="13" t="s">
        <v>143</v>
      </c>
      <c r="E103" s="21">
        <f>SUM(E104:E105)</f>
        <v>0</v>
      </c>
      <c r="F103" s="21">
        <f>SUM(F105)</f>
        <v>0</v>
      </c>
      <c r="G103" s="137" t="e">
        <f t="shared" si="11"/>
        <v>#DIV/0!</v>
      </c>
      <c r="H103" s="137" t="e">
        <f aca="true" t="shared" si="12" ref="H103:H134">(F103/I103)*100</f>
        <v>#DIV/0!</v>
      </c>
      <c r="I103" s="21">
        <f>SUM(I105)</f>
        <v>0</v>
      </c>
    </row>
    <row r="104" spans="1:9" ht="12.75" hidden="1">
      <c r="A104" s="22"/>
      <c r="B104" s="107"/>
      <c r="C104" s="30" t="s">
        <v>11</v>
      </c>
      <c r="D104" s="11" t="s">
        <v>12</v>
      </c>
      <c r="E104" s="25"/>
      <c r="F104" s="25"/>
      <c r="G104" s="138" t="e">
        <f t="shared" si="11"/>
        <v>#DIV/0!</v>
      </c>
      <c r="H104" s="138" t="e">
        <f t="shared" si="12"/>
        <v>#DIV/0!</v>
      </c>
      <c r="I104" s="25"/>
    </row>
    <row r="105" spans="1:9" ht="12.75" hidden="1">
      <c r="A105" s="22"/>
      <c r="B105" s="36"/>
      <c r="C105" s="30" t="s">
        <v>121</v>
      </c>
      <c r="D105" s="10" t="s">
        <v>106</v>
      </c>
      <c r="E105" s="25"/>
      <c r="F105" s="25"/>
      <c r="G105" s="138" t="e">
        <f t="shared" si="11"/>
        <v>#DIV/0!</v>
      </c>
      <c r="H105" s="138" t="e">
        <f t="shared" si="12"/>
        <v>#DIV/0!</v>
      </c>
      <c r="I105" s="25"/>
    </row>
    <row r="106" spans="1:9" ht="12.75" hidden="1">
      <c r="A106" s="22"/>
      <c r="B106" s="27">
        <v>75110</v>
      </c>
      <c r="C106" s="100"/>
      <c r="D106" s="14" t="s">
        <v>219</v>
      </c>
      <c r="E106" s="21">
        <f>SUM(E107)</f>
        <v>0</v>
      </c>
      <c r="F106" s="21">
        <f>SUM(F107)</f>
        <v>0</v>
      </c>
      <c r="G106" s="137" t="e">
        <f t="shared" si="11"/>
        <v>#DIV/0!</v>
      </c>
      <c r="H106" s="137" t="e">
        <f t="shared" si="12"/>
        <v>#DIV/0!</v>
      </c>
      <c r="I106" s="25"/>
    </row>
    <row r="107" spans="1:9" ht="45" hidden="1">
      <c r="A107" s="22"/>
      <c r="B107" s="160"/>
      <c r="C107" s="30" t="s">
        <v>121</v>
      </c>
      <c r="D107" s="12" t="s">
        <v>238</v>
      </c>
      <c r="E107" s="25"/>
      <c r="F107" s="25"/>
      <c r="G107" s="138" t="e">
        <f t="shared" si="11"/>
        <v>#DIV/0!</v>
      </c>
      <c r="H107" s="138" t="e">
        <f t="shared" si="12"/>
        <v>#DIV/0!</v>
      </c>
      <c r="I107" s="25"/>
    </row>
    <row r="108" spans="1:9" ht="12.75" hidden="1">
      <c r="A108" s="22"/>
      <c r="B108" s="27">
        <v>75113</v>
      </c>
      <c r="C108" s="100"/>
      <c r="D108" s="14" t="s">
        <v>197</v>
      </c>
      <c r="E108" s="21">
        <f>SUM(E109:E110)</f>
        <v>0</v>
      </c>
      <c r="F108" s="21">
        <f>SUM(F109:F110)</f>
        <v>0</v>
      </c>
      <c r="G108" s="137" t="e">
        <f>F108*100/E108</f>
        <v>#DIV/0!</v>
      </c>
      <c r="H108" s="137" t="e">
        <f t="shared" si="12"/>
        <v>#DIV/0!</v>
      </c>
      <c r="I108" s="21">
        <f>SUM(I109:I110)</f>
        <v>0</v>
      </c>
    </row>
    <row r="109" spans="1:9" ht="12.75" hidden="1">
      <c r="A109" s="22"/>
      <c r="B109" s="123"/>
      <c r="C109" s="30" t="s">
        <v>11</v>
      </c>
      <c r="D109" s="11" t="s">
        <v>12</v>
      </c>
      <c r="E109" s="25"/>
      <c r="F109" s="25"/>
      <c r="G109" s="138" t="e">
        <f t="shared" si="11"/>
        <v>#DIV/0!</v>
      </c>
      <c r="H109" s="138" t="e">
        <f t="shared" si="12"/>
        <v>#DIV/0!</v>
      </c>
      <c r="I109" s="25"/>
    </row>
    <row r="110" spans="1:9" ht="12.75" hidden="1">
      <c r="A110" s="22"/>
      <c r="B110" s="175"/>
      <c r="C110" s="30" t="s">
        <v>121</v>
      </c>
      <c r="D110" s="10" t="s">
        <v>106</v>
      </c>
      <c r="E110" s="25"/>
      <c r="F110" s="25"/>
      <c r="G110" s="138" t="e">
        <f t="shared" si="11"/>
        <v>#DIV/0!</v>
      </c>
      <c r="H110" s="138" t="e">
        <f t="shared" si="12"/>
        <v>#DIV/0!</v>
      </c>
      <c r="I110" s="25"/>
    </row>
    <row r="111" spans="1:9" ht="22.5">
      <c r="A111" s="26">
        <v>754</v>
      </c>
      <c r="B111" s="16"/>
      <c r="C111" s="32"/>
      <c r="D111" s="67" t="s">
        <v>98</v>
      </c>
      <c r="E111" s="18">
        <f>E112</f>
        <v>85689</v>
      </c>
      <c r="F111" s="18">
        <f>F112</f>
        <v>103567.89</v>
      </c>
      <c r="G111" s="136">
        <f t="shared" si="11"/>
        <v>120.86486013373946</v>
      </c>
      <c r="H111" s="136">
        <f t="shared" si="12"/>
        <v>35.62386949008467</v>
      </c>
      <c r="I111" s="18">
        <f>I112+I116</f>
        <v>290726.11</v>
      </c>
    </row>
    <row r="112" spans="1:9" ht="12.75">
      <c r="A112" s="47"/>
      <c r="B112" s="48">
        <v>75416</v>
      </c>
      <c r="C112" s="49"/>
      <c r="D112" s="164" t="s">
        <v>175</v>
      </c>
      <c r="E112" s="50">
        <f>SUM(E113:E116)</f>
        <v>85689</v>
      </c>
      <c r="F112" s="50">
        <f>SUM(F113:F116)</f>
        <v>103567.89</v>
      </c>
      <c r="G112" s="137">
        <f t="shared" si="11"/>
        <v>120.86486013373946</v>
      </c>
      <c r="H112" s="138">
        <f t="shared" si="12"/>
        <v>35.62386949008467</v>
      </c>
      <c r="I112" s="21">
        <f>SUM(I113:I115)</f>
        <v>290726.11</v>
      </c>
    </row>
    <row r="113" spans="1:9" ht="26.25" customHeight="1">
      <c r="A113" s="47"/>
      <c r="B113" s="165"/>
      <c r="C113" s="52" t="s">
        <v>27</v>
      </c>
      <c r="D113" s="12" t="s">
        <v>240</v>
      </c>
      <c r="E113" s="53">
        <v>80000</v>
      </c>
      <c r="F113" s="53">
        <v>99038.78</v>
      </c>
      <c r="G113" s="138">
        <f t="shared" si="11"/>
        <v>123.798475</v>
      </c>
      <c r="H113" s="138">
        <f t="shared" si="12"/>
        <v>34.50989577527677</v>
      </c>
      <c r="I113" s="155">
        <v>286986.61</v>
      </c>
    </row>
    <row r="114" spans="1:9" ht="12.75">
      <c r="A114" s="47"/>
      <c r="B114" s="58"/>
      <c r="C114" s="52" t="s">
        <v>17</v>
      </c>
      <c r="D114" s="10" t="s">
        <v>18</v>
      </c>
      <c r="E114" s="53">
        <v>5689</v>
      </c>
      <c r="F114" s="53">
        <v>4529.11</v>
      </c>
      <c r="G114" s="138">
        <f t="shared" si="11"/>
        <v>79.6117068026015</v>
      </c>
      <c r="H114" s="138">
        <f t="shared" si="12"/>
        <v>121.11538975798904</v>
      </c>
      <c r="I114" s="155">
        <v>3739.5</v>
      </c>
    </row>
    <row r="115" spans="1:9" ht="33.75" hidden="1">
      <c r="A115" s="47"/>
      <c r="B115" s="167"/>
      <c r="C115" s="52" t="s">
        <v>109</v>
      </c>
      <c r="D115" s="86" t="s">
        <v>163</v>
      </c>
      <c r="E115" s="53"/>
      <c r="F115" s="53"/>
      <c r="G115" s="138" t="e">
        <f t="shared" si="11"/>
        <v>#DIV/0!</v>
      </c>
      <c r="H115" s="138" t="e">
        <f t="shared" si="12"/>
        <v>#DIV/0!</v>
      </c>
      <c r="I115" s="155"/>
    </row>
    <row r="116" spans="1:9" ht="12.75" hidden="1">
      <c r="A116" s="19"/>
      <c r="B116" s="27">
        <v>75495</v>
      </c>
      <c r="C116" s="63"/>
      <c r="D116" s="14" t="s">
        <v>5</v>
      </c>
      <c r="E116" s="21">
        <f>SUM(E117:E118)</f>
        <v>0</v>
      </c>
      <c r="F116" s="21">
        <f>SUM(F117:F118)</f>
        <v>0</v>
      </c>
      <c r="G116" s="137" t="e">
        <f t="shared" si="11"/>
        <v>#DIV/0!</v>
      </c>
      <c r="H116" s="137" t="e">
        <f t="shared" si="12"/>
        <v>#DIV/0!</v>
      </c>
      <c r="I116" s="21">
        <f>SUM(I117:I118)</f>
        <v>0</v>
      </c>
    </row>
    <row r="117" spans="1:9" ht="24" customHeight="1" hidden="1">
      <c r="A117" s="22"/>
      <c r="B117" s="29"/>
      <c r="C117" s="30" t="s">
        <v>27</v>
      </c>
      <c r="D117" s="12" t="s">
        <v>240</v>
      </c>
      <c r="E117" s="25"/>
      <c r="F117" s="25"/>
      <c r="G117" s="138" t="e">
        <f t="shared" si="11"/>
        <v>#DIV/0!</v>
      </c>
      <c r="H117" s="138" t="e">
        <f t="shared" si="12"/>
        <v>#DIV/0!</v>
      </c>
      <c r="I117" s="25"/>
    </row>
    <row r="118" spans="1:9" ht="45" hidden="1">
      <c r="A118" s="22"/>
      <c r="B118" s="29"/>
      <c r="C118" s="30" t="s">
        <v>109</v>
      </c>
      <c r="D118" s="86" t="s">
        <v>259</v>
      </c>
      <c r="E118" s="25"/>
      <c r="F118" s="25"/>
      <c r="G118" s="138" t="e">
        <f t="shared" si="11"/>
        <v>#DIV/0!</v>
      </c>
      <c r="H118" s="138" t="e">
        <f t="shared" si="12"/>
        <v>#DIV/0!</v>
      </c>
      <c r="I118" s="25"/>
    </row>
    <row r="119" spans="1:9" ht="52.5" customHeight="1">
      <c r="A119" s="41">
        <v>756</v>
      </c>
      <c r="B119" s="37"/>
      <c r="C119" s="38"/>
      <c r="D119" s="67" t="s">
        <v>217</v>
      </c>
      <c r="E119" s="18">
        <f>E120+E125+E134+E149+E160+E165</f>
        <v>104629244</v>
      </c>
      <c r="F119" s="18">
        <f>F120+F125+F134+F149+F160+F165</f>
        <v>51250169.120000005</v>
      </c>
      <c r="G119" s="136">
        <f t="shared" si="11"/>
        <v>48.982643055320175</v>
      </c>
      <c r="H119" s="136">
        <f t="shared" si="12"/>
        <v>101.85573369741306</v>
      </c>
      <c r="I119" s="18">
        <f>SUM(I120,I123,I125,I134,I149,I160,I165)</f>
        <v>50316430.17</v>
      </c>
    </row>
    <row r="120" spans="1:9" ht="13.5" customHeight="1">
      <c r="A120" s="19"/>
      <c r="B120" s="27">
        <v>75601</v>
      </c>
      <c r="C120" s="20"/>
      <c r="D120" s="13" t="s">
        <v>28</v>
      </c>
      <c r="E120" s="21">
        <f>SUM(E121:E122)</f>
        <v>114500</v>
      </c>
      <c r="F120" s="21">
        <f>SUM(F121:F122)</f>
        <v>43191.53</v>
      </c>
      <c r="G120" s="137">
        <f t="shared" si="11"/>
        <v>37.72186026200873</v>
      </c>
      <c r="H120" s="137">
        <f t="shared" si="12"/>
        <v>86.58603498320763</v>
      </c>
      <c r="I120" s="21">
        <f>SUM(I121:I122)</f>
        <v>49882.79</v>
      </c>
    </row>
    <row r="121" spans="1:9" ht="22.5">
      <c r="A121" s="22"/>
      <c r="B121" s="99"/>
      <c r="C121" s="34" t="s">
        <v>29</v>
      </c>
      <c r="D121" s="12" t="s">
        <v>241</v>
      </c>
      <c r="E121" s="25">
        <v>112000</v>
      </c>
      <c r="F121" s="25">
        <v>42637.75</v>
      </c>
      <c r="G121" s="138">
        <f t="shared" si="11"/>
        <v>38.06941964285714</v>
      </c>
      <c r="H121" s="138">
        <f t="shared" si="12"/>
        <v>86.97532842364606</v>
      </c>
      <c r="I121" s="25">
        <v>49022.81</v>
      </c>
    </row>
    <row r="122" spans="1:9" ht="23.25" customHeight="1">
      <c r="A122" s="22"/>
      <c r="B122" s="23"/>
      <c r="C122" s="30" t="s">
        <v>20</v>
      </c>
      <c r="D122" s="12" t="s">
        <v>233</v>
      </c>
      <c r="E122" s="25">
        <v>2500</v>
      </c>
      <c r="F122" s="25">
        <v>553.78</v>
      </c>
      <c r="G122" s="138">
        <f t="shared" si="11"/>
        <v>22.1512</v>
      </c>
      <c r="H122" s="138">
        <f t="shared" si="12"/>
        <v>64.39452080280937</v>
      </c>
      <c r="I122" s="25">
        <v>859.98</v>
      </c>
    </row>
    <row r="123" spans="1:9" ht="12.75" customHeight="1" hidden="1">
      <c r="A123" s="22"/>
      <c r="B123" s="27">
        <v>75605</v>
      </c>
      <c r="C123" s="44"/>
      <c r="D123" s="13" t="s">
        <v>134</v>
      </c>
      <c r="E123" s="21">
        <f>E124</f>
        <v>0</v>
      </c>
      <c r="F123" s="21">
        <f>F124</f>
        <v>0</v>
      </c>
      <c r="G123" s="143" t="s">
        <v>124</v>
      </c>
      <c r="H123" s="137" t="e">
        <f t="shared" si="12"/>
        <v>#DIV/0!</v>
      </c>
      <c r="I123" s="21">
        <v>0</v>
      </c>
    </row>
    <row r="124" spans="1:9" ht="3.75" customHeight="1" hidden="1">
      <c r="A124" s="19"/>
      <c r="B124" s="112"/>
      <c r="C124" s="30" t="s">
        <v>43</v>
      </c>
      <c r="D124" s="12" t="s">
        <v>134</v>
      </c>
      <c r="E124" s="25">
        <v>0</v>
      </c>
      <c r="F124" s="25">
        <v>0</v>
      </c>
      <c r="G124" s="150" t="s">
        <v>124</v>
      </c>
      <c r="H124" s="138" t="e">
        <f t="shared" si="12"/>
        <v>#DIV/0!</v>
      </c>
      <c r="I124" s="25">
        <v>0</v>
      </c>
    </row>
    <row r="125" spans="1:9" ht="35.25" customHeight="1">
      <c r="A125" s="19"/>
      <c r="B125" s="27">
        <v>75615</v>
      </c>
      <c r="C125" s="20"/>
      <c r="D125" s="13" t="s">
        <v>99</v>
      </c>
      <c r="E125" s="21">
        <f>SUM(E126:E132)</f>
        <v>27705753</v>
      </c>
      <c r="F125" s="21">
        <f>SUM(F126:F132)</f>
        <v>13748020.5</v>
      </c>
      <c r="G125" s="137">
        <f t="shared" si="11"/>
        <v>49.62153708653939</v>
      </c>
      <c r="H125" s="137">
        <f t="shared" si="12"/>
        <v>89.2467948779744</v>
      </c>
      <c r="I125" s="21">
        <f>SUM(I126:I133)</f>
        <v>15404497.74</v>
      </c>
    </row>
    <row r="126" spans="1:9" ht="12.75">
      <c r="A126" s="22"/>
      <c r="B126" s="29"/>
      <c r="C126" s="30" t="s">
        <v>30</v>
      </c>
      <c r="D126" s="10" t="s">
        <v>242</v>
      </c>
      <c r="E126" s="25">
        <v>27000000</v>
      </c>
      <c r="F126" s="25">
        <v>14411574.66</v>
      </c>
      <c r="G126" s="138">
        <f t="shared" si="11"/>
        <v>53.376202444444445</v>
      </c>
      <c r="H126" s="138">
        <f t="shared" si="12"/>
        <v>96.20263078076779</v>
      </c>
      <c r="I126" s="25">
        <v>14980437.17</v>
      </c>
    </row>
    <row r="127" spans="1:9" ht="12.75">
      <c r="A127" s="22"/>
      <c r="B127" s="29"/>
      <c r="C127" s="30" t="s">
        <v>31</v>
      </c>
      <c r="D127" s="10" t="s">
        <v>243</v>
      </c>
      <c r="E127" s="25">
        <v>2628</v>
      </c>
      <c r="F127" s="25">
        <v>1171</v>
      </c>
      <c r="G127" s="138">
        <f t="shared" si="11"/>
        <v>44.558599695586</v>
      </c>
      <c r="H127" s="138">
        <f t="shared" si="12"/>
        <v>124.57446808510639</v>
      </c>
      <c r="I127" s="25">
        <v>940</v>
      </c>
    </row>
    <row r="128" spans="1:9" ht="12.75">
      <c r="A128" s="22"/>
      <c r="B128" s="29"/>
      <c r="C128" s="30" t="s">
        <v>32</v>
      </c>
      <c r="D128" s="10" t="s">
        <v>244</v>
      </c>
      <c r="E128" s="25">
        <v>511830</v>
      </c>
      <c r="F128" s="25">
        <v>256976.45</v>
      </c>
      <c r="G128" s="138">
        <f t="shared" si="11"/>
        <v>50.207383310864934</v>
      </c>
      <c r="H128" s="138">
        <f t="shared" si="12"/>
        <v>92.74178501350295</v>
      </c>
      <c r="I128" s="25">
        <v>277088.1</v>
      </c>
    </row>
    <row r="129" spans="1:9" ht="33.75" hidden="1">
      <c r="A129" s="22"/>
      <c r="B129" s="29"/>
      <c r="C129" s="30" t="s">
        <v>41</v>
      </c>
      <c r="D129" s="12" t="s">
        <v>180</v>
      </c>
      <c r="E129" s="25"/>
      <c r="F129" s="25"/>
      <c r="G129" s="138" t="e">
        <f t="shared" si="11"/>
        <v>#DIV/0!</v>
      </c>
      <c r="H129" s="138" t="e">
        <f t="shared" si="12"/>
        <v>#DIV/0!</v>
      </c>
      <c r="I129" s="43"/>
    </row>
    <row r="130" spans="1:9" ht="12.75">
      <c r="A130" s="22"/>
      <c r="B130" s="29"/>
      <c r="C130" s="30" t="s">
        <v>33</v>
      </c>
      <c r="D130" s="10" t="s">
        <v>245</v>
      </c>
      <c r="E130" s="25">
        <v>60000</v>
      </c>
      <c r="F130" s="25">
        <v>-927619.86</v>
      </c>
      <c r="G130" s="138">
        <f t="shared" si="11"/>
        <v>-1546.0331</v>
      </c>
      <c r="H130" s="138">
        <f t="shared" si="12"/>
        <v>-1764.501970660742</v>
      </c>
      <c r="I130" s="25">
        <v>52571.2</v>
      </c>
    </row>
    <row r="131" spans="1:9" ht="12.75">
      <c r="A131" s="22"/>
      <c r="B131" s="29"/>
      <c r="C131" s="30" t="s">
        <v>17</v>
      </c>
      <c r="D131" s="10" t="s">
        <v>18</v>
      </c>
      <c r="E131" s="25">
        <v>745</v>
      </c>
      <c r="F131" s="25">
        <v>551.2</v>
      </c>
      <c r="G131" s="138">
        <f t="shared" si="11"/>
        <v>73.98657718120806</v>
      </c>
      <c r="H131" s="138">
        <f t="shared" si="12"/>
        <v>125.09077705156137</v>
      </c>
      <c r="I131" s="25">
        <v>440.64</v>
      </c>
    </row>
    <row r="132" spans="1:9" ht="27" customHeight="1">
      <c r="A132" s="22"/>
      <c r="B132" s="29"/>
      <c r="C132" s="30" t="s">
        <v>20</v>
      </c>
      <c r="D132" s="12" t="s">
        <v>246</v>
      </c>
      <c r="E132" s="25">
        <v>130550</v>
      </c>
      <c r="F132" s="25">
        <v>5367.05</v>
      </c>
      <c r="G132" s="138">
        <f t="shared" si="11"/>
        <v>4.111106855610877</v>
      </c>
      <c r="H132" s="138">
        <f t="shared" si="12"/>
        <v>5.769741615381449</v>
      </c>
      <c r="I132" s="25">
        <v>93020.63</v>
      </c>
    </row>
    <row r="133" spans="1:9" ht="22.5" hidden="1">
      <c r="A133" s="22"/>
      <c r="B133" s="29"/>
      <c r="C133" s="30">
        <v>2680</v>
      </c>
      <c r="D133" s="12" t="s">
        <v>90</v>
      </c>
      <c r="E133" s="25"/>
      <c r="F133" s="25"/>
      <c r="G133" s="138" t="e">
        <f t="shared" si="11"/>
        <v>#DIV/0!</v>
      </c>
      <c r="H133" s="138" t="e">
        <f t="shared" si="12"/>
        <v>#DIV/0!</v>
      </c>
      <c r="I133" s="25"/>
    </row>
    <row r="134" spans="1:9" ht="45">
      <c r="A134" s="19"/>
      <c r="B134" s="27">
        <v>75616</v>
      </c>
      <c r="C134" s="42"/>
      <c r="D134" s="13" t="s">
        <v>204</v>
      </c>
      <c r="E134" s="21">
        <f>SUM(E135:E148)</f>
        <v>14667784</v>
      </c>
      <c r="F134" s="21">
        <f>SUM(F135:F148)</f>
        <v>8406093</v>
      </c>
      <c r="G134" s="137">
        <f t="shared" si="11"/>
        <v>57.3099044818222</v>
      </c>
      <c r="H134" s="137">
        <f t="shared" si="12"/>
        <v>106.00003027638078</v>
      </c>
      <c r="I134" s="21">
        <f>SUM(I135:I148)</f>
        <v>7930274.15</v>
      </c>
    </row>
    <row r="135" spans="1:9" ht="12.75">
      <c r="A135" s="22"/>
      <c r="B135" s="23"/>
      <c r="C135" s="30" t="s">
        <v>30</v>
      </c>
      <c r="D135" s="10" t="s">
        <v>242</v>
      </c>
      <c r="E135" s="25">
        <v>8700000</v>
      </c>
      <c r="F135" s="25">
        <v>5236189.27</v>
      </c>
      <c r="G135" s="138">
        <f t="shared" si="11"/>
        <v>60.18608356321838</v>
      </c>
      <c r="H135" s="138">
        <f aca="true" t="shared" si="13" ref="H135:H153">(F135/I135)*100</f>
        <v>104.30561978942814</v>
      </c>
      <c r="I135" s="25">
        <v>5020045.21</v>
      </c>
    </row>
    <row r="136" spans="1:9" ht="12.75">
      <c r="A136" s="22"/>
      <c r="B136" s="23"/>
      <c r="C136" s="30" t="s">
        <v>31</v>
      </c>
      <c r="D136" s="10" t="s">
        <v>243</v>
      </c>
      <c r="E136" s="25">
        <v>87614</v>
      </c>
      <c r="F136" s="25">
        <v>52296.32</v>
      </c>
      <c r="G136" s="138">
        <f t="shared" si="11"/>
        <v>59.689456023010024</v>
      </c>
      <c r="H136" s="138">
        <f t="shared" si="13"/>
        <v>99.09470709863629</v>
      </c>
      <c r="I136" s="25">
        <v>52774.08</v>
      </c>
    </row>
    <row r="137" spans="1:9" ht="12.75">
      <c r="A137" s="22"/>
      <c r="B137" s="23"/>
      <c r="C137" s="30" t="s">
        <v>32</v>
      </c>
      <c r="D137" s="10" t="s">
        <v>244</v>
      </c>
      <c r="E137" s="25">
        <v>670000</v>
      </c>
      <c r="F137" s="25">
        <v>346341.48</v>
      </c>
      <c r="G137" s="138">
        <f t="shared" si="11"/>
        <v>51.692758208955226</v>
      </c>
      <c r="H137" s="138">
        <f t="shared" si="13"/>
        <v>81.3370558056148</v>
      </c>
      <c r="I137" s="25">
        <v>425810.2</v>
      </c>
    </row>
    <row r="138" spans="1:9" ht="12.75">
      <c r="A138" s="22"/>
      <c r="B138" s="23"/>
      <c r="C138" s="35" t="s">
        <v>34</v>
      </c>
      <c r="D138" s="10" t="s">
        <v>247</v>
      </c>
      <c r="E138" s="25">
        <v>426000</v>
      </c>
      <c r="F138" s="25">
        <v>159990.02</v>
      </c>
      <c r="G138" s="138">
        <f t="shared" si="11"/>
        <v>37.55634272300469</v>
      </c>
      <c r="H138" s="138">
        <f t="shared" si="13"/>
        <v>57.30568400391135</v>
      </c>
      <c r="I138" s="25">
        <v>279187</v>
      </c>
    </row>
    <row r="139" spans="1:9" ht="12.75">
      <c r="A139" s="22"/>
      <c r="B139" s="23"/>
      <c r="C139" s="35" t="s">
        <v>35</v>
      </c>
      <c r="D139" s="10" t="s">
        <v>248</v>
      </c>
      <c r="E139" s="25">
        <v>135000</v>
      </c>
      <c r="F139" s="25">
        <v>56681.75</v>
      </c>
      <c r="G139" s="138">
        <f t="shared" si="11"/>
        <v>41.98648148148148</v>
      </c>
      <c r="H139" s="138">
        <f t="shared" si="13"/>
        <v>97.93245875275426</v>
      </c>
      <c r="I139" s="25">
        <v>57878.41</v>
      </c>
    </row>
    <row r="140" spans="1:9" ht="22.5">
      <c r="A140" s="22"/>
      <c r="B140" s="23"/>
      <c r="C140" s="30" t="s">
        <v>36</v>
      </c>
      <c r="D140" s="12" t="s">
        <v>181</v>
      </c>
      <c r="E140" s="25">
        <v>1850000</v>
      </c>
      <c r="F140" s="25">
        <v>883227.6</v>
      </c>
      <c r="G140" s="138">
        <f t="shared" si="11"/>
        <v>47.74203243243243</v>
      </c>
      <c r="H140" s="138">
        <f t="shared" si="13"/>
        <v>120.60240328827906</v>
      </c>
      <c r="I140" s="25">
        <v>732346.6</v>
      </c>
    </row>
    <row r="141" spans="1:9" ht="12.75">
      <c r="A141" s="22"/>
      <c r="B141" s="23"/>
      <c r="C141" s="35" t="s">
        <v>37</v>
      </c>
      <c r="D141" s="10" t="s">
        <v>38</v>
      </c>
      <c r="E141" s="25">
        <v>105000</v>
      </c>
      <c r="F141" s="25">
        <v>43589.7</v>
      </c>
      <c r="G141" s="138">
        <f t="shared" si="11"/>
        <v>41.514</v>
      </c>
      <c r="H141" s="138">
        <f t="shared" si="13"/>
        <v>70.81883316274309</v>
      </c>
      <c r="I141" s="25">
        <v>61551</v>
      </c>
    </row>
    <row r="142" spans="1:9" ht="33.75" hidden="1">
      <c r="A142" s="22"/>
      <c r="B142" s="23"/>
      <c r="C142" s="35" t="s">
        <v>41</v>
      </c>
      <c r="D142" s="12" t="s">
        <v>180</v>
      </c>
      <c r="E142" s="25"/>
      <c r="F142" s="25"/>
      <c r="G142" s="138" t="e">
        <f t="shared" si="11"/>
        <v>#DIV/0!</v>
      </c>
      <c r="H142" s="138" t="e">
        <f t="shared" si="13"/>
        <v>#DIV/0!</v>
      </c>
      <c r="I142" s="25"/>
    </row>
    <row r="143" spans="1:9" ht="12.75">
      <c r="A143" s="22"/>
      <c r="B143" s="23"/>
      <c r="C143" s="30" t="s">
        <v>33</v>
      </c>
      <c r="D143" s="10" t="s">
        <v>245</v>
      </c>
      <c r="E143" s="25">
        <v>2570000</v>
      </c>
      <c r="F143" s="25">
        <v>1581989.48</v>
      </c>
      <c r="G143" s="138">
        <f t="shared" si="11"/>
        <v>61.556010894941636</v>
      </c>
      <c r="H143" s="138">
        <f t="shared" si="13"/>
        <v>131.44242864350636</v>
      </c>
      <c r="I143" s="25">
        <v>1203560.75</v>
      </c>
    </row>
    <row r="144" spans="1:9" ht="12.75">
      <c r="A144" s="22"/>
      <c r="B144" s="23"/>
      <c r="C144" s="30" t="s">
        <v>123</v>
      </c>
      <c r="D144" s="10" t="s">
        <v>249</v>
      </c>
      <c r="E144" s="25">
        <v>300</v>
      </c>
      <c r="F144" s="25">
        <v>0</v>
      </c>
      <c r="G144" s="138">
        <f t="shared" si="11"/>
        <v>0</v>
      </c>
      <c r="H144" s="138">
        <f t="shared" si="13"/>
        <v>0</v>
      </c>
      <c r="I144" s="25">
        <v>208.57</v>
      </c>
    </row>
    <row r="145" spans="1:9" ht="12.75" hidden="1">
      <c r="A145" s="22"/>
      <c r="B145" s="23"/>
      <c r="C145" s="30" t="s">
        <v>27</v>
      </c>
      <c r="D145" s="12" t="s">
        <v>142</v>
      </c>
      <c r="E145" s="25">
        <v>0</v>
      </c>
      <c r="F145" s="25">
        <v>0</v>
      </c>
      <c r="G145" s="150" t="s">
        <v>124</v>
      </c>
      <c r="H145" s="150" t="e">
        <f t="shared" si="13"/>
        <v>#DIV/0!</v>
      </c>
      <c r="I145" s="25">
        <v>0</v>
      </c>
    </row>
    <row r="146" spans="1:9" ht="12.75">
      <c r="A146" s="22"/>
      <c r="B146" s="23"/>
      <c r="C146" s="30" t="s">
        <v>17</v>
      </c>
      <c r="D146" s="10" t="s">
        <v>18</v>
      </c>
      <c r="E146" s="25">
        <v>38120</v>
      </c>
      <c r="F146" s="25">
        <v>20344.44</v>
      </c>
      <c r="G146" s="138">
        <f t="shared" si="11"/>
        <v>53.36946484784889</v>
      </c>
      <c r="H146" s="138">
        <f t="shared" si="13"/>
        <v>95.68410255059592</v>
      </c>
      <c r="I146" s="25">
        <v>21262.09</v>
      </c>
    </row>
    <row r="147" spans="1:9" ht="23.25" customHeight="1">
      <c r="A147" s="22"/>
      <c r="B147" s="23"/>
      <c r="C147" s="30" t="s">
        <v>20</v>
      </c>
      <c r="D147" s="12" t="s">
        <v>233</v>
      </c>
      <c r="E147" s="25">
        <v>85750</v>
      </c>
      <c r="F147" s="25">
        <v>25442.94</v>
      </c>
      <c r="G147" s="138">
        <f t="shared" si="11"/>
        <v>29.671067055393586</v>
      </c>
      <c r="H147" s="138">
        <f t="shared" si="13"/>
        <v>33.63233216444521</v>
      </c>
      <c r="I147" s="25">
        <v>75650.24</v>
      </c>
    </row>
    <row r="148" spans="1:9" ht="22.5" hidden="1">
      <c r="A148" s="22"/>
      <c r="B148" s="23"/>
      <c r="C148" s="30">
        <v>2680</v>
      </c>
      <c r="D148" s="12" t="s">
        <v>90</v>
      </c>
      <c r="E148" s="25"/>
      <c r="F148" s="25"/>
      <c r="G148" s="138" t="e">
        <f t="shared" si="11"/>
        <v>#DIV/0!</v>
      </c>
      <c r="H148" s="138" t="e">
        <f t="shared" si="13"/>
        <v>#DIV/0!</v>
      </c>
      <c r="I148" s="25"/>
    </row>
    <row r="149" spans="1:9" ht="24.75" customHeight="1">
      <c r="A149" s="19"/>
      <c r="B149" s="27">
        <v>75618</v>
      </c>
      <c r="C149" s="20"/>
      <c r="D149" s="13" t="s">
        <v>100</v>
      </c>
      <c r="E149" s="21">
        <f>SUM(E150:E159)</f>
        <v>4006315</v>
      </c>
      <c r="F149" s="21">
        <f>SUM(F150:F159)</f>
        <v>2464676.8499999996</v>
      </c>
      <c r="G149" s="137">
        <f t="shared" si="11"/>
        <v>61.51979687069039</v>
      </c>
      <c r="H149" s="137">
        <f t="shared" si="13"/>
        <v>106.4419192400683</v>
      </c>
      <c r="I149" s="21">
        <f>SUM(I150:I159)</f>
        <v>2315513.3499999996</v>
      </c>
    </row>
    <row r="150" spans="1:9" ht="12.75">
      <c r="A150" s="22"/>
      <c r="B150" s="29"/>
      <c r="C150" s="34" t="s">
        <v>39</v>
      </c>
      <c r="D150" s="10" t="s">
        <v>95</v>
      </c>
      <c r="E150" s="25">
        <v>830000</v>
      </c>
      <c r="F150" s="25">
        <v>418493.92</v>
      </c>
      <c r="G150" s="138">
        <f t="shared" si="11"/>
        <v>50.42095421686747</v>
      </c>
      <c r="H150" s="138">
        <f t="shared" si="13"/>
        <v>96.41262197554566</v>
      </c>
      <c r="I150" s="25">
        <v>434065.49</v>
      </c>
    </row>
    <row r="151" spans="1:9" ht="12.75">
      <c r="A151" s="22"/>
      <c r="B151" s="29"/>
      <c r="C151" s="34" t="s">
        <v>187</v>
      </c>
      <c r="D151" s="10" t="s">
        <v>188</v>
      </c>
      <c r="E151" s="25">
        <v>19500</v>
      </c>
      <c r="F151" s="25">
        <v>11966.4</v>
      </c>
      <c r="G151" s="138">
        <f t="shared" si="11"/>
        <v>61.36615384615384</v>
      </c>
      <c r="H151" s="138">
        <f t="shared" si="13"/>
        <v>115.78116292030465</v>
      </c>
      <c r="I151" s="53">
        <v>10335.36</v>
      </c>
    </row>
    <row r="152" spans="1:9" ht="24" customHeight="1">
      <c r="A152" s="22"/>
      <c r="B152" s="29"/>
      <c r="C152" s="35" t="s">
        <v>40</v>
      </c>
      <c r="D152" s="12" t="s">
        <v>212</v>
      </c>
      <c r="E152" s="25">
        <v>1600000</v>
      </c>
      <c r="F152" s="25">
        <v>1430549.46</v>
      </c>
      <c r="G152" s="138">
        <f t="shared" si="11"/>
        <v>89.40934125</v>
      </c>
      <c r="H152" s="138">
        <f t="shared" si="13"/>
        <v>111.82667931443524</v>
      </c>
      <c r="I152" s="25">
        <v>1279255.96</v>
      </c>
    </row>
    <row r="153" spans="1:9" ht="24" customHeight="1">
      <c r="A153" s="22"/>
      <c r="B153" s="29"/>
      <c r="C153" s="35" t="s">
        <v>41</v>
      </c>
      <c r="D153" s="12" t="s">
        <v>180</v>
      </c>
      <c r="E153" s="25">
        <v>1527600</v>
      </c>
      <c r="F153" s="25">
        <v>590140.69</v>
      </c>
      <c r="G153" s="138">
        <f t="shared" si="11"/>
        <v>38.63188596491228</v>
      </c>
      <c r="H153" s="138">
        <f t="shared" si="13"/>
        <v>101.88646152292853</v>
      </c>
      <c r="I153" s="25">
        <v>579214.04</v>
      </c>
    </row>
    <row r="154" spans="1:9" ht="22.5" customHeight="1" hidden="1">
      <c r="A154" s="22"/>
      <c r="B154" s="29"/>
      <c r="C154" s="30" t="s">
        <v>70</v>
      </c>
      <c r="D154" s="12" t="s">
        <v>84</v>
      </c>
      <c r="E154" s="43"/>
      <c r="F154" s="43"/>
      <c r="G154" s="150" t="s">
        <v>124</v>
      </c>
      <c r="H154" s="150" t="s">
        <v>124</v>
      </c>
      <c r="I154" s="25">
        <v>0</v>
      </c>
    </row>
    <row r="155" spans="1:9" ht="22.5" customHeight="1">
      <c r="A155" s="22"/>
      <c r="B155" s="29"/>
      <c r="C155" s="30" t="s">
        <v>27</v>
      </c>
      <c r="D155" s="12" t="s">
        <v>250</v>
      </c>
      <c r="E155" s="43">
        <v>5000</v>
      </c>
      <c r="F155" s="43">
        <v>3731</v>
      </c>
      <c r="G155" s="138">
        <f t="shared" si="11"/>
        <v>74.62</v>
      </c>
      <c r="H155" s="138">
        <f aca="true" t="shared" si="14" ref="H155:H173">(F155/I155)*100</f>
        <v>754.7895045619147</v>
      </c>
      <c r="I155" s="25">
        <v>494.31</v>
      </c>
    </row>
    <row r="156" spans="1:9" ht="22.5" customHeight="1">
      <c r="A156" s="22"/>
      <c r="B156" s="29"/>
      <c r="C156" s="30" t="s">
        <v>70</v>
      </c>
      <c r="D156" s="12" t="s">
        <v>232</v>
      </c>
      <c r="E156" s="43">
        <v>2000</v>
      </c>
      <c r="F156" s="43">
        <v>843.12</v>
      </c>
      <c r="G156" s="138">
        <f t="shared" si="11"/>
        <v>42.156</v>
      </c>
      <c r="H156" s="138">
        <f t="shared" si="14"/>
        <v>562.9807692307693</v>
      </c>
      <c r="I156" s="25">
        <v>149.76</v>
      </c>
    </row>
    <row r="157" spans="1:9" ht="12.75" customHeight="1">
      <c r="A157" s="22"/>
      <c r="B157" s="29"/>
      <c r="C157" s="30" t="s">
        <v>8</v>
      </c>
      <c r="D157" s="10" t="s">
        <v>9</v>
      </c>
      <c r="E157" s="43">
        <v>5500</v>
      </c>
      <c r="F157" s="43">
        <v>2457</v>
      </c>
      <c r="G157" s="138">
        <f t="shared" si="11"/>
        <v>44.67272727272727</v>
      </c>
      <c r="H157" s="138">
        <f t="shared" si="14"/>
        <v>57.440093512565745</v>
      </c>
      <c r="I157" s="43">
        <v>4277.5</v>
      </c>
    </row>
    <row r="158" spans="1:9" ht="12.75">
      <c r="A158" s="22"/>
      <c r="B158" s="29"/>
      <c r="C158" s="30" t="s">
        <v>17</v>
      </c>
      <c r="D158" s="10" t="s">
        <v>18</v>
      </c>
      <c r="E158" s="25">
        <v>1015</v>
      </c>
      <c r="F158" s="25">
        <v>860.9</v>
      </c>
      <c r="G158" s="138">
        <f t="shared" si="11"/>
        <v>84.81773399014779</v>
      </c>
      <c r="H158" s="138">
        <f t="shared" si="14"/>
        <v>89.04633843607779</v>
      </c>
      <c r="I158" s="25">
        <v>966.8</v>
      </c>
    </row>
    <row r="159" spans="1:9" ht="21.75" customHeight="1">
      <c r="A159" s="22"/>
      <c r="B159" s="29"/>
      <c r="C159" s="28" t="s">
        <v>20</v>
      </c>
      <c r="D159" s="12" t="s">
        <v>233</v>
      </c>
      <c r="E159" s="25">
        <v>15700</v>
      </c>
      <c r="F159" s="25">
        <v>5634.36</v>
      </c>
      <c r="G159" s="138">
        <f t="shared" si="11"/>
        <v>35.88764331210191</v>
      </c>
      <c r="H159" s="138">
        <f t="shared" si="14"/>
        <v>83.42095873191661</v>
      </c>
      <c r="I159" s="25">
        <v>6754.13</v>
      </c>
    </row>
    <row r="160" spans="1:9" ht="12.75">
      <c r="A160" s="19"/>
      <c r="B160" s="27">
        <v>75619</v>
      </c>
      <c r="C160" s="20"/>
      <c r="D160" s="14" t="s">
        <v>42</v>
      </c>
      <c r="E160" s="21">
        <f>SUM(E161:E164)</f>
        <v>469920</v>
      </c>
      <c r="F160" s="21">
        <f>SUM(F161:F164)</f>
        <v>368656.93</v>
      </c>
      <c r="G160" s="137">
        <f t="shared" si="11"/>
        <v>78.45099804221995</v>
      </c>
      <c r="H160" s="137">
        <f t="shared" si="14"/>
        <v>120.4023449683609</v>
      </c>
      <c r="I160" s="21">
        <f>SUM(I162:I163)</f>
        <v>306187.5</v>
      </c>
    </row>
    <row r="161" spans="1:9" ht="25.5" customHeight="1">
      <c r="A161" s="19"/>
      <c r="B161" s="36"/>
      <c r="C161" s="30" t="s">
        <v>27</v>
      </c>
      <c r="D161" s="12" t="s">
        <v>250</v>
      </c>
      <c r="E161" s="25">
        <v>500</v>
      </c>
      <c r="F161" s="25">
        <v>1053.75</v>
      </c>
      <c r="G161" s="138">
        <f t="shared" si="11"/>
        <v>210.75</v>
      </c>
      <c r="H161" s="150" t="s">
        <v>124</v>
      </c>
      <c r="I161" s="43" t="s">
        <v>124</v>
      </c>
    </row>
    <row r="162" spans="1:9" ht="22.5">
      <c r="A162" s="19"/>
      <c r="B162" s="36"/>
      <c r="C162" s="30" t="s">
        <v>70</v>
      </c>
      <c r="D162" s="12" t="s">
        <v>232</v>
      </c>
      <c r="E162" s="25">
        <v>10000</v>
      </c>
      <c r="F162" s="25">
        <v>8185.57</v>
      </c>
      <c r="G162" s="138">
        <f t="shared" si="11"/>
        <v>81.8557</v>
      </c>
      <c r="H162" s="138">
        <f t="shared" si="14"/>
        <v>132.2920404040404</v>
      </c>
      <c r="I162" s="43">
        <v>6187.5</v>
      </c>
    </row>
    <row r="163" spans="1:9" ht="22.5">
      <c r="A163" s="22"/>
      <c r="B163" s="29"/>
      <c r="C163" s="35" t="s">
        <v>43</v>
      </c>
      <c r="D163" s="12" t="s">
        <v>214</v>
      </c>
      <c r="E163" s="25">
        <v>450000</v>
      </c>
      <c r="F163" s="25">
        <v>350000</v>
      </c>
      <c r="G163" s="138">
        <f t="shared" si="11"/>
        <v>77.77777777777777</v>
      </c>
      <c r="H163" s="138">
        <f t="shared" si="14"/>
        <v>116.66666666666667</v>
      </c>
      <c r="I163" s="25">
        <v>300000</v>
      </c>
    </row>
    <row r="164" spans="1:9" ht="12.75">
      <c r="A164" s="22"/>
      <c r="B164" s="29"/>
      <c r="C164" s="30" t="s">
        <v>11</v>
      </c>
      <c r="D164" s="11" t="s">
        <v>12</v>
      </c>
      <c r="E164" s="25">
        <v>9420</v>
      </c>
      <c r="F164" s="25">
        <v>9417.61</v>
      </c>
      <c r="G164" s="138">
        <f t="shared" si="11"/>
        <v>99.97462845010615</v>
      </c>
      <c r="H164" s="150" t="s">
        <v>124</v>
      </c>
      <c r="I164" s="43" t="s">
        <v>124</v>
      </c>
    </row>
    <row r="165" spans="1:9" ht="22.5">
      <c r="A165" s="19"/>
      <c r="B165" s="27">
        <v>75621</v>
      </c>
      <c r="C165" s="20"/>
      <c r="D165" s="13" t="s">
        <v>96</v>
      </c>
      <c r="E165" s="21">
        <f>SUM(E166:E167)</f>
        <v>57664972</v>
      </c>
      <c r="F165" s="21">
        <f>SUM(F166:F167)</f>
        <v>26219530.31</v>
      </c>
      <c r="G165" s="137">
        <f t="shared" si="11"/>
        <v>45.468729803597235</v>
      </c>
      <c r="H165" s="137">
        <f t="shared" si="14"/>
        <v>107.85458579735565</v>
      </c>
      <c r="I165" s="21">
        <f>SUM(I166:I167)</f>
        <v>24310074.64</v>
      </c>
    </row>
    <row r="166" spans="1:9" ht="12.75">
      <c r="A166" s="22"/>
      <c r="B166" s="29"/>
      <c r="C166" s="34" t="s">
        <v>44</v>
      </c>
      <c r="D166" s="10" t="s">
        <v>251</v>
      </c>
      <c r="E166" s="25">
        <v>55564972</v>
      </c>
      <c r="F166" s="25">
        <v>25627265</v>
      </c>
      <c r="G166" s="138">
        <f t="shared" si="11"/>
        <v>46.12125963097759</v>
      </c>
      <c r="H166" s="138">
        <f t="shared" si="14"/>
        <v>108.20584679625844</v>
      </c>
      <c r="I166" s="25">
        <v>23683808</v>
      </c>
    </row>
    <row r="167" spans="1:9" ht="12.75">
      <c r="A167" s="22"/>
      <c r="B167" s="29"/>
      <c r="C167" s="28" t="s">
        <v>45</v>
      </c>
      <c r="D167" s="10" t="s">
        <v>252</v>
      </c>
      <c r="E167" s="25">
        <v>2100000</v>
      </c>
      <c r="F167" s="25">
        <v>592265.31</v>
      </c>
      <c r="G167" s="138">
        <f t="shared" si="11"/>
        <v>28.203110000000002</v>
      </c>
      <c r="H167" s="138">
        <f t="shared" si="14"/>
        <v>94.5707901669487</v>
      </c>
      <c r="I167" s="25">
        <v>626266.64</v>
      </c>
    </row>
    <row r="168" spans="1:9" ht="12.75">
      <c r="A168" s="26">
        <v>758</v>
      </c>
      <c r="B168" s="37"/>
      <c r="C168" s="38"/>
      <c r="D168" s="66" t="s">
        <v>46</v>
      </c>
      <c r="E168" s="18">
        <f>E169+E171+E173+E175+E177+E185</f>
        <v>55357433.51</v>
      </c>
      <c r="F168" s="18">
        <f>F169+F171+F173+F175+F177+F185</f>
        <v>32066531.38</v>
      </c>
      <c r="G168" s="136">
        <f t="shared" si="11"/>
        <v>57.926333189213636</v>
      </c>
      <c r="H168" s="136">
        <f t="shared" si="14"/>
        <v>106.35761762860565</v>
      </c>
      <c r="I168" s="18">
        <f>I169+I171+I175+I177+I185</f>
        <v>30149727.02</v>
      </c>
    </row>
    <row r="169" spans="1:9" ht="22.5">
      <c r="A169" s="19"/>
      <c r="B169" s="27">
        <v>75801</v>
      </c>
      <c r="C169" s="20"/>
      <c r="D169" s="13" t="s">
        <v>101</v>
      </c>
      <c r="E169" s="21">
        <f>SUM(E170)</f>
        <v>43415443</v>
      </c>
      <c r="F169" s="21">
        <f>SUM(F170)</f>
        <v>26733192</v>
      </c>
      <c r="G169" s="137">
        <f t="shared" si="11"/>
        <v>61.575306279841485</v>
      </c>
      <c r="H169" s="137">
        <f t="shared" si="14"/>
        <v>108.20123269108413</v>
      </c>
      <c r="I169" s="21">
        <f>SUM(I170)</f>
        <v>24706920</v>
      </c>
    </row>
    <row r="170" spans="1:9" ht="12.75">
      <c r="A170" s="22"/>
      <c r="B170" s="29"/>
      <c r="C170" s="30">
        <v>2920</v>
      </c>
      <c r="D170" s="10" t="s">
        <v>97</v>
      </c>
      <c r="E170" s="25">
        <v>43415443</v>
      </c>
      <c r="F170" s="25">
        <v>26733192</v>
      </c>
      <c r="G170" s="138">
        <f t="shared" si="11"/>
        <v>61.575306279841485</v>
      </c>
      <c r="H170" s="138">
        <f t="shared" si="14"/>
        <v>108.20123269108413</v>
      </c>
      <c r="I170" s="25">
        <v>24706920</v>
      </c>
    </row>
    <row r="171" spans="1:9" ht="45" customHeight="1" hidden="1">
      <c r="A171" s="22"/>
      <c r="B171" s="27">
        <v>75802</v>
      </c>
      <c r="C171" s="44"/>
      <c r="D171" s="13" t="s">
        <v>192</v>
      </c>
      <c r="E171" s="21">
        <f>SUM(E172)</f>
        <v>0</v>
      </c>
      <c r="F171" s="21">
        <f>SUM(F172)</f>
        <v>0</v>
      </c>
      <c r="G171" s="137" t="e">
        <f t="shared" si="11"/>
        <v>#DIV/0!</v>
      </c>
      <c r="H171" s="137" t="e">
        <f t="shared" si="14"/>
        <v>#DIV/0!</v>
      </c>
      <c r="I171" s="21">
        <f>SUM(I172)</f>
        <v>0</v>
      </c>
    </row>
    <row r="172" spans="1:9" ht="12.75" customHeight="1" hidden="1">
      <c r="A172" s="22"/>
      <c r="B172" s="112"/>
      <c r="C172" s="30" t="s">
        <v>173</v>
      </c>
      <c r="D172" s="12" t="s">
        <v>193</v>
      </c>
      <c r="E172" s="25"/>
      <c r="F172" s="25"/>
      <c r="G172" s="138" t="e">
        <f t="shared" si="11"/>
        <v>#DIV/0!</v>
      </c>
      <c r="H172" s="138" t="e">
        <f t="shared" si="14"/>
        <v>#DIV/0!</v>
      </c>
      <c r="I172" s="25"/>
    </row>
    <row r="173" spans="1:9" ht="12.75" customHeight="1" hidden="1">
      <c r="A173" s="22"/>
      <c r="B173" s="27">
        <v>75805</v>
      </c>
      <c r="C173" s="44"/>
      <c r="D173" s="13" t="s">
        <v>198</v>
      </c>
      <c r="E173" s="21">
        <f>SUM(E174)</f>
        <v>0</v>
      </c>
      <c r="F173" s="21">
        <f>SUM(F174)</f>
        <v>0</v>
      </c>
      <c r="G173" s="137" t="e">
        <f t="shared" si="11"/>
        <v>#DIV/0!</v>
      </c>
      <c r="H173" s="137" t="e">
        <f t="shared" si="14"/>
        <v>#DIV/0!</v>
      </c>
      <c r="I173" s="25"/>
    </row>
    <row r="174" spans="1:9" ht="12.75" customHeight="1" hidden="1">
      <c r="A174" s="22"/>
      <c r="B174" s="160"/>
      <c r="C174" s="30" t="s">
        <v>77</v>
      </c>
      <c r="D174" s="10" t="s">
        <v>97</v>
      </c>
      <c r="E174" s="25"/>
      <c r="F174" s="25"/>
      <c r="G174" s="138"/>
      <c r="H174" s="138"/>
      <c r="I174" s="25"/>
    </row>
    <row r="175" spans="1:9" ht="12.75">
      <c r="A175" s="19"/>
      <c r="B175" s="27">
        <v>75807</v>
      </c>
      <c r="C175" s="20"/>
      <c r="D175" s="14" t="s">
        <v>81</v>
      </c>
      <c r="E175" s="104">
        <f>SUM(E176)</f>
        <v>5632296</v>
      </c>
      <c r="F175" s="21">
        <f>SUM(F176)</f>
        <v>2816148</v>
      </c>
      <c r="G175" s="137">
        <f t="shared" si="11"/>
        <v>50</v>
      </c>
      <c r="H175" s="137">
        <f aca="true" t="shared" si="15" ref="H175:H180">(F175/I175)*100</f>
        <v>102.97093564069712</v>
      </c>
      <c r="I175" s="21">
        <f>SUM(I176)</f>
        <v>2734896</v>
      </c>
    </row>
    <row r="176" spans="1:9" ht="12.75">
      <c r="A176" s="22"/>
      <c r="B176" s="29"/>
      <c r="C176" s="30" t="s">
        <v>77</v>
      </c>
      <c r="D176" s="10" t="s">
        <v>97</v>
      </c>
      <c r="E176" s="25">
        <v>5632296</v>
      </c>
      <c r="F176" s="25">
        <v>2816148</v>
      </c>
      <c r="G176" s="138">
        <f t="shared" si="11"/>
        <v>50</v>
      </c>
      <c r="H176" s="138">
        <f t="shared" si="15"/>
        <v>102.97093564069712</v>
      </c>
      <c r="I176" s="25">
        <v>2734896</v>
      </c>
    </row>
    <row r="177" spans="1:9" ht="12.75">
      <c r="A177" s="19"/>
      <c r="B177" s="27">
        <v>75814</v>
      </c>
      <c r="C177" s="20"/>
      <c r="D177" s="14" t="s">
        <v>47</v>
      </c>
      <c r="E177" s="21">
        <f>SUM(E178:E184)</f>
        <v>2456226.5100000002</v>
      </c>
      <c r="F177" s="21">
        <f>SUM(F178:F184)</f>
        <v>590459.38</v>
      </c>
      <c r="G177" s="137">
        <f t="shared" si="11"/>
        <v>24.039288624077262</v>
      </c>
      <c r="H177" s="137">
        <f t="shared" si="15"/>
        <v>89.007578178827</v>
      </c>
      <c r="I177" s="21">
        <f>SUM(I178:I184)</f>
        <v>663381.02</v>
      </c>
    </row>
    <row r="178" spans="1:9" ht="12.75" hidden="1">
      <c r="A178" s="19"/>
      <c r="B178" s="36"/>
      <c r="C178" s="30" t="s">
        <v>11</v>
      </c>
      <c r="D178" s="10" t="s">
        <v>157</v>
      </c>
      <c r="E178" s="21"/>
      <c r="F178" s="21"/>
      <c r="G178" s="138" t="e">
        <f t="shared" si="11"/>
        <v>#DIV/0!</v>
      </c>
      <c r="H178" s="150" t="e">
        <f t="shared" si="15"/>
        <v>#DIV/0!</v>
      </c>
      <c r="I178" s="25">
        <v>0</v>
      </c>
    </row>
    <row r="179" spans="1:9" ht="12.75" hidden="1">
      <c r="A179" s="19"/>
      <c r="B179" s="36"/>
      <c r="C179" s="30" t="s">
        <v>11</v>
      </c>
      <c r="D179" s="10" t="s">
        <v>12</v>
      </c>
      <c r="E179" s="21"/>
      <c r="F179" s="21"/>
      <c r="G179" s="138" t="e">
        <f t="shared" si="11"/>
        <v>#DIV/0!</v>
      </c>
      <c r="H179" s="150" t="e">
        <f t="shared" si="15"/>
        <v>#DIV/0!</v>
      </c>
      <c r="I179" s="25">
        <v>0</v>
      </c>
    </row>
    <row r="180" spans="1:9" ht="12.75" hidden="1">
      <c r="A180" s="19"/>
      <c r="B180" s="36"/>
      <c r="C180" s="30" t="s">
        <v>51</v>
      </c>
      <c r="D180" s="10" t="s">
        <v>106</v>
      </c>
      <c r="E180" s="21"/>
      <c r="F180" s="21"/>
      <c r="G180" s="138" t="e">
        <f t="shared" si="11"/>
        <v>#DIV/0!</v>
      </c>
      <c r="H180" s="150" t="e">
        <f t="shared" si="15"/>
        <v>#DIV/0!</v>
      </c>
      <c r="I180" s="25">
        <v>0</v>
      </c>
    </row>
    <row r="181" spans="1:9" ht="12.75">
      <c r="A181" s="19"/>
      <c r="B181" s="36"/>
      <c r="C181" s="30" t="s">
        <v>117</v>
      </c>
      <c r="D181" s="10" t="s">
        <v>118</v>
      </c>
      <c r="E181" s="25">
        <v>1866000</v>
      </c>
      <c r="F181" s="25">
        <v>0</v>
      </c>
      <c r="G181" s="138">
        <f t="shared" si="11"/>
        <v>0</v>
      </c>
      <c r="H181" s="150" t="s">
        <v>124</v>
      </c>
      <c r="I181" s="25">
        <v>0</v>
      </c>
    </row>
    <row r="182" spans="1:9" ht="12.75" hidden="1">
      <c r="A182" s="22"/>
      <c r="B182" s="29"/>
      <c r="C182" s="30" t="s">
        <v>77</v>
      </c>
      <c r="D182" s="10" t="s">
        <v>97</v>
      </c>
      <c r="E182" s="25"/>
      <c r="F182" s="25">
        <v>0</v>
      </c>
      <c r="G182" s="138" t="e">
        <f t="shared" si="11"/>
        <v>#DIV/0!</v>
      </c>
      <c r="H182" s="150" t="s">
        <v>124</v>
      </c>
      <c r="I182" s="25"/>
    </row>
    <row r="183" spans="1:9" ht="33.75">
      <c r="A183" s="22"/>
      <c r="B183" s="29"/>
      <c r="C183" s="30" t="s">
        <v>135</v>
      </c>
      <c r="D183" s="12" t="s">
        <v>182</v>
      </c>
      <c r="E183" s="25">
        <v>85710.61</v>
      </c>
      <c r="F183" s="25">
        <v>85717.23</v>
      </c>
      <c r="G183" s="138">
        <f t="shared" si="11"/>
        <v>100.00772366454981</v>
      </c>
      <c r="H183" s="138">
        <f aca="true" t="shared" si="16" ref="H183:H214">(F183/I183)*100</f>
        <v>402.5057874990021</v>
      </c>
      <c r="I183" s="25">
        <v>21295.9</v>
      </c>
    </row>
    <row r="184" spans="1:9" ht="33.75">
      <c r="A184" s="22"/>
      <c r="B184" s="29"/>
      <c r="C184" s="30" t="s">
        <v>132</v>
      </c>
      <c r="D184" s="12" t="s">
        <v>182</v>
      </c>
      <c r="E184" s="25">
        <v>504515.9</v>
      </c>
      <c r="F184" s="25">
        <v>504742.15</v>
      </c>
      <c r="G184" s="138">
        <f t="shared" si="11"/>
        <v>100.0448449692071</v>
      </c>
      <c r="H184" s="138">
        <f t="shared" si="16"/>
        <v>78.60985004604998</v>
      </c>
      <c r="I184" s="43">
        <v>642085.12</v>
      </c>
    </row>
    <row r="185" spans="1:9" ht="12.75">
      <c r="A185" s="19"/>
      <c r="B185" s="27">
        <v>75831</v>
      </c>
      <c r="C185" s="20"/>
      <c r="D185" s="14" t="s">
        <v>48</v>
      </c>
      <c r="E185" s="104">
        <f>SUM(E186)</f>
        <v>3853468</v>
      </c>
      <c r="F185" s="21">
        <f>SUM(F186)</f>
        <v>1926732</v>
      </c>
      <c r="G185" s="137">
        <f t="shared" si="11"/>
        <v>49.99994809869966</v>
      </c>
      <c r="H185" s="137">
        <f t="shared" si="16"/>
        <v>94.23838241551849</v>
      </c>
      <c r="I185" s="21">
        <f>SUM(I186)</f>
        <v>2044530</v>
      </c>
    </row>
    <row r="186" spans="1:9" ht="12.75">
      <c r="A186" s="22"/>
      <c r="B186" s="29"/>
      <c r="C186" s="30">
        <v>2920</v>
      </c>
      <c r="D186" s="10" t="s">
        <v>97</v>
      </c>
      <c r="E186" s="53">
        <v>3853468</v>
      </c>
      <c r="F186" s="25">
        <v>1926732</v>
      </c>
      <c r="G186" s="138">
        <f aca="true" t="shared" si="17" ref="G186:G296">F186*100/E186</f>
        <v>49.99994809869966</v>
      </c>
      <c r="H186" s="138">
        <f t="shared" si="16"/>
        <v>94.23838241551849</v>
      </c>
      <c r="I186" s="25">
        <v>2044530</v>
      </c>
    </row>
    <row r="187" spans="1:9" ht="12.75">
      <c r="A187" s="26">
        <v>801</v>
      </c>
      <c r="B187" s="156"/>
      <c r="C187" s="157"/>
      <c r="D187" s="66" t="s">
        <v>49</v>
      </c>
      <c r="E187" s="18">
        <f>E188+E201+E206+E216+E226+E229+E231+E233+E235</f>
        <v>4810629.04</v>
      </c>
      <c r="F187" s="18">
        <f>SUM(F188,F201,F206,F216,F226,F229,F231,F233,F235)</f>
        <v>2674288.5500000007</v>
      </c>
      <c r="G187" s="136">
        <f t="shared" si="17"/>
        <v>55.59124446644093</v>
      </c>
      <c r="H187" s="136">
        <f t="shared" si="16"/>
        <v>107.47183283938868</v>
      </c>
      <c r="I187" s="18">
        <f>SUM(I188,I201,I206,I216,I226,I231,I235,)</f>
        <v>2488362.28</v>
      </c>
    </row>
    <row r="188" spans="1:9" ht="12.75">
      <c r="A188" s="19"/>
      <c r="B188" s="27">
        <v>80101</v>
      </c>
      <c r="C188" s="20"/>
      <c r="D188" s="14" t="s">
        <v>50</v>
      </c>
      <c r="E188" s="21">
        <f>SUM(E189:E200)</f>
        <v>540216</v>
      </c>
      <c r="F188" s="21">
        <f>SUM(F189:F200)</f>
        <v>434721.44999999995</v>
      </c>
      <c r="G188" s="137">
        <f t="shared" si="17"/>
        <v>80.47178350881867</v>
      </c>
      <c r="H188" s="137">
        <f t="shared" si="16"/>
        <v>143.08489235343282</v>
      </c>
      <c r="I188" s="21">
        <f>SUM(I189:I200)</f>
        <v>303820.65</v>
      </c>
    </row>
    <row r="189" spans="1:9" ht="22.5">
      <c r="A189" s="19"/>
      <c r="B189" s="36"/>
      <c r="C189" s="30" t="s">
        <v>70</v>
      </c>
      <c r="D189" s="12" t="s">
        <v>232</v>
      </c>
      <c r="E189" s="25">
        <v>8943</v>
      </c>
      <c r="F189" s="25">
        <v>0</v>
      </c>
      <c r="G189" s="138">
        <f>F189*100/E189</f>
        <v>0</v>
      </c>
      <c r="H189" s="138">
        <f t="shared" si="16"/>
        <v>0</v>
      </c>
      <c r="I189" s="43">
        <v>8943.21</v>
      </c>
    </row>
    <row r="190" spans="1:9" ht="12.75" hidden="1">
      <c r="A190" s="19"/>
      <c r="B190" s="36"/>
      <c r="C190" s="30" t="s">
        <v>136</v>
      </c>
      <c r="D190" s="10" t="s">
        <v>137</v>
      </c>
      <c r="E190" s="25"/>
      <c r="F190" s="25"/>
      <c r="G190" s="138" t="e">
        <f t="shared" si="17"/>
        <v>#DIV/0!</v>
      </c>
      <c r="H190" s="138">
        <f t="shared" si="16"/>
        <v>0</v>
      </c>
      <c r="I190" s="25">
        <v>320</v>
      </c>
    </row>
    <row r="191" spans="1:9" ht="12.75" hidden="1">
      <c r="A191" s="22"/>
      <c r="B191" s="29"/>
      <c r="C191" s="30" t="s">
        <v>25</v>
      </c>
      <c r="D191" s="10" t="s">
        <v>26</v>
      </c>
      <c r="E191" s="25"/>
      <c r="F191" s="25"/>
      <c r="G191" s="138" t="e">
        <f t="shared" si="17"/>
        <v>#DIV/0!</v>
      </c>
      <c r="H191" s="138" t="e">
        <f t="shared" si="16"/>
        <v>#DIV/0!</v>
      </c>
      <c r="I191" s="25"/>
    </row>
    <row r="192" spans="1:9" ht="12.75">
      <c r="A192" s="22"/>
      <c r="B192" s="29"/>
      <c r="C192" s="28" t="s">
        <v>85</v>
      </c>
      <c r="D192" s="10" t="s">
        <v>26</v>
      </c>
      <c r="E192" s="33">
        <v>100</v>
      </c>
      <c r="F192" s="25">
        <v>17.92</v>
      </c>
      <c r="G192" s="138">
        <f t="shared" si="17"/>
        <v>17.92</v>
      </c>
      <c r="H192" s="138">
        <f t="shared" si="16"/>
        <v>8.81239242685026</v>
      </c>
      <c r="I192" s="43">
        <v>203.35</v>
      </c>
    </row>
    <row r="193" spans="1:10" ht="12.75">
      <c r="A193" s="22"/>
      <c r="B193" s="29"/>
      <c r="C193" s="30" t="s">
        <v>11</v>
      </c>
      <c r="D193" s="11" t="s">
        <v>12</v>
      </c>
      <c r="E193" s="25">
        <v>82930</v>
      </c>
      <c r="F193" s="25">
        <v>4505.58</v>
      </c>
      <c r="G193" s="138">
        <f t="shared" si="17"/>
        <v>5.432991679729892</v>
      </c>
      <c r="H193" s="138">
        <f t="shared" si="16"/>
        <v>134.52785457932987</v>
      </c>
      <c r="I193" s="25">
        <v>3349.18</v>
      </c>
      <c r="J193" s="166"/>
    </row>
    <row r="194" spans="1:9" ht="47.25" customHeight="1">
      <c r="A194" s="22"/>
      <c r="B194" s="29"/>
      <c r="C194" s="30" t="s">
        <v>121</v>
      </c>
      <c r="D194" s="12" t="s">
        <v>238</v>
      </c>
      <c r="E194" s="25">
        <v>189895</v>
      </c>
      <c r="F194" s="25">
        <v>189894.85</v>
      </c>
      <c r="G194" s="138">
        <f t="shared" si="17"/>
        <v>99.99992100897865</v>
      </c>
      <c r="H194" s="138">
        <f t="shared" si="16"/>
        <v>99.50372025103914</v>
      </c>
      <c r="I194" s="43">
        <v>190841.96</v>
      </c>
    </row>
    <row r="195" spans="1:9" ht="33.75" customHeight="1" hidden="1">
      <c r="A195" s="22"/>
      <c r="B195" s="29"/>
      <c r="C195" s="30" t="s">
        <v>51</v>
      </c>
      <c r="D195" s="12" t="s">
        <v>253</v>
      </c>
      <c r="E195" s="25"/>
      <c r="F195" s="25"/>
      <c r="G195" s="138" t="e">
        <f t="shared" si="17"/>
        <v>#DIV/0!</v>
      </c>
      <c r="H195" s="138" t="e">
        <f t="shared" si="16"/>
        <v>#DIV/0!</v>
      </c>
      <c r="I195" s="43"/>
    </row>
    <row r="196" spans="1:9" ht="33.75">
      <c r="A196" s="22"/>
      <c r="B196" s="29"/>
      <c r="C196" s="30" t="s">
        <v>164</v>
      </c>
      <c r="D196" s="12" t="s">
        <v>201</v>
      </c>
      <c r="E196" s="25">
        <v>80238</v>
      </c>
      <c r="F196" s="25">
        <v>80234.64</v>
      </c>
      <c r="G196" s="138">
        <f t="shared" si="17"/>
        <v>99.99581245793763</v>
      </c>
      <c r="H196" s="138">
        <f t="shared" si="16"/>
        <v>97.70281965258386</v>
      </c>
      <c r="I196" s="43">
        <v>82121.11</v>
      </c>
    </row>
    <row r="197" spans="1:9" ht="45">
      <c r="A197" s="22"/>
      <c r="B197" s="29"/>
      <c r="C197" s="30" t="s">
        <v>82</v>
      </c>
      <c r="D197" s="12" t="s">
        <v>254</v>
      </c>
      <c r="E197" s="25">
        <v>18042</v>
      </c>
      <c r="F197" s="25">
        <v>0</v>
      </c>
      <c r="G197" s="138">
        <f t="shared" si="17"/>
        <v>0</v>
      </c>
      <c r="H197" s="138">
        <f t="shared" si="16"/>
        <v>0</v>
      </c>
      <c r="I197" s="25">
        <v>18041.84</v>
      </c>
    </row>
    <row r="198" spans="1:9" ht="36.75" customHeight="1" hidden="1">
      <c r="A198" s="22"/>
      <c r="B198" s="29"/>
      <c r="C198" s="30" t="s">
        <v>205</v>
      </c>
      <c r="D198" s="129" t="s">
        <v>206</v>
      </c>
      <c r="E198" s="25"/>
      <c r="F198" s="25"/>
      <c r="G198" s="141" t="e">
        <f t="shared" si="17"/>
        <v>#DIV/0!</v>
      </c>
      <c r="H198" s="141" t="e">
        <f t="shared" si="16"/>
        <v>#DIV/0!</v>
      </c>
      <c r="I198" s="25">
        <v>0</v>
      </c>
    </row>
    <row r="199" spans="1:9" ht="33.75" customHeight="1">
      <c r="A199" s="22"/>
      <c r="B199" s="99"/>
      <c r="C199" s="44" t="s">
        <v>109</v>
      </c>
      <c r="D199" s="86" t="s">
        <v>259</v>
      </c>
      <c r="E199" s="25">
        <v>160068</v>
      </c>
      <c r="F199" s="25">
        <v>160068.46</v>
      </c>
      <c r="G199" s="141">
        <f t="shared" si="17"/>
        <v>100.00028737786441</v>
      </c>
      <c r="H199" s="152" t="s">
        <v>124</v>
      </c>
      <c r="I199" s="43">
        <v>0</v>
      </c>
    </row>
    <row r="200" spans="1:9" ht="33.75" hidden="1">
      <c r="A200" s="22"/>
      <c r="B200" s="29"/>
      <c r="C200" s="30" t="s">
        <v>79</v>
      </c>
      <c r="D200" s="12" t="s">
        <v>255</v>
      </c>
      <c r="E200" s="25"/>
      <c r="F200" s="25"/>
      <c r="G200" s="138" t="e">
        <f t="shared" si="17"/>
        <v>#DIV/0!</v>
      </c>
      <c r="H200" s="138" t="e">
        <f t="shared" si="16"/>
        <v>#DIV/0!</v>
      </c>
      <c r="I200" s="43"/>
    </row>
    <row r="201" spans="1:9" ht="12.75">
      <c r="A201" s="22"/>
      <c r="B201" s="27">
        <v>80103</v>
      </c>
      <c r="C201" s="44"/>
      <c r="D201" s="13" t="s">
        <v>189</v>
      </c>
      <c r="E201" s="21">
        <f>SUM(E202:E205)</f>
        <v>191591</v>
      </c>
      <c r="F201" s="21">
        <f>SUM(F202:F205)</f>
        <v>94620.9</v>
      </c>
      <c r="G201" s="137">
        <f t="shared" si="17"/>
        <v>49.38692318532708</v>
      </c>
      <c r="H201" s="137">
        <f t="shared" si="16"/>
        <v>56.827144066190314</v>
      </c>
      <c r="I201" s="40">
        <f>SUM(I202:I204)</f>
        <v>166506.52</v>
      </c>
    </row>
    <row r="202" spans="1:9" ht="12.75" hidden="1">
      <c r="A202" s="22"/>
      <c r="B202" s="123"/>
      <c r="C202" s="30" t="s">
        <v>11</v>
      </c>
      <c r="D202" s="11" t="s">
        <v>12</v>
      </c>
      <c r="E202" s="25"/>
      <c r="F202" s="25"/>
      <c r="G202" s="138" t="e">
        <f t="shared" si="17"/>
        <v>#DIV/0!</v>
      </c>
      <c r="H202" s="138" t="e">
        <f t="shared" si="16"/>
        <v>#DIV/0!</v>
      </c>
      <c r="I202" s="43"/>
    </row>
    <row r="203" spans="1:9" ht="33.75">
      <c r="A203" s="22"/>
      <c r="B203" s="204"/>
      <c r="C203" s="52" t="s">
        <v>51</v>
      </c>
      <c r="D203" s="12" t="s">
        <v>253</v>
      </c>
      <c r="E203" s="25">
        <v>142480</v>
      </c>
      <c r="F203" s="25">
        <v>71241</v>
      </c>
      <c r="G203" s="138">
        <f t="shared" si="17"/>
        <v>50.00070185289163</v>
      </c>
      <c r="H203" s="138">
        <f t="shared" si="16"/>
        <v>44.77018211982957</v>
      </c>
      <c r="I203" s="43">
        <v>159126</v>
      </c>
    </row>
    <row r="204" spans="1:9" ht="33.75">
      <c r="A204" s="22"/>
      <c r="B204" s="36"/>
      <c r="C204" s="52" t="s">
        <v>131</v>
      </c>
      <c r="D204" s="176" t="s">
        <v>162</v>
      </c>
      <c r="E204" s="25">
        <v>36000</v>
      </c>
      <c r="F204" s="25">
        <v>10269.4</v>
      </c>
      <c r="G204" s="138">
        <f t="shared" si="17"/>
        <v>28.52611111111111</v>
      </c>
      <c r="H204" s="138">
        <f t="shared" si="16"/>
        <v>139.1419574772509</v>
      </c>
      <c r="I204" s="43">
        <v>7380.52</v>
      </c>
    </row>
    <row r="205" spans="1:9" ht="33.75">
      <c r="A205" s="22"/>
      <c r="B205" s="203"/>
      <c r="C205" s="52" t="s">
        <v>164</v>
      </c>
      <c r="D205" s="12" t="s">
        <v>201</v>
      </c>
      <c r="E205" s="25">
        <v>13111</v>
      </c>
      <c r="F205" s="25">
        <v>13110.5</v>
      </c>
      <c r="G205" s="138">
        <f t="shared" si="17"/>
        <v>99.99618640835939</v>
      </c>
      <c r="H205" s="150" t="s">
        <v>124</v>
      </c>
      <c r="I205" s="43" t="s">
        <v>124</v>
      </c>
    </row>
    <row r="206" spans="1:9" ht="12.75">
      <c r="A206" s="19"/>
      <c r="B206" s="27">
        <v>80104</v>
      </c>
      <c r="C206" s="20"/>
      <c r="D206" s="14" t="s">
        <v>52</v>
      </c>
      <c r="E206" s="21">
        <f>SUM(E207:E215)</f>
        <v>3492308</v>
      </c>
      <c r="F206" s="21">
        <f>SUM(F207:F215)</f>
        <v>1686130.0700000003</v>
      </c>
      <c r="G206" s="137">
        <f t="shared" si="17"/>
        <v>48.28125325715831</v>
      </c>
      <c r="H206" s="137">
        <f t="shared" si="16"/>
        <v>92.12673733539074</v>
      </c>
      <c r="I206" s="21">
        <f>SUM(I207:I215)</f>
        <v>1830228.79</v>
      </c>
    </row>
    <row r="207" spans="1:9" ht="22.5" hidden="1">
      <c r="A207" s="19"/>
      <c r="B207" s="36"/>
      <c r="C207" s="30" t="s">
        <v>70</v>
      </c>
      <c r="D207" s="12" t="s">
        <v>232</v>
      </c>
      <c r="E207" s="25"/>
      <c r="F207" s="25"/>
      <c r="G207" s="138" t="e">
        <f t="shared" si="17"/>
        <v>#DIV/0!</v>
      </c>
      <c r="H207" s="138" t="e">
        <f t="shared" si="16"/>
        <v>#DIV/0!</v>
      </c>
      <c r="I207" s="25"/>
    </row>
    <row r="208" spans="1:9" ht="45">
      <c r="A208" s="22"/>
      <c r="B208" s="23"/>
      <c r="C208" s="45" t="s">
        <v>10</v>
      </c>
      <c r="D208" s="86" t="s">
        <v>230</v>
      </c>
      <c r="E208" s="25">
        <v>97200</v>
      </c>
      <c r="F208" s="25">
        <v>48600</v>
      </c>
      <c r="G208" s="138">
        <f t="shared" si="17"/>
        <v>50</v>
      </c>
      <c r="H208" s="138">
        <f t="shared" si="16"/>
        <v>100</v>
      </c>
      <c r="I208" s="25">
        <v>48600</v>
      </c>
    </row>
    <row r="209" spans="1:9" ht="12.75" hidden="1">
      <c r="A209" s="22"/>
      <c r="B209" s="23"/>
      <c r="C209" s="35" t="s">
        <v>25</v>
      </c>
      <c r="D209" s="10" t="s">
        <v>231</v>
      </c>
      <c r="E209" s="25"/>
      <c r="F209" s="25"/>
      <c r="G209" s="138" t="e">
        <f t="shared" si="17"/>
        <v>#DIV/0!</v>
      </c>
      <c r="H209" s="138" t="e">
        <f t="shared" si="16"/>
        <v>#DIV/0!</v>
      </c>
      <c r="I209" s="25"/>
    </row>
    <row r="210" spans="1:9" ht="12.75">
      <c r="A210" s="22"/>
      <c r="B210" s="23"/>
      <c r="C210" s="30" t="s">
        <v>11</v>
      </c>
      <c r="D210" s="10" t="s">
        <v>12</v>
      </c>
      <c r="E210" s="25">
        <v>2800</v>
      </c>
      <c r="F210" s="25">
        <v>1267.6</v>
      </c>
      <c r="G210" s="138">
        <f t="shared" si="17"/>
        <v>45.271428571428565</v>
      </c>
      <c r="H210" s="138">
        <f t="shared" si="16"/>
        <v>117.02363367799113</v>
      </c>
      <c r="I210" s="25">
        <v>1083.2</v>
      </c>
    </row>
    <row r="211" spans="1:9" ht="33.75">
      <c r="A211" s="22"/>
      <c r="B211" s="23"/>
      <c r="C211" s="28" t="s">
        <v>51</v>
      </c>
      <c r="D211" s="12" t="s">
        <v>253</v>
      </c>
      <c r="E211" s="25">
        <v>2490660</v>
      </c>
      <c r="F211" s="25">
        <v>1245330</v>
      </c>
      <c r="G211" s="138">
        <f t="shared" si="17"/>
        <v>50</v>
      </c>
      <c r="H211" s="138">
        <f t="shared" si="16"/>
        <v>94.10919214498496</v>
      </c>
      <c r="I211" s="25">
        <v>1323282</v>
      </c>
    </row>
    <row r="212" spans="1:9" s="185" customFormat="1" ht="36" customHeight="1">
      <c r="A212" s="98"/>
      <c r="B212" s="182"/>
      <c r="C212" s="183">
        <v>2310</v>
      </c>
      <c r="D212" s="176" t="s">
        <v>225</v>
      </c>
      <c r="E212" s="33">
        <v>871200</v>
      </c>
      <c r="F212" s="33">
        <v>360486.12</v>
      </c>
      <c r="G212" s="184">
        <f t="shared" si="17"/>
        <v>41.3781129476584</v>
      </c>
      <c r="H212" s="184">
        <f t="shared" si="16"/>
        <v>96.16307367049964</v>
      </c>
      <c r="I212" s="33">
        <v>374869.59</v>
      </c>
    </row>
    <row r="213" spans="1:9" s="105" customFormat="1" ht="56.25" hidden="1">
      <c r="A213" s="212"/>
      <c r="B213" s="212"/>
      <c r="C213" s="213" t="s">
        <v>67</v>
      </c>
      <c r="D213" s="12" t="s">
        <v>223</v>
      </c>
      <c r="E213" s="162"/>
      <c r="F213" s="162"/>
      <c r="G213" s="211" t="e">
        <f t="shared" si="17"/>
        <v>#DIV/0!</v>
      </c>
      <c r="H213" s="211" t="e">
        <f t="shared" si="16"/>
        <v>#DIV/0!</v>
      </c>
      <c r="I213" s="162"/>
    </row>
    <row r="214" spans="1:9" ht="33.75">
      <c r="A214" s="22"/>
      <c r="B214" s="29"/>
      <c r="C214" s="30" t="s">
        <v>164</v>
      </c>
      <c r="D214" s="12" t="s">
        <v>201</v>
      </c>
      <c r="E214" s="25">
        <v>30448</v>
      </c>
      <c r="F214" s="25">
        <v>30446.35</v>
      </c>
      <c r="G214" s="138">
        <f t="shared" si="17"/>
        <v>99.9945809248555</v>
      </c>
      <c r="H214" s="138">
        <f t="shared" si="16"/>
        <v>36.952144573634</v>
      </c>
      <c r="I214" s="43">
        <v>82394</v>
      </c>
    </row>
    <row r="215" spans="1:9" s="118" customFormat="1" ht="57" customHeight="1" hidden="1">
      <c r="A215" s="209"/>
      <c r="B215" s="210"/>
      <c r="C215" s="103" t="s">
        <v>67</v>
      </c>
      <c r="D215" s="12" t="s">
        <v>223</v>
      </c>
      <c r="E215" s="162"/>
      <c r="F215" s="162"/>
      <c r="G215" s="211" t="e">
        <f t="shared" si="17"/>
        <v>#DIV/0!</v>
      </c>
      <c r="H215" s="138" t="e">
        <f aca="true" t="shared" si="18" ref="H215:H236">(F215/I215)*100</f>
        <v>#DIV/0!</v>
      </c>
      <c r="I215" s="162"/>
    </row>
    <row r="216" spans="1:11" ht="12.75">
      <c r="A216" s="19"/>
      <c r="B216" s="27">
        <v>80110</v>
      </c>
      <c r="C216" s="20"/>
      <c r="D216" s="14" t="s">
        <v>53</v>
      </c>
      <c r="E216" s="21">
        <f>SUM(E217:E225)</f>
        <v>350900.04</v>
      </c>
      <c r="F216" s="21">
        <f>SUM(F217:F225)</f>
        <v>264363.88999999996</v>
      </c>
      <c r="G216" s="137">
        <f t="shared" si="17"/>
        <v>75.3388030391789</v>
      </c>
      <c r="H216" s="137">
        <f t="shared" si="18"/>
        <v>160.36704684024664</v>
      </c>
      <c r="I216" s="21">
        <f>SUM(I217:I225)</f>
        <v>164849.26</v>
      </c>
      <c r="J216" s="166"/>
      <c r="K216" s="166"/>
    </row>
    <row r="217" spans="1:11" ht="22.5" hidden="1">
      <c r="A217" s="19"/>
      <c r="B217" s="36"/>
      <c r="C217" s="30" t="s">
        <v>70</v>
      </c>
      <c r="D217" s="12" t="s">
        <v>232</v>
      </c>
      <c r="E217" s="25"/>
      <c r="F217" s="25"/>
      <c r="G217" s="138" t="e">
        <f>F217*100/E217</f>
        <v>#DIV/0!</v>
      </c>
      <c r="H217" s="138" t="e">
        <f t="shared" si="18"/>
        <v>#DIV/0!</v>
      </c>
      <c r="I217" s="21"/>
      <c r="J217" s="166"/>
      <c r="K217" s="166"/>
    </row>
    <row r="218" spans="1:11" ht="12.75">
      <c r="A218" s="19"/>
      <c r="B218" s="36"/>
      <c r="C218" s="30" t="s">
        <v>136</v>
      </c>
      <c r="D218" s="10" t="s">
        <v>137</v>
      </c>
      <c r="E218" s="25">
        <v>68</v>
      </c>
      <c r="F218" s="25">
        <v>67.55</v>
      </c>
      <c r="G218" s="138">
        <f t="shared" si="17"/>
        <v>99.33823529411765</v>
      </c>
      <c r="H218" s="150" t="s">
        <v>124</v>
      </c>
      <c r="I218" s="43" t="s">
        <v>124</v>
      </c>
      <c r="J218" s="166"/>
      <c r="K218" s="166"/>
    </row>
    <row r="219" spans="1:9" ht="12.75" hidden="1">
      <c r="A219" s="22"/>
      <c r="B219" s="29"/>
      <c r="C219" s="34" t="s">
        <v>25</v>
      </c>
      <c r="D219" s="10" t="s">
        <v>231</v>
      </c>
      <c r="E219" s="25"/>
      <c r="F219" s="25"/>
      <c r="G219" s="138" t="e">
        <f t="shared" si="17"/>
        <v>#DIV/0!</v>
      </c>
      <c r="H219" s="138" t="e">
        <f t="shared" si="18"/>
        <v>#DIV/0!</v>
      </c>
      <c r="I219" s="25"/>
    </row>
    <row r="220" spans="1:9" ht="12.75">
      <c r="A220" s="22"/>
      <c r="B220" s="29"/>
      <c r="C220" s="24" t="s">
        <v>85</v>
      </c>
      <c r="D220" s="218" t="s">
        <v>26</v>
      </c>
      <c r="E220" s="25">
        <v>1000</v>
      </c>
      <c r="F220" s="25">
        <v>359.85</v>
      </c>
      <c r="G220" s="138">
        <f t="shared" si="17"/>
        <v>35.985</v>
      </c>
      <c r="H220" s="138">
        <f t="shared" si="18"/>
        <v>47.331246382911566</v>
      </c>
      <c r="I220" s="25">
        <v>760.28</v>
      </c>
    </row>
    <row r="221" spans="1:9" ht="12.75">
      <c r="A221" s="22"/>
      <c r="B221" s="29"/>
      <c r="C221" s="28" t="s">
        <v>11</v>
      </c>
      <c r="D221" s="10" t="s">
        <v>12</v>
      </c>
      <c r="E221" s="25">
        <v>55536</v>
      </c>
      <c r="F221" s="25">
        <v>1643.68</v>
      </c>
      <c r="G221" s="138">
        <f t="shared" si="17"/>
        <v>2.9596658023624314</v>
      </c>
      <c r="H221" s="138">
        <f t="shared" si="18"/>
        <v>105.06842922800581</v>
      </c>
      <c r="I221" s="25">
        <v>1564.39</v>
      </c>
    </row>
    <row r="222" spans="1:9" ht="45">
      <c r="A222" s="22"/>
      <c r="B222" s="29"/>
      <c r="C222" s="28" t="s">
        <v>121</v>
      </c>
      <c r="D222" s="12" t="s">
        <v>238</v>
      </c>
      <c r="E222" s="25">
        <v>138839</v>
      </c>
      <c r="F222" s="25">
        <v>138838.07</v>
      </c>
      <c r="G222" s="138">
        <f t="shared" si="17"/>
        <v>99.99933015939325</v>
      </c>
      <c r="H222" s="138">
        <f t="shared" si="18"/>
        <v>107.49425125388477</v>
      </c>
      <c r="I222" s="25">
        <v>129158.6</v>
      </c>
    </row>
    <row r="223" spans="1:9" ht="37.5" customHeight="1" hidden="1">
      <c r="A223" s="22"/>
      <c r="B223" s="29"/>
      <c r="C223" s="28" t="s">
        <v>131</v>
      </c>
      <c r="D223" s="86" t="s">
        <v>225</v>
      </c>
      <c r="E223" s="25"/>
      <c r="F223" s="25"/>
      <c r="G223" s="138" t="e">
        <f t="shared" si="17"/>
        <v>#DIV/0!</v>
      </c>
      <c r="H223" s="138" t="e">
        <f t="shared" si="18"/>
        <v>#DIV/0!</v>
      </c>
      <c r="I223" s="25"/>
    </row>
    <row r="224" spans="1:9" ht="33.75">
      <c r="A224" s="22"/>
      <c r="B224" s="29"/>
      <c r="C224" s="30" t="s">
        <v>164</v>
      </c>
      <c r="D224" s="12" t="s">
        <v>201</v>
      </c>
      <c r="E224" s="25">
        <v>71178</v>
      </c>
      <c r="F224" s="25">
        <v>71175.7</v>
      </c>
      <c r="G224" s="138">
        <f t="shared" si="17"/>
        <v>99.99676866447498</v>
      </c>
      <c r="H224" s="138">
        <f t="shared" si="18"/>
        <v>213.31811224543316</v>
      </c>
      <c r="I224" s="43">
        <v>33365.99</v>
      </c>
    </row>
    <row r="225" spans="1:9" ht="49.5" customHeight="1">
      <c r="A225" s="22"/>
      <c r="B225" s="29"/>
      <c r="C225" s="30" t="s">
        <v>82</v>
      </c>
      <c r="D225" s="12" t="s">
        <v>256</v>
      </c>
      <c r="E225" s="25">
        <v>84279.04</v>
      </c>
      <c r="F225" s="25">
        <v>52279.04</v>
      </c>
      <c r="G225" s="138">
        <f t="shared" si="17"/>
        <v>62.03089166654011</v>
      </c>
      <c r="H225" s="150" t="s">
        <v>124</v>
      </c>
      <c r="I225" s="43">
        <v>0</v>
      </c>
    </row>
    <row r="226" spans="1:9" ht="12.75">
      <c r="A226" s="22"/>
      <c r="B226" s="27">
        <v>80114</v>
      </c>
      <c r="C226" s="100"/>
      <c r="D226" s="14" t="s">
        <v>176</v>
      </c>
      <c r="E226" s="21">
        <f>SUM(E227:E228)</f>
        <v>150</v>
      </c>
      <c r="F226" s="21">
        <f>SUM(F227:F228)</f>
        <v>94</v>
      </c>
      <c r="G226" s="137">
        <f t="shared" si="17"/>
        <v>62.666666666666664</v>
      </c>
      <c r="H226" s="137">
        <f t="shared" si="18"/>
        <v>116.0493827160494</v>
      </c>
      <c r="I226" s="21">
        <f>SUM(I227:I230)</f>
        <v>81</v>
      </c>
    </row>
    <row r="227" spans="1:9" ht="12.75" hidden="1">
      <c r="A227" s="22"/>
      <c r="B227" s="36"/>
      <c r="C227" s="30" t="s">
        <v>25</v>
      </c>
      <c r="D227" s="10" t="s">
        <v>231</v>
      </c>
      <c r="E227" s="25"/>
      <c r="F227" s="25"/>
      <c r="G227" s="138" t="e">
        <f t="shared" si="17"/>
        <v>#DIV/0!</v>
      </c>
      <c r="H227" s="138" t="e">
        <f t="shared" si="18"/>
        <v>#DIV/0!</v>
      </c>
      <c r="I227" s="43"/>
    </row>
    <row r="228" spans="1:9" ht="12.75">
      <c r="A228" s="22"/>
      <c r="B228" s="36"/>
      <c r="C228" s="30" t="s">
        <v>11</v>
      </c>
      <c r="D228" s="10" t="s">
        <v>12</v>
      </c>
      <c r="E228" s="25">
        <v>150</v>
      </c>
      <c r="F228" s="25">
        <v>94</v>
      </c>
      <c r="G228" s="138">
        <f t="shared" si="17"/>
        <v>62.666666666666664</v>
      </c>
      <c r="H228" s="138">
        <f t="shared" si="18"/>
        <v>116.0493827160494</v>
      </c>
      <c r="I228" s="43">
        <v>81</v>
      </c>
    </row>
    <row r="229" spans="1:9" ht="12.75">
      <c r="A229" s="22"/>
      <c r="B229" s="27">
        <v>80148</v>
      </c>
      <c r="C229" s="44"/>
      <c r="D229" s="14" t="s">
        <v>222</v>
      </c>
      <c r="E229" s="21">
        <f>SUM(E230:E230)</f>
        <v>104130</v>
      </c>
      <c r="F229" s="21">
        <f>SUM(F230:F230)</f>
        <v>104124.71</v>
      </c>
      <c r="G229" s="137">
        <f>F229*100/E229</f>
        <v>99.99491981177374</v>
      </c>
      <c r="H229" s="143" t="s">
        <v>124</v>
      </c>
      <c r="I229" s="43" t="s">
        <v>124</v>
      </c>
    </row>
    <row r="230" spans="1:9" ht="33.75">
      <c r="A230" s="22"/>
      <c r="B230" s="36"/>
      <c r="C230" s="30" t="s">
        <v>164</v>
      </c>
      <c r="D230" s="12" t="s">
        <v>201</v>
      </c>
      <c r="E230" s="25">
        <v>104130</v>
      </c>
      <c r="F230" s="25">
        <v>104124.71</v>
      </c>
      <c r="G230" s="138">
        <f t="shared" si="17"/>
        <v>99.99491981177374</v>
      </c>
      <c r="H230" s="150" t="s">
        <v>124</v>
      </c>
      <c r="I230" s="43" t="s">
        <v>124</v>
      </c>
    </row>
    <row r="231" spans="1:9" ht="56.25">
      <c r="A231" s="22"/>
      <c r="B231" s="27">
        <v>80149</v>
      </c>
      <c r="C231" s="44"/>
      <c r="D231" s="13" t="s">
        <v>221</v>
      </c>
      <c r="E231" s="21">
        <f>SUM(E232:E232)</f>
        <v>82200</v>
      </c>
      <c r="F231" s="21">
        <f>SUM(F232:F232)</f>
        <v>41100</v>
      </c>
      <c r="G231" s="137">
        <f>F231*100/E231</f>
        <v>50</v>
      </c>
      <c r="H231" s="137">
        <f t="shared" si="18"/>
        <v>181.67464237501358</v>
      </c>
      <c r="I231" s="40">
        <f>SUM(I232:I234)</f>
        <v>22622.86</v>
      </c>
    </row>
    <row r="232" spans="1:9" ht="33.75">
      <c r="A232" s="22"/>
      <c r="B232" s="160"/>
      <c r="C232" s="30" t="s">
        <v>51</v>
      </c>
      <c r="D232" s="12" t="s">
        <v>253</v>
      </c>
      <c r="E232" s="25">
        <v>82200</v>
      </c>
      <c r="F232" s="25">
        <v>41100</v>
      </c>
      <c r="G232" s="138">
        <f t="shared" si="17"/>
        <v>50</v>
      </c>
      <c r="H232" s="150" t="s">
        <v>124</v>
      </c>
      <c r="I232" s="43" t="s">
        <v>124</v>
      </c>
    </row>
    <row r="233" spans="1:9" ht="56.25">
      <c r="A233" s="22"/>
      <c r="B233" s="27">
        <v>80150</v>
      </c>
      <c r="C233" s="44"/>
      <c r="D233" s="13" t="s">
        <v>216</v>
      </c>
      <c r="E233" s="21">
        <f>SUM(E234:E234)</f>
        <v>49099</v>
      </c>
      <c r="F233" s="21">
        <f>SUM(F234:F234)</f>
        <v>49098.33</v>
      </c>
      <c r="G233" s="137">
        <f t="shared" si="17"/>
        <v>99.99863541008982</v>
      </c>
      <c r="H233" s="150" t="s">
        <v>124</v>
      </c>
      <c r="I233" s="43" t="s">
        <v>124</v>
      </c>
    </row>
    <row r="234" spans="1:9" ht="45">
      <c r="A234" s="22"/>
      <c r="B234" s="112"/>
      <c r="C234" s="30" t="s">
        <v>121</v>
      </c>
      <c r="D234" s="12" t="s">
        <v>238</v>
      </c>
      <c r="E234" s="25">
        <v>49099</v>
      </c>
      <c r="F234" s="25">
        <v>49098.33</v>
      </c>
      <c r="G234" s="138">
        <f t="shared" si="17"/>
        <v>99.99863541008982</v>
      </c>
      <c r="H234" s="138">
        <f t="shared" si="18"/>
        <v>217.02972126424336</v>
      </c>
      <c r="I234" s="43">
        <v>22622.86</v>
      </c>
    </row>
    <row r="235" spans="1:9" ht="12.75">
      <c r="A235" s="22"/>
      <c r="B235" s="27">
        <v>80195</v>
      </c>
      <c r="C235" s="20"/>
      <c r="D235" s="14" t="s">
        <v>5</v>
      </c>
      <c r="E235" s="21">
        <f>SUM(E236:E239)</f>
        <v>35</v>
      </c>
      <c r="F235" s="21">
        <f>SUM(F236:F239)</f>
        <v>35.2</v>
      </c>
      <c r="G235" s="137">
        <f t="shared" si="17"/>
        <v>100.57142857142858</v>
      </c>
      <c r="H235" s="137">
        <f t="shared" si="18"/>
        <v>13.902053712480257</v>
      </c>
      <c r="I235" s="40">
        <f>SUM(I236:I239)</f>
        <v>253.2</v>
      </c>
    </row>
    <row r="236" spans="1:9" ht="22.5" hidden="1">
      <c r="A236" s="22"/>
      <c r="B236" s="29"/>
      <c r="C236" s="30" t="s">
        <v>27</v>
      </c>
      <c r="D236" s="12" t="s">
        <v>240</v>
      </c>
      <c r="E236" s="25"/>
      <c r="F236" s="25"/>
      <c r="G236" s="138" t="e">
        <f t="shared" si="17"/>
        <v>#DIV/0!</v>
      </c>
      <c r="H236" s="138">
        <f t="shared" si="18"/>
        <v>0</v>
      </c>
      <c r="I236" s="43">
        <v>224</v>
      </c>
    </row>
    <row r="237" spans="1:9" ht="12.75">
      <c r="A237" s="22"/>
      <c r="B237" s="29"/>
      <c r="C237" s="30" t="s">
        <v>17</v>
      </c>
      <c r="D237" s="10" t="s">
        <v>18</v>
      </c>
      <c r="E237" s="25">
        <v>35</v>
      </c>
      <c r="F237" s="25">
        <v>35.2</v>
      </c>
      <c r="G237" s="138">
        <f t="shared" si="17"/>
        <v>100.57142857142858</v>
      </c>
      <c r="H237" s="138">
        <f aca="true" t="shared" si="19" ref="H237:H269">(F237/I237)*100</f>
        <v>120.54794520547946</v>
      </c>
      <c r="I237" s="43">
        <v>29.2</v>
      </c>
    </row>
    <row r="238" spans="1:9" ht="45" hidden="1">
      <c r="A238" s="22"/>
      <c r="B238" s="29"/>
      <c r="C238" s="30" t="s">
        <v>171</v>
      </c>
      <c r="D238" s="216" t="s">
        <v>172</v>
      </c>
      <c r="E238" s="25"/>
      <c r="F238" s="25"/>
      <c r="G238" s="138" t="e">
        <f t="shared" si="17"/>
        <v>#DIV/0!</v>
      </c>
      <c r="H238" s="138" t="e">
        <f t="shared" si="19"/>
        <v>#DIV/0!</v>
      </c>
      <c r="I238" s="43"/>
    </row>
    <row r="239" spans="1:9" ht="12.75" hidden="1">
      <c r="A239" s="22"/>
      <c r="B239" s="29"/>
      <c r="C239" s="30" t="s">
        <v>51</v>
      </c>
      <c r="D239" s="12" t="s">
        <v>106</v>
      </c>
      <c r="E239" s="25"/>
      <c r="F239" s="25"/>
      <c r="G239" s="138" t="e">
        <f t="shared" si="17"/>
        <v>#DIV/0!</v>
      </c>
      <c r="H239" s="138" t="e">
        <f t="shared" si="19"/>
        <v>#DIV/0!</v>
      </c>
      <c r="I239" s="25"/>
    </row>
    <row r="240" spans="1:9" ht="12.75">
      <c r="A240" s="26">
        <v>851</v>
      </c>
      <c r="B240" s="16"/>
      <c r="C240" s="32"/>
      <c r="D240" s="66" t="s">
        <v>54</v>
      </c>
      <c r="E240" s="18">
        <f>E241+E244+E246+E248+E253</f>
        <v>34850</v>
      </c>
      <c r="F240" s="18">
        <f>SUM(F241,F244,F246,F248,F253)</f>
        <v>37138.04</v>
      </c>
      <c r="G240" s="136">
        <f t="shared" si="17"/>
        <v>106.56539454806313</v>
      </c>
      <c r="H240" s="136">
        <f t="shared" si="19"/>
        <v>62.4585269638643</v>
      </c>
      <c r="I240" s="18">
        <f>SUM(I241,I244,I246,I248,I253,)</f>
        <v>59460.32</v>
      </c>
    </row>
    <row r="241" spans="1:9" ht="12.75">
      <c r="A241" s="46"/>
      <c r="B241" s="27">
        <v>85141</v>
      </c>
      <c r="C241" s="20"/>
      <c r="D241" s="68" t="s">
        <v>55</v>
      </c>
      <c r="E241" s="21">
        <f>SUM(E242:E243)</f>
        <v>22000</v>
      </c>
      <c r="F241" s="21">
        <f>SUM(F242:F243)</f>
        <v>22050</v>
      </c>
      <c r="G241" s="143">
        <f>F241*100/E241</f>
        <v>100.22727272727273</v>
      </c>
      <c r="H241" s="137">
        <f t="shared" si="19"/>
        <v>53.38983050847458</v>
      </c>
      <c r="I241" s="21">
        <f>I243+I242</f>
        <v>41300</v>
      </c>
    </row>
    <row r="242" spans="1:9" ht="12.75">
      <c r="A242" s="22"/>
      <c r="B242" s="29"/>
      <c r="C242" s="34" t="s">
        <v>11</v>
      </c>
      <c r="D242" s="11" t="s">
        <v>12</v>
      </c>
      <c r="E242" s="25">
        <v>22000</v>
      </c>
      <c r="F242" s="25">
        <v>22050</v>
      </c>
      <c r="G242" s="138">
        <f t="shared" si="17"/>
        <v>100.22727272727273</v>
      </c>
      <c r="H242" s="138">
        <f t="shared" si="19"/>
        <v>53.38983050847458</v>
      </c>
      <c r="I242" s="25">
        <v>41300</v>
      </c>
    </row>
    <row r="243" spans="1:9" ht="33.75" hidden="1">
      <c r="A243" s="46"/>
      <c r="B243" s="36"/>
      <c r="C243" s="30">
        <v>2320</v>
      </c>
      <c r="D243" s="12" t="s">
        <v>183</v>
      </c>
      <c r="E243" s="25"/>
      <c r="F243" s="25"/>
      <c r="G243" s="138" t="e">
        <f t="shared" si="17"/>
        <v>#DIV/0!</v>
      </c>
      <c r="H243" s="138" t="e">
        <f t="shared" si="19"/>
        <v>#DIV/0!</v>
      </c>
      <c r="I243" s="25"/>
    </row>
    <row r="244" spans="1:9" s="118" customFormat="1" ht="12.75">
      <c r="A244" s="116"/>
      <c r="B244" s="130">
        <v>85154</v>
      </c>
      <c r="C244" s="117"/>
      <c r="D244" s="13" t="s">
        <v>169</v>
      </c>
      <c r="E244" s="104">
        <f>SUM(E245:E245)</f>
        <v>2000</v>
      </c>
      <c r="F244" s="104">
        <f>SUM(F245:F245)</f>
        <v>2528.9</v>
      </c>
      <c r="G244" s="144">
        <f t="shared" si="17"/>
        <v>126.445</v>
      </c>
      <c r="H244" s="143">
        <f t="shared" si="19"/>
        <v>63.41655465725119</v>
      </c>
      <c r="I244" s="21">
        <f>I246+I245</f>
        <v>3987.76</v>
      </c>
    </row>
    <row r="245" spans="1:9" ht="12.75">
      <c r="A245" s="46"/>
      <c r="B245" s="112"/>
      <c r="C245" s="30" t="s">
        <v>11</v>
      </c>
      <c r="D245" s="11" t="s">
        <v>12</v>
      </c>
      <c r="E245" s="25">
        <v>2000</v>
      </c>
      <c r="F245" s="25">
        <v>2528.9</v>
      </c>
      <c r="G245" s="138">
        <f t="shared" si="17"/>
        <v>126.445</v>
      </c>
      <c r="H245" s="150">
        <f t="shared" si="19"/>
        <v>63.41655465725119</v>
      </c>
      <c r="I245" s="25">
        <v>3987.76</v>
      </c>
    </row>
    <row r="246" spans="1:9" ht="12.75" hidden="1">
      <c r="A246" s="46"/>
      <c r="B246" s="27">
        <v>85154</v>
      </c>
      <c r="C246" s="44"/>
      <c r="D246" s="70" t="s">
        <v>169</v>
      </c>
      <c r="E246" s="21">
        <f>SUM(E247)</f>
        <v>0</v>
      </c>
      <c r="F246" s="21">
        <f>F247</f>
        <v>0</v>
      </c>
      <c r="G246" s="150" t="e">
        <f>F246*100/E246</f>
        <v>#DIV/0!</v>
      </c>
      <c r="H246" s="150" t="e">
        <f t="shared" si="19"/>
        <v>#DIV/0!</v>
      </c>
      <c r="I246" s="43">
        <f>SUM(I247:I247)</f>
        <v>0</v>
      </c>
    </row>
    <row r="247" spans="1:9" ht="12.75" hidden="1">
      <c r="A247" s="46"/>
      <c r="B247" s="160"/>
      <c r="C247" s="30" t="s">
        <v>11</v>
      </c>
      <c r="D247" s="11" t="s">
        <v>12</v>
      </c>
      <c r="E247" s="25"/>
      <c r="F247" s="25"/>
      <c r="G247" s="150" t="e">
        <f>F247*100/E247</f>
        <v>#DIV/0!</v>
      </c>
      <c r="H247" s="150" t="e">
        <f t="shared" si="19"/>
        <v>#DIV/0!</v>
      </c>
      <c r="I247" s="43"/>
    </row>
    <row r="248" spans="1:9" ht="12.75">
      <c r="A248" s="19"/>
      <c r="B248" s="27">
        <v>85158</v>
      </c>
      <c r="C248" s="20"/>
      <c r="D248" s="14" t="s">
        <v>210</v>
      </c>
      <c r="E248" s="21">
        <f>SUM(E249:E252)</f>
        <v>5000</v>
      </c>
      <c r="F248" s="21">
        <f>SUM(F249:F252)</f>
        <v>6711.14</v>
      </c>
      <c r="G248" s="137">
        <f t="shared" si="17"/>
        <v>134.2228</v>
      </c>
      <c r="H248" s="137">
        <f t="shared" si="19"/>
        <v>68.06043470147742</v>
      </c>
      <c r="I248" s="21">
        <f>SUM(I249:I252)</f>
        <v>9860.56</v>
      </c>
    </row>
    <row r="249" spans="1:9" ht="12.75">
      <c r="A249" s="19"/>
      <c r="B249" s="36"/>
      <c r="C249" s="30" t="s">
        <v>17</v>
      </c>
      <c r="D249" s="12" t="s">
        <v>18</v>
      </c>
      <c r="E249" s="25">
        <v>0</v>
      </c>
      <c r="F249" s="25">
        <v>8.8</v>
      </c>
      <c r="G249" s="146" t="s">
        <v>124</v>
      </c>
      <c r="H249" s="150" t="s">
        <v>124</v>
      </c>
      <c r="I249" s="43" t="s">
        <v>124</v>
      </c>
    </row>
    <row r="250" spans="1:9" ht="12.75">
      <c r="A250" s="22"/>
      <c r="B250" s="29"/>
      <c r="C250" s="34" t="s">
        <v>56</v>
      </c>
      <c r="D250" s="10" t="s">
        <v>57</v>
      </c>
      <c r="E250" s="25">
        <v>5000</v>
      </c>
      <c r="F250" s="25">
        <v>6702.34</v>
      </c>
      <c r="G250" s="138">
        <f t="shared" si="17"/>
        <v>134.0468</v>
      </c>
      <c r="H250" s="138">
        <f t="shared" si="19"/>
        <v>68.3297973964222</v>
      </c>
      <c r="I250" s="25">
        <v>9808.81</v>
      </c>
    </row>
    <row r="251" spans="1:9" ht="12.75" hidden="1">
      <c r="A251" s="22"/>
      <c r="B251" s="29"/>
      <c r="C251" s="35" t="s">
        <v>25</v>
      </c>
      <c r="D251" s="10" t="s">
        <v>231</v>
      </c>
      <c r="E251" s="25"/>
      <c r="F251" s="25"/>
      <c r="G251" s="138" t="e">
        <f t="shared" si="17"/>
        <v>#DIV/0!</v>
      </c>
      <c r="H251" s="138" t="e">
        <f t="shared" si="19"/>
        <v>#DIV/0!</v>
      </c>
      <c r="I251" s="25"/>
    </row>
    <row r="252" spans="1:9" ht="12.75" hidden="1">
      <c r="A252" s="22"/>
      <c r="B252" s="29"/>
      <c r="C252" s="28" t="s">
        <v>11</v>
      </c>
      <c r="D252" s="10" t="s">
        <v>12</v>
      </c>
      <c r="E252" s="25"/>
      <c r="F252" s="25"/>
      <c r="G252" s="138" t="e">
        <f t="shared" si="17"/>
        <v>#DIV/0!</v>
      </c>
      <c r="H252" s="138">
        <f t="shared" si="19"/>
        <v>0</v>
      </c>
      <c r="I252" s="25">
        <v>51.75</v>
      </c>
    </row>
    <row r="253" spans="1:9" ht="12.75">
      <c r="A253" s="19"/>
      <c r="B253" s="27">
        <v>85195</v>
      </c>
      <c r="C253" s="20"/>
      <c r="D253" s="69" t="s">
        <v>5</v>
      </c>
      <c r="E253" s="21">
        <f>SUM(E254:E257)</f>
        <v>5850</v>
      </c>
      <c r="F253" s="21">
        <f>SUM(F254:F257)</f>
        <v>5848</v>
      </c>
      <c r="G253" s="137">
        <f t="shared" si="17"/>
        <v>99.96581196581197</v>
      </c>
      <c r="H253" s="137">
        <f t="shared" si="19"/>
        <v>135.62152133580705</v>
      </c>
      <c r="I253" s="50">
        <f>SUM(I254:I256)</f>
        <v>4312</v>
      </c>
    </row>
    <row r="254" spans="1:9" ht="12.75" hidden="1">
      <c r="A254" s="19"/>
      <c r="B254" s="36"/>
      <c r="C254" s="30" t="s">
        <v>25</v>
      </c>
      <c r="D254" s="10" t="s">
        <v>231</v>
      </c>
      <c r="E254" s="25"/>
      <c r="F254" s="25"/>
      <c r="G254" s="138" t="e">
        <f t="shared" si="17"/>
        <v>#DIV/0!</v>
      </c>
      <c r="H254" s="138" t="e">
        <f t="shared" si="19"/>
        <v>#DIV/0!</v>
      </c>
      <c r="I254" s="43"/>
    </row>
    <row r="255" spans="1:9" ht="12.75" hidden="1">
      <c r="A255" s="19"/>
      <c r="B255" s="36"/>
      <c r="C255" s="30" t="s">
        <v>11</v>
      </c>
      <c r="D255" s="10" t="s">
        <v>12</v>
      </c>
      <c r="E255" s="25"/>
      <c r="F255" s="25"/>
      <c r="G255" s="138" t="e">
        <f t="shared" si="17"/>
        <v>#DIV/0!</v>
      </c>
      <c r="H255" s="138" t="e">
        <f t="shared" si="19"/>
        <v>#DIV/0!</v>
      </c>
      <c r="I255" s="43"/>
    </row>
    <row r="256" spans="1:9" ht="47.25" customHeight="1">
      <c r="A256" s="22"/>
      <c r="B256" s="29"/>
      <c r="C256" s="30">
        <v>2010</v>
      </c>
      <c r="D256" s="12" t="s">
        <v>238</v>
      </c>
      <c r="E256" s="25">
        <v>5000</v>
      </c>
      <c r="F256" s="25">
        <v>4998</v>
      </c>
      <c r="G256" s="138">
        <f t="shared" si="17"/>
        <v>99.96</v>
      </c>
      <c r="H256" s="138">
        <f t="shared" si="19"/>
        <v>115.90909090909092</v>
      </c>
      <c r="I256" s="53">
        <v>4312</v>
      </c>
    </row>
    <row r="257" spans="1:9" ht="59.25" customHeight="1">
      <c r="A257" s="22"/>
      <c r="B257" s="29"/>
      <c r="C257" s="30" t="s">
        <v>67</v>
      </c>
      <c r="D257" s="12" t="s">
        <v>223</v>
      </c>
      <c r="E257" s="25">
        <v>850</v>
      </c>
      <c r="F257" s="25">
        <v>850</v>
      </c>
      <c r="G257" s="138">
        <f t="shared" si="17"/>
        <v>100</v>
      </c>
      <c r="H257" s="150" t="s">
        <v>124</v>
      </c>
      <c r="I257" s="155" t="s">
        <v>124</v>
      </c>
    </row>
    <row r="258" spans="1:9" ht="12.75">
      <c r="A258" s="26">
        <v>852</v>
      </c>
      <c r="B258" s="16"/>
      <c r="C258" s="32"/>
      <c r="D258" s="66" t="s">
        <v>58</v>
      </c>
      <c r="E258" s="18">
        <f>SUM(E259,E261,E268,E270,E273,E281,E286,E293,E297,E303,E310,E312,E318,E324)</f>
        <v>46723136.029999994</v>
      </c>
      <c r="F258" s="18">
        <f>SUM(F259,F261,F268,F270,F273,F281,F286,F293,F297,F303,F308,F310,F312,F318,F320,F324)</f>
        <v>26607754.850000005</v>
      </c>
      <c r="G258" s="136">
        <f t="shared" si="17"/>
        <v>56.94770751885254</v>
      </c>
      <c r="H258" s="18">
        <f t="shared" si="19"/>
        <v>158.86283133330815</v>
      </c>
      <c r="I258" s="18">
        <f>SUM(I259,I261,I273,I268,I281,I286,I293,I297,I303,I308,I310,I312,I318,I320,I322,I324)</f>
        <v>16748886.209999999</v>
      </c>
    </row>
    <row r="259" spans="1:9" ht="12.75">
      <c r="A259" s="47"/>
      <c r="B259" s="48">
        <v>85202</v>
      </c>
      <c r="C259" s="49"/>
      <c r="D259" s="70" t="s">
        <v>59</v>
      </c>
      <c r="E259" s="50">
        <f>SUM(E260:E260)</f>
        <v>3000</v>
      </c>
      <c r="F259" s="50">
        <f>SUM(F260)</f>
        <v>7340.45</v>
      </c>
      <c r="G259" s="145">
        <f t="shared" si="17"/>
        <v>244.68166666666667</v>
      </c>
      <c r="H259" s="145">
        <f t="shared" si="19"/>
        <v>489.3633333333333</v>
      </c>
      <c r="I259" s="50">
        <f>SUM(I260)</f>
        <v>1500</v>
      </c>
    </row>
    <row r="260" spans="1:9" ht="12.75">
      <c r="A260" s="47"/>
      <c r="B260" s="51"/>
      <c r="C260" s="52" t="s">
        <v>56</v>
      </c>
      <c r="D260" s="10" t="s">
        <v>57</v>
      </c>
      <c r="E260" s="53">
        <v>3000</v>
      </c>
      <c r="F260" s="53">
        <v>7340.45</v>
      </c>
      <c r="G260" s="141">
        <f t="shared" si="17"/>
        <v>244.68166666666667</v>
      </c>
      <c r="H260" s="141">
        <f t="shared" si="19"/>
        <v>489.3633333333333</v>
      </c>
      <c r="I260" s="53">
        <v>1500</v>
      </c>
    </row>
    <row r="261" spans="1:9" ht="12.75">
      <c r="A261" s="47"/>
      <c r="B261" s="48">
        <v>85203</v>
      </c>
      <c r="C261" s="49"/>
      <c r="D261" s="70" t="s">
        <v>60</v>
      </c>
      <c r="E261" s="21">
        <f>SUM(E262:E267)</f>
        <v>714050</v>
      </c>
      <c r="F261" s="21">
        <f>SUM(F262:F267)</f>
        <v>351698.19999999995</v>
      </c>
      <c r="G261" s="137">
        <f t="shared" si="17"/>
        <v>49.254001820600784</v>
      </c>
      <c r="H261" s="137">
        <f t="shared" si="19"/>
        <v>95.1884933979662</v>
      </c>
      <c r="I261" s="21">
        <f>SUM(I262:I267)</f>
        <v>369475.54</v>
      </c>
    </row>
    <row r="262" spans="1:9" ht="12.75">
      <c r="A262" s="47"/>
      <c r="B262" s="51"/>
      <c r="C262" s="52" t="s">
        <v>56</v>
      </c>
      <c r="D262" s="10" t="s">
        <v>57</v>
      </c>
      <c r="E262" s="25">
        <v>105185</v>
      </c>
      <c r="F262" s="25">
        <v>47142.1</v>
      </c>
      <c r="G262" s="138">
        <f t="shared" si="17"/>
        <v>44.81827256738128</v>
      </c>
      <c r="H262" s="138">
        <f t="shared" si="19"/>
        <v>82.51835356436625</v>
      </c>
      <c r="I262" s="43">
        <v>57129.23</v>
      </c>
    </row>
    <row r="263" spans="1:9" ht="12.75" hidden="1">
      <c r="A263" s="54"/>
      <c r="B263" s="55"/>
      <c r="C263" s="52" t="s">
        <v>25</v>
      </c>
      <c r="D263" s="10" t="s">
        <v>231</v>
      </c>
      <c r="E263" s="53"/>
      <c r="F263" s="53"/>
      <c r="G263" s="138" t="e">
        <f t="shared" si="17"/>
        <v>#DIV/0!</v>
      </c>
      <c r="H263" s="138" t="e">
        <f t="shared" si="19"/>
        <v>#DIV/0!</v>
      </c>
      <c r="I263" s="25"/>
    </row>
    <row r="264" spans="1:9" ht="12.75">
      <c r="A264" s="54"/>
      <c r="B264" s="55"/>
      <c r="C264" s="56" t="s">
        <v>11</v>
      </c>
      <c r="D264" s="11" t="s">
        <v>12</v>
      </c>
      <c r="E264" s="53">
        <v>165</v>
      </c>
      <c r="F264" s="53">
        <v>91</v>
      </c>
      <c r="G264" s="138">
        <f t="shared" si="17"/>
        <v>55.15151515151515</v>
      </c>
      <c r="H264" s="138">
        <f t="shared" si="19"/>
        <v>101.11111111111111</v>
      </c>
      <c r="I264" s="43">
        <v>90</v>
      </c>
    </row>
    <row r="265" spans="1:9" s="118" customFormat="1" ht="45">
      <c r="A265" s="119"/>
      <c r="B265" s="120"/>
      <c r="C265" s="103">
        <v>2010</v>
      </c>
      <c r="D265" s="12" t="s">
        <v>238</v>
      </c>
      <c r="E265" s="121">
        <v>608600</v>
      </c>
      <c r="F265" s="121">
        <v>304320</v>
      </c>
      <c r="G265" s="138">
        <f t="shared" si="17"/>
        <v>50.0032862306934</v>
      </c>
      <c r="H265" s="138">
        <f t="shared" si="19"/>
        <v>97.53846153846155</v>
      </c>
      <c r="I265" s="43">
        <v>312000</v>
      </c>
    </row>
    <row r="266" spans="1:9" s="118" customFormat="1" ht="33.75">
      <c r="A266" s="119"/>
      <c r="B266" s="120"/>
      <c r="C266" s="103" t="s">
        <v>76</v>
      </c>
      <c r="D266" s="12" t="s">
        <v>185</v>
      </c>
      <c r="E266" s="121">
        <v>100</v>
      </c>
      <c r="F266" s="121">
        <v>145.1</v>
      </c>
      <c r="G266" s="146">
        <f t="shared" si="17"/>
        <v>145.1</v>
      </c>
      <c r="H266" s="146">
        <f t="shared" si="19"/>
        <v>56.611134953766914</v>
      </c>
      <c r="I266" s="43">
        <v>256.31</v>
      </c>
    </row>
    <row r="267" spans="1:9" ht="45" hidden="1">
      <c r="A267" s="54"/>
      <c r="B267" s="59"/>
      <c r="C267" s="30" t="s">
        <v>141</v>
      </c>
      <c r="D267" s="219" t="s">
        <v>200</v>
      </c>
      <c r="E267" s="53"/>
      <c r="F267" s="53"/>
      <c r="G267" s="138" t="e">
        <f t="shared" si="17"/>
        <v>#DIV/0!</v>
      </c>
      <c r="H267" s="138" t="e">
        <f t="shared" si="19"/>
        <v>#DIV/0!</v>
      </c>
      <c r="I267" s="43"/>
    </row>
    <row r="268" spans="1:9" ht="13.5" customHeight="1" hidden="1">
      <c r="A268" s="54"/>
      <c r="B268" s="48">
        <v>85206</v>
      </c>
      <c r="C268" s="44"/>
      <c r="D268" s="13" t="s">
        <v>186</v>
      </c>
      <c r="E268" s="50">
        <f>SUM(E269:E269)</f>
        <v>0</v>
      </c>
      <c r="F268" s="50">
        <f>SUM(F269:F269)</f>
        <v>0</v>
      </c>
      <c r="G268" s="143" t="e">
        <f t="shared" si="17"/>
        <v>#DIV/0!</v>
      </c>
      <c r="H268" s="143" t="e">
        <f t="shared" si="19"/>
        <v>#DIV/0!</v>
      </c>
      <c r="I268" s="40">
        <f>SUM(I269)</f>
        <v>0</v>
      </c>
    </row>
    <row r="269" spans="1:9" ht="33.75" hidden="1">
      <c r="A269" s="54"/>
      <c r="B269" s="114"/>
      <c r="C269" s="30" t="s">
        <v>51</v>
      </c>
      <c r="D269" s="12" t="s">
        <v>253</v>
      </c>
      <c r="E269" s="53"/>
      <c r="F269" s="53"/>
      <c r="G269" s="138" t="e">
        <f t="shared" si="17"/>
        <v>#DIV/0!</v>
      </c>
      <c r="H269" s="138" t="e">
        <f t="shared" si="19"/>
        <v>#DIV/0!</v>
      </c>
      <c r="I269" s="43"/>
    </row>
    <row r="270" spans="1:9" ht="12.75">
      <c r="A270" s="54"/>
      <c r="B270" s="48">
        <v>85211</v>
      </c>
      <c r="C270" s="44"/>
      <c r="D270" s="13" t="s">
        <v>262</v>
      </c>
      <c r="E270" s="50">
        <f>SUM(E271:E272)</f>
        <v>15523582</v>
      </c>
      <c r="F270" s="50">
        <f>SUM(F271:F272)</f>
        <v>7956173</v>
      </c>
      <c r="G270" s="137">
        <f t="shared" si="17"/>
        <v>51.252172340120985</v>
      </c>
      <c r="H270" s="143" t="s">
        <v>124</v>
      </c>
      <c r="I270" s="43" t="s">
        <v>124</v>
      </c>
    </row>
    <row r="271" spans="1:9" ht="50.25" customHeight="1">
      <c r="A271" s="54"/>
      <c r="B271" s="58"/>
      <c r="C271" s="30" t="s">
        <v>261</v>
      </c>
      <c r="D271" s="12" t="s">
        <v>260</v>
      </c>
      <c r="E271" s="53">
        <v>15513582</v>
      </c>
      <c r="F271" s="53">
        <v>7946173</v>
      </c>
      <c r="G271" s="138">
        <f t="shared" si="17"/>
        <v>51.220749663101664</v>
      </c>
      <c r="H271" s="150" t="s">
        <v>124</v>
      </c>
      <c r="I271" s="43" t="s">
        <v>124</v>
      </c>
    </row>
    <row r="272" spans="1:9" ht="73.5" customHeight="1">
      <c r="A272" s="54"/>
      <c r="B272" s="217"/>
      <c r="C272" s="30" t="s">
        <v>263</v>
      </c>
      <c r="D272" s="12" t="s">
        <v>264</v>
      </c>
      <c r="E272" s="53">
        <v>10000</v>
      </c>
      <c r="F272" s="53">
        <v>10000</v>
      </c>
      <c r="G272" s="138">
        <f t="shared" si="17"/>
        <v>100</v>
      </c>
      <c r="H272" s="150" t="s">
        <v>124</v>
      </c>
      <c r="I272" s="43" t="s">
        <v>124</v>
      </c>
    </row>
    <row r="273" spans="1:9" ht="35.25" customHeight="1">
      <c r="A273" s="19"/>
      <c r="B273" s="62">
        <v>85212</v>
      </c>
      <c r="C273" s="20"/>
      <c r="D273" s="71" t="s">
        <v>102</v>
      </c>
      <c r="E273" s="40">
        <f>SUM(E275:E280)</f>
        <v>23944012</v>
      </c>
      <c r="F273" s="40">
        <f>SUM(F275:F280)</f>
        <v>13293080.879999999</v>
      </c>
      <c r="G273" s="143">
        <f t="shared" si="17"/>
        <v>55.51734972401451</v>
      </c>
      <c r="H273" s="143">
        <f aca="true" t="shared" si="20" ref="H273:H304">(F273/I273)*100</f>
        <v>113.40307197353074</v>
      </c>
      <c r="I273" s="40">
        <f>SUM(I274:I280)</f>
        <v>11721976</v>
      </c>
    </row>
    <row r="274" spans="1:9" ht="12.75" hidden="1">
      <c r="A274" s="19"/>
      <c r="B274" s="36"/>
      <c r="C274" s="52" t="s">
        <v>70</v>
      </c>
      <c r="D274" s="10" t="s">
        <v>150</v>
      </c>
      <c r="E274" s="106" t="s">
        <v>153</v>
      </c>
      <c r="F274" s="106" t="s">
        <v>153</v>
      </c>
      <c r="G274" s="146" t="s">
        <v>124</v>
      </c>
      <c r="H274" s="146" t="e">
        <f t="shared" si="20"/>
        <v>#VALUE!</v>
      </c>
      <c r="I274" s="43" t="s">
        <v>124</v>
      </c>
    </row>
    <row r="275" spans="1:9" s="105" customFormat="1" ht="12.75" customHeight="1" hidden="1">
      <c r="A275" s="101"/>
      <c r="B275" s="102"/>
      <c r="C275" s="103" t="s">
        <v>17</v>
      </c>
      <c r="D275" s="12" t="s">
        <v>18</v>
      </c>
      <c r="E275" s="106"/>
      <c r="F275" s="106"/>
      <c r="G275" s="146" t="e">
        <f t="shared" si="17"/>
        <v>#DIV/0!</v>
      </c>
      <c r="H275" s="146" t="e">
        <f t="shared" si="20"/>
        <v>#DIV/0!</v>
      </c>
      <c r="I275" s="106"/>
    </row>
    <row r="276" spans="1:9" ht="36.75" customHeight="1" hidden="1">
      <c r="A276" s="19"/>
      <c r="B276" s="36"/>
      <c r="C276" s="52" t="s">
        <v>78</v>
      </c>
      <c r="D276" s="12" t="s">
        <v>258</v>
      </c>
      <c r="E276" s="25"/>
      <c r="F276" s="25"/>
      <c r="G276" s="146" t="e">
        <f t="shared" si="17"/>
        <v>#DIV/0!</v>
      </c>
      <c r="H276" s="146" t="e">
        <f t="shared" si="20"/>
        <v>#DIV/0!</v>
      </c>
      <c r="I276" s="106"/>
    </row>
    <row r="277" spans="1:9" ht="24" customHeight="1">
      <c r="A277" s="19"/>
      <c r="B277" s="36"/>
      <c r="C277" s="52" t="s">
        <v>25</v>
      </c>
      <c r="D277" s="10" t="s">
        <v>231</v>
      </c>
      <c r="E277" s="25">
        <v>9700</v>
      </c>
      <c r="F277" s="25">
        <v>5387.02</v>
      </c>
      <c r="G277" s="138">
        <f t="shared" si="17"/>
        <v>55.53628865979381</v>
      </c>
      <c r="H277" s="138">
        <f t="shared" si="20"/>
        <v>142.2608484387544</v>
      </c>
      <c r="I277" s="106">
        <v>3786.72</v>
      </c>
    </row>
    <row r="278" spans="1:9" ht="45">
      <c r="A278" s="22"/>
      <c r="B278" s="23"/>
      <c r="C278" s="186">
        <v>2010</v>
      </c>
      <c r="D278" s="176" t="s">
        <v>238</v>
      </c>
      <c r="E278" s="33">
        <v>23741700</v>
      </c>
      <c r="F278" s="33">
        <v>13191632</v>
      </c>
      <c r="G278" s="177">
        <f t="shared" si="17"/>
        <v>55.56313153649486</v>
      </c>
      <c r="H278" s="177">
        <f t="shared" si="20"/>
        <v>114.37984271292416</v>
      </c>
      <c r="I278" s="178">
        <v>11533179</v>
      </c>
    </row>
    <row r="279" spans="1:9" ht="33.75">
      <c r="A279" s="22"/>
      <c r="B279" s="23"/>
      <c r="C279" s="30">
        <v>2360</v>
      </c>
      <c r="D279" s="12" t="s">
        <v>185</v>
      </c>
      <c r="E279" s="25">
        <v>150612</v>
      </c>
      <c r="F279" s="25">
        <v>69104.83</v>
      </c>
      <c r="G279" s="146">
        <f t="shared" si="17"/>
        <v>45.88268531059942</v>
      </c>
      <c r="H279" s="146">
        <f t="shared" si="20"/>
        <v>42.60384253635315</v>
      </c>
      <c r="I279" s="106">
        <v>162203.28</v>
      </c>
    </row>
    <row r="280" spans="1:9" ht="56.25">
      <c r="A280" s="22"/>
      <c r="B280" s="23"/>
      <c r="C280" s="52" t="s">
        <v>67</v>
      </c>
      <c r="D280" s="12" t="s">
        <v>218</v>
      </c>
      <c r="E280" s="25">
        <v>42000</v>
      </c>
      <c r="F280" s="25">
        <v>26957.03</v>
      </c>
      <c r="G280" s="146">
        <f t="shared" si="17"/>
        <v>64.18340476190477</v>
      </c>
      <c r="H280" s="146">
        <f t="shared" si="20"/>
        <v>118.19629938176874</v>
      </c>
      <c r="I280" s="106">
        <v>22807</v>
      </c>
    </row>
    <row r="281" spans="1:9" ht="57.75" customHeight="1">
      <c r="A281" s="19"/>
      <c r="B281" s="27">
        <v>85213</v>
      </c>
      <c r="C281" s="20"/>
      <c r="D281" s="13" t="s">
        <v>177</v>
      </c>
      <c r="E281" s="21">
        <f>SUM(E282:E285)</f>
        <v>232800</v>
      </c>
      <c r="F281" s="21">
        <f>SUM(F282:F285)</f>
        <v>188931</v>
      </c>
      <c r="G281" s="137">
        <f t="shared" si="17"/>
        <v>81.15592783505154</v>
      </c>
      <c r="H281" s="137">
        <f t="shared" si="20"/>
        <v>109.22339989548881</v>
      </c>
      <c r="I281" s="21">
        <f>SUM(I282:I285)</f>
        <v>172976.66999999998</v>
      </c>
    </row>
    <row r="282" spans="1:9" ht="12.75">
      <c r="A282" s="19"/>
      <c r="B282" s="36"/>
      <c r="C282" s="30" t="s">
        <v>11</v>
      </c>
      <c r="D282" s="10" t="s">
        <v>12</v>
      </c>
      <c r="E282" s="25">
        <v>600</v>
      </c>
      <c r="F282" s="25">
        <v>0</v>
      </c>
      <c r="G282" s="138">
        <f t="shared" si="17"/>
        <v>0</v>
      </c>
      <c r="H282" s="146">
        <f t="shared" si="20"/>
        <v>0</v>
      </c>
      <c r="I282" s="43">
        <v>449.67</v>
      </c>
    </row>
    <row r="283" spans="1:9" ht="45">
      <c r="A283" s="22"/>
      <c r="B283" s="29"/>
      <c r="C283" s="30">
        <v>2010</v>
      </c>
      <c r="D283" s="12" t="s">
        <v>238</v>
      </c>
      <c r="E283" s="25">
        <v>99400</v>
      </c>
      <c r="F283" s="25">
        <v>88136</v>
      </c>
      <c r="G283" s="138">
        <f t="shared" si="17"/>
        <v>88.66800804828974</v>
      </c>
      <c r="H283" s="138">
        <f t="shared" si="20"/>
        <v>106.4046069708201</v>
      </c>
      <c r="I283" s="25">
        <v>82831</v>
      </c>
    </row>
    <row r="284" spans="1:9" ht="33.75">
      <c r="A284" s="22"/>
      <c r="B284" s="29"/>
      <c r="C284" s="30" t="s">
        <v>51</v>
      </c>
      <c r="D284" s="12" t="s">
        <v>253</v>
      </c>
      <c r="E284" s="25">
        <v>132800</v>
      </c>
      <c r="F284" s="25">
        <v>100795</v>
      </c>
      <c r="G284" s="138">
        <f t="shared" si="17"/>
        <v>75.89984939759036</v>
      </c>
      <c r="H284" s="138">
        <f t="shared" si="20"/>
        <v>112.37401890831251</v>
      </c>
      <c r="I284" s="25">
        <v>89696</v>
      </c>
    </row>
    <row r="285" spans="1:9" s="105" customFormat="1" ht="56.25" hidden="1">
      <c r="A285" s="212"/>
      <c r="B285" s="212"/>
      <c r="C285" s="214" t="s">
        <v>67</v>
      </c>
      <c r="D285" s="12" t="s">
        <v>218</v>
      </c>
      <c r="E285" s="162"/>
      <c r="F285" s="162"/>
      <c r="G285" s="211" t="e">
        <f t="shared" si="17"/>
        <v>#DIV/0!</v>
      </c>
      <c r="H285" s="211" t="e">
        <f t="shared" si="20"/>
        <v>#DIV/0!</v>
      </c>
      <c r="I285" s="162"/>
    </row>
    <row r="286" spans="1:9" ht="22.5">
      <c r="A286" s="19"/>
      <c r="B286" s="27">
        <v>85214</v>
      </c>
      <c r="C286" s="20"/>
      <c r="D286" s="13" t="s">
        <v>103</v>
      </c>
      <c r="E286" s="21">
        <f>SUM(E287:E292)</f>
        <v>1922797</v>
      </c>
      <c r="F286" s="21">
        <f>SUM(F287:F292)</f>
        <v>1752717.39</v>
      </c>
      <c r="G286" s="137">
        <f t="shared" si="17"/>
        <v>91.15457273960797</v>
      </c>
      <c r="H286" s="137">
        <f t="shared" si="20"/>
        <v>110.7805748002967</v>
      </c>
      <c r="I286" s="21">
        <f>SUM(I287:I292)</f>
        <v>1582152.28</v>
      </c>
    </row>
    <row r="287" spans="1:9" ht="42" customHeight="1" hidden="1">
      <c r="A287" s="22"/>
      <c r="B287" s="23"/>
      <c r="C287" s="57" t="s">
        <v>78</v>
      </c>
      <c r="D287" s="12" t="s">
        <v>258</v>
      </c>
      <c r="E287" s="25"/>
      <c r="F287" s="25"/>
      <c r="G287" s="138" t="e">
        <f t="shared" si="17"/>
        <v>#DIV/0!</v>
      </c>
      <c r="H287" s="138" t="e">
        <f t="shared" si="20"/>
        <v>#DIV/0!</v>
      </c>
      <c r="I287" s="25"/>
    </row>
    <row r="288" spans="1:9" ht="12.75" hidden="1">
      <c r="A288" s="22"/>
      <c r="B288" s="23"/>
      <c r="C288" s="57" t="s">
        <v>25</v>
      </c>
      <c r="D288" s="12" t="s">
        <v>231</v>
      </c>
      <c r="E288" s="25"/>
      <c r="F288" s="25"/>
      <c r="G288" s="138" t="e">
        <f t="shared" si="17"/>
        <v>#DIV/0!</v>
      </c>
      <c r="H288" s="138" t="e">
        <f t="shared" si="20"/>
        <v>#DIV/0!</v>
      </c>
      <c r="I288" s="43"/>
    </row>
    <row r="289" spans="1:9" ht="12.75">
      <c r="A289" s="22"/>
      <c r="B289" s="29"/>
      <c r="C289" s="30" t="s">
        <v>11</v>
      </c>
      <c r="D289" s="11" t="s">
        <v>12</v>
      </c>
      <c r="E289" s="25">
        <v>6100</v>
      </c>
      <c r="F289" s="25">
        <v>4255.39</v>
      </c>
      <c r="G289" s="138">
        <f t="shared" si="17"/>
        <v>69.7604918032787</v>
      </c>
      <c r="H289" s="138">
        <f t="shared" si="20"/>
        <v>1304.2141718769158</v>
      </c>
      <c r="I289" s="25">
        <v>326.28</v>
      </c>
    </row>
    <row r="290" spans="1:9" ht="12.75" hidden="1">
      <c r="A290" s="22"/>
      <c r="B290" s="29"/>
      <c r="C290" s="30" t="s">
        <v>121</v>
      </c>
      <c r="D290" s="11" t="s">
        <v>106</v>
      </c>
      <c r="E290" s="25"/>
      <c r="F290" s="25"/>
      <c r="G290" s="138" t="e">
        <f t="shared" si="17"/>
        <v>#DIV/0!</v>
      </c>
      <c r="H290" s="138" t="e">
        <f t="shared" si="20"/>
        <v>#DIV/0!</v>
      </c>
      <c r="I290" s="25">
        <v>0</v>
      </c>
    </row>
    <row r="291" spans="1:9" ht="33.75">
      <c r="A291" s="22"/>
      <c r="B291" s="29"/>
      <c r="C291" s="30">
        <v>2030</v>
      </c>
      <c r="D291" s="12" t="s">
        <v>253</v>
      </c>
      <c r="E291" s="25">
        <v>1916697</v>
      </c>
      <c r="F291" s="25">
        <v>1748462</v>
      </c>
      <c r="G291" s="138">
        <f t="shared" si="17"/>
        <v>91.22266065006623</v>
      </c>
      <c r="H291" s="138">
        <f t="shared" si="20"/>
        <v>110.53440770350215</v>
      </c>
      <c r="I291" s="25">
        <v>1581826</v>
      </c>
    </row>
    <row r="292" spans="1:9" s="105" customFormat="1" ht="57" customHeight="1" hidden="1">
      <c r="A292" s="212"/>
      <c r="B292" s="212"/>
      <c r="C292" s="214" t="s">
        <v>67</v>
      </c>
      <c r="D292" s="12" t="s">
        <v>218</v>
      </c>
      <c r="E292" s="162"/>
      <c r="F292" s="162"/>
      <c r="G292" s="211" t="e">
        <f t="shared" si="17"/>
        <v>#DIV/0!</v>
      </c>
      <c r="H292" s="211" t="e">
        <f t="shared" si="20"/>
        <v>#DIV/0!</v>
      </c>
      <c r="I292" s="162"/>
    </row>
    <row r="293" spans="1:9" ht="12.75">
      <c r="A293" s="19"/>
      <c r="B293" s="27">
        <v>85215</v>
      </c>
      <c r="C293" s="20"/>
      <c r="D293" s="14" t="s">
        <v>61</v>
      </c>
      <c r="E293" s="21">
        <f>SUM(E294:E296)</f>
        <v>58078.37</v>
      </c>
      <c r="F293" s="21">
        <f>SUM(F294:F296)</f>
        <v>56839.840000000004</v>
      </c>
      <c r="G293" s="137">
        <f t="shared" si="17"/>
        <v>97.86748491736252</v>
      </c>
      <c r="H293" s="137">
        <f t="shared" si="20"/>
        <v>85.37470423304416</v>
      </c>
      <c r="I293" s="21">
        <f>SUM(I294:I296)</f>
        <v>66576.91</v>
      </c>
    </row>
    <row r="294" spans="1:9" ht="12.75">
      <c r="A294" s="19"/>
      <c r="B294" s="36"/>
      <c r="C294" s="57" t="s">
        <v>25</v>
      </c>
      <c r="D294" s="10" t="s">
        <v>231</v>
      </c>
      <c r="E294" s="25">
        <v>50</v>
      </c>
      <c r="F294" s="25">
        <v>0</v>
      </c>
      <c r="G294" s="138">
        <f t="shared" si="17"/>
        <v>0</v>
      </c>
      <c r="H294" s="150" t="s">
        <v>124</v>
      </c>
      <c r="I294" s="25">
        <v>0</v>
      </c>
    </row>
    <row r="295" spans="1:9" ht="12.75">
      <c r="A295" s="22"/>
      <c r="B295" s="29"/>
      <c r="C295" s="28" t="s">
        <v>11</v>
      </c>
      <c r="D295" s="11" t="s">
        <v>12</v>
      </c>
      <c r="E295" s="25">
        <v>1500</v>
      </c>
      <c r="F295" s="25">
        <v>311.47</v>
      </c>
      <c r="G295" s="138">
        <f t="shared" si="17"/>
        <v>20.76466666666667</v>
      </c>
      <c r="H295" s="138">
        <f t="shared" si="20"/>
        <v>23.23258693479331</v>
      </c>
      <c r="I295" s="25">
        <v>1340.66</v>
      </c>
    </row>
    <row r="296" spans="1:9" ht="45">
      <c r="A296" s="22"/>
      <c r="B296" s="29"/>
      <c r="C296" s="30" t="s">
        <v>121</v>
      </c>
      <c r="D296" s="12" t="s">
        <v>238</v>
      </c>
      <c r="E296" s="25">
        <v>56528.37</v>
      </c>
      <c r="F296" s="25">
        <v>56528.37</v>
      </c>
      <c r="G296" s="138">
        <f t="shared" si="17"/>
        <v>100</v>
      </c>
      <c r="H296" s="138">
        <f t="shared" si="20"/>
        <v>86.65177719442795</v>
      </c>
      <c r="I296" s="25">
        <v>65236.25</v>
      </c>
    </row>
    <row r="297" spans="1:9" s="85" customFormat="1" ht="12.75">
      <c r="A297" s="19"/>
      <c r="B297" s="27">
        <v>85216</v>
      </c>
      <c r="C297" s="20"/>
      <c r="D297" s="72" t="s">
        <v>112</v>
      </c>
      <c r="E297" s="21">
        <f>SUM(E298:E302)</f>
        <v>1254368</v>
      </c>
      <c r="F297" s="21">
        <f>SUM(F298:F302)</f>
        <v>1223926.48</v>
      </c>
      <c r="G297" s="137">
        <f aca="true" t="shared" si="21" ref="G297:G395">F297*100/E297</f>
        <v>97.57315875404984</v>
      </c>
      <c r="H297" s="137">
        <f t="shared" si="20"/>
        <v>121.81084650814853</v>
      </c>
      <c r="I297" s="21">
        <f>SUM(I298:I302)</f>
        <v>1004776.27</v>
      </c>
    </row>
    <row r="298" spans="1:9" s="1" customFormat="1" ht="36.75" customHeight="1" hidden="1">
      <c r="A298" s="22"/>
      <c r="B298" s="29"/>
      <c r="C298" s="30" t="s">
        <v>78</v>
      </c>
      <c r="D298" s="12" t="s">
        <v>258</v>
      </c>
      <c r="E298" s="25"/>
      <c r="F298" s="25"/>
      <c r="G298" s="138" t="e">
        <f t="shared" si="21"/>
        <v>#DIV/0!</v>
      </c>
      <c r="H298" s="138" t="e">
        <f t="shared" si="20"/>
        <v>#DIV/0!</v>
      </c>
      <c r="I298" s="43"/>
    </row>
    <row r="299" spans="1:9" s="1" customFormat="1" ht="12.75" hidden="1">
      <c r="A299" s="22"/>
      <c r="B299" s="29"/>
      <c r="C299" s="30" t="s">
        <v>25</v>
      </c>
      <c r="D299" s="12" t="s">
        <v>231</v>
      </c>
      <c r="E299" s="25"/>
      <c r="F299" s="25"/>
      <c r="G299" s="138" t="e">
        <f t="shared" si="21"/>
        <v>#DIV/0!</v>
      </c>
      <c r="H299" s="138" t="e">
        <f t="shared" si="20"/>
        <v>#DIV/0!</v>
      </c>
      <c r="I299" s="43"/>
    </row>
    <row r="300" spans="1:9" s="1" customFormat="1" ht="12.75">
      <c r="A300" s="22"/>
      <c r="B300" s="29"/>
      <c r="C300" s="30" t="s">
        <v>11</v>
      </c>
      <c r="D300" s="12" t="s">
        <v>12</v>
      </c>
      <c r="E300" s="25">
        <v>11800</v>
      </c>
      <c r="F300" s="25">
        <v>7146.48</v>
      </c>
      <c r="G300" s="138">
        <f t="shared" si="21"/>
        <v>60.56338983050848</v>
      </c>
      <c r="H300" s="138">
        <f t="shared" si="20"/>
        <v>116.53889995058924</v>
      </c>
      <c r="I300" s="43">
        <v>6132.27</v>
      </c>
    </row>
    <row r="301" spans="1:9" s="1" customFormat="1" ht="33.75">
      <c r="A301" s="22"/>
      <c r="B301" s="29"/>
      <c r="C301" s="30" t="s">
        <v>51</v>
      </c>
      <c r="D301" s="12" t="s">
        <v>253</v>
      </c>
      <c r="E301" s="25">
        <v>1242568</v>
      </c>
      <c r="F301" s="25">
        <v>1216780</v>
      </c>
      <c r="G301" s="138">
        <f t="shared" si="21"/>
        <v>97.92462062438435</v>
      </c>
      <c r="H301" s="138">
        <f t="shared" si="20"/>
        <v>121.84321940551388</v>
      </c>
      <c r="I301" s="25">
        <v>998644</v>
      </c>
    </row>
    <row r="302" spans="1:9" s="1" customFormat="1" ht="59.25" customHeight="1" hidden="1">
      <c r="A302" s="22"/>
      <c r="B302" s="29"/>
      <c r="C302" s="30" t="s">
        <v>67</v>
      </c>
      <c r="D302" s="12" t="s">
        <v>218</v>
      </c>
      <c r="E302" s="25"/>
      <c r="F302" s="25"/>
      <c r="G302" s="138" t="e">
        <f t="shared" si="21"/>
        <v>#DIV/0!</v>
      </c>
      <c r="H302" s="138" t="e">
        <f t="shared" si="20"/>
        <v>#DIV/0!</v>
      </c>
      <c r="I302" s="43"/>
    </row>
    <row r="303" spans="1:9" ht="12.75">
      <c r="A303" s="19"/>
      <c r="B303" s="27">
        <v>85219</v>
      </c>
      <c r="C303" s="20"/>
      <c r="D303" s="14" t="s">
        <v>104</v>
      </c>
      <c r="E303" s="21">
        <f>SUM(E304:E309)</f>
        <v>1840530</v>
      </c>
      <c r="F303" s="21">
        <f>SUM(F304:F307)</f>
        <v>976601.67</v>
      </c>
      <c r="G303" s="137">
        <f t="shared" si="21"/>
        <v>53.060893872960506</v>
      </c>
      <c r="H303" s="137">
        <f t="shared" si="20"/>
        <v>103.56172730740141</v>
      </c>
      <c r="I303" s="21">
        <f>SUM(I304:I307)</f>
        <v>943014.08</v>
      </c>
    </row>
    <row r="304" spans="1:9" ht="12.75" hidden="1">
      <c r="A304" s="19"/>
      <c r="B304" s="36"/>
      <c r="C304" s="34" t="s">
        <v>25</v>
      </c>
      <c r="D304" s="10" t="s">
        <v>231</v>
      </c>
      <c r="E304" s="25"/>
      <c r="F304" s="25"/>
      <c r="G304" s="138" t="e">
        <f t="shared" si="21"/>
        <v>#DIV/0!</v>
      </c>
      <c r="H304" s="138" t="e">
        <f t="shared" si="20"/>
        <v>#DIV/0!</v>
      </c>
      <c r="I304" s="25"/>
    </row>
    <row r="305" spans="1:9" ht="12.75">
      <c r="A305" s="22"/>
      <c r="B305" s="29"/>
      <c r="C305" s="30" t="s">
        <v>11</v>
      </c>
      <c r="D305" s="11" t="s">
        <v>12</v>
      </c>
      <c r="E305" s="25">
        <v>5000</v>
      </c>
      <c r="F305" s="25">
        <v>11871.67</v>
      </c>
      <c r="G305" s="138">
        <f t="shared" si="21"/>
        <v>237.4334</v>
      </c>
      <c r="H305" s="138">
        <f aca="true" t="shared" si="22" ref="H305:H319">(F305/I305)*100</f>
        <v>583.0650072688696</v>
      </c>
      <c r="I305" s="25">
        <v>2036.08</v>
      </c>
    </row>
    <row r="306" spans="1:9" ht="45">
      <c r="A306" s="22"/>
      <c r="B306" s="29"/>
      <c r="C306" s="30" t="s">
        <v>121</v>
      </c>
      <c r="D306" s="12" t="s">
        <v>238</v>
      </c>
      <c r="E306" s="25">
        <v>11430</v>
      </c>
      <c r="F306" s="25">
        <v>11430</v>
      </c>
      <c r="G306" s="138">
        <f t="shared" si="21"/>
        <v>100</v>
      </c>
      <c r="H306" s="138">
        <f t="shared" si="22"/>
        <v>133.57485099918196</v>
      </c>
      <c r="I306" s="25">
        <v>8557</v>
      </c>
    </row>
    <row r="307" spans="1:9" ht="33.75">
      <c r="A307" s="22"/>
      <c r="B307" s="99"/>
      <c r="C307" s="30">
        <v>2030</v>
      </c>
      <c r="D307" s="12" t="s">
        <v>253</v>
      </c>
      <c r="E307" s="25">
        <v>1824100</v>
      </c>
      <c r="F307" s="25">
        <v>953300</v>
      </c>
      <c r="G307" s="138">
        <f t="shared" si="21"/>
        <v>52.26138917822488</v>
      </c>
      <c r="H307" s="138">
        <f t="shared" si="22"/>
        <v>102.23922455628949</v>
      </c>
      <c r="I307" s="25">
        <v>932421</v>
      </c>
    </row>
    <row r="308" spans="1:9" ht="33.75" customHeight="1" hidden="1">
      <c r="A308" s="22"/>
      <c r="B308" s="195">
        <v>85220</v>
      </c>
      <c r="C308" s="44"/>
      <c r="D308" s="13" t="s">
        <v>156</v>
      </c>
      <c r="E308" s="21">
        <f>SUM(E309)</f>
        <v>0</v>
      </c>
      <c r="F308" s="21">
        <f>SUM(F309)</f>
        <v>0</v>
      </c>
      <c r="G308" s="137" t="e">
        <f t="shared" si="21"/>
        <v>#DIV/0!</v>
      </c>
      <c r="H308" s="137" t="e">
        <f t="shared" si="22"/>
        <v>#DIV/0!</v>
      </c>
      <c r="I308" s="21"/>
    </row>
    <row r="309" spans="1:9" ht="12.75" hidden="1">
      <c r="A309" s="22"/>
      <c r="B309" s="99"/>
      <c r="C309" s="34" t="s">
        <v>11</v>
      </c>
      <c r="D309" s="10" t="s">
        <v>157</v>
      </c>
      <c r="E309" s="25"/>
      <c r="F309" s="25"/>
      <c r="G309" s="138" t="e">
        <f t="shared" si="21"/>
        <v>#DIV/0!</v>
      </c>
      <c r="H309" s="138" t="e">
        <f t="shared" si="22"/>
        <v>#DIV/0!</v>
      </c>
      <c r="I309" s="25"/>
    </row>
    <row r="310" spans="1:9" ht="33.75">
      <c r="A310" s="22"/>
      <c r="B310" s="27">
        <v>85220</v>
      </c>
      <c r="C310" s="168"/>
      <c r="D310" s="13" t="s">
        <v>156</v>
      </c>
      <c r="E310" s="21">
        <f>SUM(E311:E311)</f>
        <v>50000</v>
      </c>
      <c r="F310" s="21">
        <f>SUM(F311:F311)</f>
        <v>23438.97</v>
      </c>
      <c r="G310" s="137">
        <f t="shared" si="21"/>
        <v>46.87794</v>
      </c>
      <c r="H310" s="137">
        <f t="shared" si="22"/>
        <v>86.4348164709813</v>
      </c>
      <c r="I310" s="21">
        <f>SUM(I311:I311)</f>
        <v>27117.51</v>
      </c>
    </row>
    <row r="311" spans="1:9" ht="12.75">
      <c r="A311" s="22"/>
      <c r="B311" s="107"/>
      <c r="C311" s="30" t="s">
        <v>11</v>
      </c>
      <c r="D311" s="11" t="s">
        <v>12</v>
      </c>
      <c r="E311" s="25">
        <v>50000</v>
      </c>
      <c r="F311" s="25">
        <v>23438.97</v>
      </c>
      <c r="G311" s="138">
        <f t="shared" si="21"/>
        <v>46.87794</v>
      </c>
      <c r="H311" s="138">
        <f t="shared" si="22"/>
        <v>86.4348164709813</v>
      </c>
      <c r="I311" s="25">
        <v>27117.51</v>
      </c>
    </row>
    <row r="312" spans="1:9" ht="13.5" customHeight="1">
      <c r="A312" s="19"/>
      <c r="B312" s="27">
        <v>85228</v>
      </c>
      <c r="C312" s="20"/>
      <c r="D312" s="13" t="s">
        <v>62</v>
      </c>
      <c r="E312" s="21">
        <f>SUM(E313:E317)</f>
        <v>462891</v>
      </c>
      <c r="F312" s="21">
        <f>SUM(F313:F317)</f>
        <v>258846.12</v>
      </c>
      <c r="G312" s="137">
        <f t="shared" si="21"/>
        <v>55.91945403993597</v>
      </c>
      <c r="H312" s="137">
        <f t="shared" si="22"/>
        <v>93.89585453291795</v>
      </c>
      <c r="I312" s="21">
        <f>SUM(I313:I317)</f>
        <v>275673.6400000001</v>
      </c>
    </row>
    <row r="313" spans="1:9" ht="12.75">
      <c r="A313" s="22"/>
      <c r="B313" s="29"/>
      <c r="C313" s="34" t="s">
        <v>56</v>
      </c>
      <c r="D313" s="10" t="s">
        <v>57</v>
      </c>
      <c r="E313" s="25">
        <v>340000</v>
      </c>
      <c r="F313" s="25">
        <v>173522.4</v>
      </c>
      <c r="G313" s="138">
        <f t="shared" si="21"/>
        <v>51.036</v>
      </c>
      <c r="H313" s="138">
        <f t="shared" si="22"/>
        <v>87.88291111256747</v>
      </c>
      <c r="I313" s="25">
        <v>197447.26</v>
      </c>
    </row>
    <row r="314" spans="1:9" ht="12.75">
      <c r="A314" s="22"/>
      <c r="B314" s="29"/>
      <c r="C314" s="30" t="s">
        <v>25</v>
      </c>
      <c r="D314" s="10" t="s">
        <v>231</v>
      </c>
      <c r="E314" s="25">
        <v>10</v>
      </c>
      <c r="F314" s="25">
        <v>0</v>
      </c>
      <c r="G314" s="138">
        <f t="shared" si="21"/>
        <v>0</v>
      </c>
      <c r="H314" s="150" t="s">
        <v>124</v>
      </c>
      <c r="I314" s="25">
        <v>0</v>
      </c>
    </row>
    <row r="315" spans="1:9" ht="12.75">
      <c r="A315" s="22"/>
      <c r="B315" s="29"/>
      <c r="C315" s="30" t="s">
        <v>11</v>
      </c>
      <c r="D315" s="11" t="s">
        <v>12</v>
      </c>
      <c r="E315" s="25">
        <v>1841</v>
      </c>
      <c r="F315" s="25">
        <v>0</v>
      </c>
      <c r="G315" s="138">
        <f t="shared" si="21"/>
        <v>0</v>
      </c>
      <c r="H315" s="138">
        <f t="shared" si="22"/>
        <v>0</v>
      </c>
      <c r="I315" s="25">
        <v>1431.79</v>
      </c>
    </row>
    <row r="316" spans="1:9" ht="45">
      <c r="A316" s="22"/>
      <c r="B316" s="29"/>
      <c r="C316" s="30" t="s">
        <v>121</v>
      </c>
      <c r="D316" s="12" t="s">
        <v>238</v>
      </c>
      <c r="E316" s="80">
        <v>120040</v>
      </c>
      <c r="F316" s="80">
        <v>83720</v>
      </c>
      <c r="G316" s="148">
        <f t="shared" si="21"/>
        <v>69.74341886037988</v>
      </c>
      <c r="H316" s="138">
        <f t="shared" si="22"/>
        <v>111.47802929427431</v>
      </c>
      <c r="I316" s="158">
        <v>75100</v>
      </c>
    </row>
    <row r="317" spans="1:9" ht="33.75">
      <c r="A317" s="22"/>
      <c r="B317" s="29"/>
      <c r="C317" s="30" t="s">
        <v>76</v>
      </c>
      <c r="D317" s="12" t="s">
        <v>185</v>
      </c>
      <c r="E317" s="80">
        <v>1000</v>
      </c>
      <c r="F317" s="80">
        <v>1603.72</v>
      </c>
      <c r="G317" s="146">
        <f t="shared" si="21"/>
        <v>160.372</v>
      </c>
      <c r="H317" s="138">
        <f t="shared" si="22"/>
        <v>94.63764096330087</v>
      </c>
      <c r="I317" s="158">
        <v>1694.59</v>
      </c>
    </row>
    <row r="318" spans="1:9" ht="12.75" hidden="1">
      <c r="A318" s="22"/>
      <c r="B318" s="27">
        <v>85231</v>
      </c>
      <c r="C318" s="42"/>
      <c r="D318" s="87" t="s">
        <v>130</v>
      </c>
      <c r="E318" s="88">
        <f>SUM(E319)</f>
        <v>0</v>
      </c>
      <c r="F318" s="88">
        <f>SUM(F319)</f>
        <v>0</v>
      </c>
      <c r="G318" s="147" t="e">
        <f t="shared" si="21"/>
        <v>#DIV/0!</v>
      </c>
      <c r="H318" s="137" t="e">
        <f t="shared" si="22"/>
        <v>#DIV/0!</v>
      </c>
      <c r="I318" s="88">
        <f>SUM(I319)</f>
        <v>0</v>
      </c>
    </row>
    <row r="319" spans="1:9" ht="45" hidden="1">
      <c r="A319" s="22"/>
      <c r="B319" s="29"/>
      <c r="C319" s="30" t="s">
        <v>121</v>
      </c>
      <c r="D319" s="12" t="s">
        <v>155</v>
      </c>
      <c r="E319" s="80"/>
      <c r="F319" s="80"/>
      <c r="G319" s="148" t="e">
        <f t="shared" si="21"/>
        <v>#DIV/0!</v>
      </c>
      <c r="H319" s="138" t="e">
        <f t="shared" si="22"/>
        <v>#DIV/0!</v>
      </c>
      <c r="I319" s="43"/>
    </row>
    <row r="320" spans="1:9" ht="22.5" hidden="1">
      <c r="A320" s="22"/>
      <c r="B320" s="27">
        <v>85278</v>
      </c>
      <c r="C320" s="100"/>
      <c r="D320" s="128" t="s">
        <v>147</v>
      </c>
      <c r="E320" s="88">
        <f>SUM(E321)</f>
        <v>0</v>
      </c>
      <c r="F320" s="88">
        <f>SUM(F321)</f>
        <v>0</v>
      </c>
      <c r="G320" s="147" t="e">
        <f t="shared" si="21"/>
        <v>#DIV/0!</v>
      </c>
      <c r="H320" s="153" t="s">
        <v>124</v>
      </c>
      <c r="I320" s="88">
        <f>SUM(I321)</f>
        <v>0</v>
      </c>
    </row>
    <row r="321" spans="1:9" ht="12.75" hidden="1">
      <c r="A321" s="22"/>
      <c r="B321" s="112"/>
      <c r="C321" s="30" t="s">
        <v>121</v>
      </c>
      <c r="D321" s="127" t="s">
        <v>106</v>
      </c>
      <c r="E321" s="80"/>
      <c r="F321" s="80"/>
      <c r="G321" s="148" t="e">
        <f t="shared" si="21"/>
        <v>#DIV/0!</v>
      </c>
      <c r="H321" s="154" t="s">
        <v>124</v>
      </c>
      <c r="I321" s="150" t="s">
        <v>124</v>
      </c>
    </row>
    <row r="322" spans="1:9" ht="22.5" hidden="1">
      <c r="A322" s="22"/>
      <c r="B322" s="27">
        <v>85278</v>
      </c>
      <c r="C322" s="44"/>
      <c r="D322" s="128" t="s">
        <v>170</v>
      </c>
      <c r="E322" s="88">
        <f>SUM(E323)</f>
        <v>0</v>
      </c>
      <c r="F322" s="88">
        <f>SUM(F323)</f>
        <v>0</v>
      </c>
      <c r="G322" s="147" t="e">
        <f t="shared" si="21"/>
        <v>#DIV/0!</v>
      </c>
      <c r="H322" s="137" t="e">
        <f aca="true" t="shared" si="23" ref="H322:H350">(F322/I322)*100</f>
        <v>#DIV/0!</v>
      </c>
      <c r="I322" s="88">
        <f>SUM(I323)</f>
        <v>0</v>
      </c>
    </row>
    <row r="323" spans="1:9" ht="12.75" hidden="1">
      <c r="A323" s="22"/>
      <c r="B323" s="27"/>
      <c r="C323" s="30" t="s">
        <v>121</v>
      </c>
      <c r="D323" s="127" t="s">
        <v>106</v>
      </c>
      <c r="E323" s="80"/>
      <c r="F323" s="80"/>
      <c r="G323" s="148" t="e">
        <f t="shared" si="21"/>
        <v>#DIV/0!</v>
      </c>
      <c r="H323" s="138" t="e">
        <f t="shared" si="23"/>
        <v>#DIV/0!</v>
      </c>
      <c r="I323" s="158"/>
    </row>
    <row r="324" spans="1:9" ht="12.75">
      <c r="A324" s="19"/>
      <c r="B324" s="27">
        <v>85295</v>
      </c>
      <c r="C324" s="20"/>
      <c r="D324" s="14" t="s">
        <v>5</v>
      </c>
      <c r="E324" s="21">
        <f>SUM(E325:E331)</f>
        <v>717027.66</v>
      </c>
      <c r="F324" s="21">
        <f>SUM(F325:F331)</f>
        <v>518160.85</v>
      </c>
      <c r="G324" s="137">
        <f t="shared" si="21"/>
        <v>72.26511317568976</v>
      </c>
      <c r="H324" s="137">
        <f t="shared" si="23"/>
        <v>88.77978894479955</v>
      </c>
      <c r="I324" s="88">
        <f>SUM(I326:I331)</f>
        <v>583647.31</v>
      </c>
    </row>
    <row r="325" spans="1:9" ht="12.75" hidden="1">
      <c r="A325" s="19"/>
      <c r="B325" s="36"/>
      <c r="C325" s="30" t="s">
        <v>17</v>
      </c>
      <c r="D325" s="12" t="s">
        <v>18</v>
      </c>
      <c r="E325" s="80"/>
      <c r="F325" s="80"/>
      <c r="G325" s="146" t="e">
        <f t="shared" si="21"/>
        <v>#DIV/0!</v>
      </c>
      <c r="H325" s="138" t="e">
        <f t="shared" si="23"/>
        <v>#DIV/0!</v>
      </c>
      <c r="I325" s="88"/>
    </row>
    <row r="326" spans="1:9" ht="12.75" hidden="1">
      <c r="A326" s="19"/>
      <c r="B326" s="36"/>
      <c r="C326" s="28" t="s">
        <v>25</v>
      </c>
      <c r="D326" s="94" t="s">
        <v>231</v>
      </c>
      <c r="E326" s="80"/>
      <c r="F326" s="80"/>
      <c r="G326" s="148" t="e">
        <f t="shared" si="21"/>
        <v>#DIV/0!</v>
      </c>
      <c r="H326" s="138" t="e">
        <f t="shared" si="23"/>
        <v>#DIV/0!</v>
      </c>
      <c r="I326" s="80">
        <v>0</v>
      </c>
    </row>
    <row r="327" spans="1:9" s="1" customFormat="1" ht="14.25" customHeight="1">
      <c r="A327" s="22"/>
      <c r="B327" s="23"/>
      <c r="C327" s="28" t="s">
        <v>11</v>
      </c>
      <c r="D327" s="94" t="s">
        <v>12</v>
      </c>
      <c r="E327" s="80">
        <v>6500</v>
      </c>
      <c r="F327" s="80">
        <v>2575.29</v>
      </c>
      <c r="G327" s="148">
        <f t="shared" si="21"/>
        <v>39.619846153846154</v>
      </c>
      <c r="H327" s="138">
        <f t="shared" si="23"/>
        <v>50.49400120387673</v>
      </c>
      <c r="I327" s="80">
        <v>5100.19</v>
      </c>
    </row>
    <row r="328" spans="1:11" s="1" customFormat="1" ht="45">
      <c r="A328" s="22"/>
      <c r="B328" s="23"/>
      <c r="C328" s="30" t="s">
        <v>121</v>
      </c>
      <c r="D328" s="12" t="s">
        <v>238</v>
      </c>
      <c r="E328" s="25">
        <v>727.66</v>
      </c>
      <c r="F328" s="25">
        <v>581.56</v>
      </c>
      <c r="G328" s="138">
        <f t="shared" si="21"/>
        <v>79.92194156611603</v>
      </c>
      <c r="H328" s="138">
        <f t="shared" si="23"/>
        <v>20.556215360253365</v>
      </c>
      <c r="I328" s="43">
        <v>2829.12</v>
      </c>
      <c r="K328" s="193"/>
    </row>
    <row r="329" spans="1:9" ht="33.75">
      <c r="A329" s="22"/>
      <c r="B329" s="29"/>
      <c r="C329" s="30">
        <v>2030</v>
      </c>
      <c r="D329" s="12" t="s">
        <v>253</v>
      </c>
      <c r="E329" s="25">
        <v>709800</v>
      </c>
      <c r="F329" s="25">
        <v>515004</v>
      </c>
      <c r="G329" s="138">
        <f t="shared" si="21"/>
        <v>72.55621301775147</v>
      </c>
      <c r="H329" s="138">
        <f t="shared" si="23"/>
        <v>89.45421195793773</v>
      </c>
      <c r="I329" s="43">
        <v>575718</v>
      </c>
    </row>
    <row r="330" spans="1:9" ht="33.75" hidden="1">
      <c r="A330" s="22"/>
      <c r="B330" s="29"/>
      <c r="C330" s="30" t="s">
        <v>76</v>
      </c>
      <c r="D330" s="12" t="s">
        <v>185</v>
      </c>
      <c r="E330" s="81"/>
      <c r="F330" s="81"/>
      <c r="G330" s="138" t="e">
        <f t="shared" si="21"/>
        <v>#DIV/0!</v>
      </c>
      <c r="H330" s="138" t="e">
        <f t="shared" si="23"/>
        <v>#DIV/0!</v>
      </c>
      <c r="I330" s="161"/>
    </row>
    <row r="331" spans="1:9" ht="56.25" hidden="1">
      <c r="A331" s="22"/>
      <c r="B331" s="29"/>
      <c r="C331" s="30" t="s">
        <v>67</v>
      </c>
      <c r="D331" s="12" t="s">
        <v>218</v>
      </c>
      <c r="E331" s="170"/>
      <c r="F331" s="81"/>
      <c r="G331" s="148" t="e">
        <f t="shared" si="21"/>
        <v>#DIV/0!</v>
      </c>
      <c r="H331" s="138" t="e">
        <f t="shared" si="23"/>
        <v>#DIV/0!</v>
      </c>
      <c r="I331" s="161">
        <v>0</v>
      </c>
    </row>
    <row r="332" spans="1:9" ht="40.5" customHeight="1" hidden="1">
      <c r="A332" s="22"/>
      <c r="B332" s="29"/>
      <c r="C332" s="30" t="s">
        <v>141</v>
      </c>
      <c r="D332" s="86" t="s">
        <v>265</v>
      </c>
      <c r="E332" s="170">
        <v>0</v>
      </c>
      <c r="F332" s="81">
        <v>0</v>
      </c>
      <c r="G332" s="148" t="e">
        <f t="shared" si="21"/>
        <v>#DIV/0!</v>
      </c>
      <c r="H332" s="140" t="e">
        <f t="shared" si="23"/>
        <v>#DIV/0!</v>
      </c>
      <c r="I332" s="161"/>
    </row>
    <row r="333" spans="1:9" ht="22.5">
      <c r="A333" s="26">
        <v>853</v>
      </c>
      <c r="B333" s="37"/>
      <c r="C333" s="95"/>
      <c r="D333" s="96" t="s">
        <v>94</v>
      </c>
      <c r="E333" s="97">
        <f>E334+E339</f>
        <v>478799</v>
      </c>
      <c r="F333" s="97">
        <f>F334+F339</f>
        <v>241166.81</v>
      </c>
      <c r="G333" s="136">
        <f t="shared" si="21"/>
        <v>50.36911313515692</v>
      </c>
      <c r="H333" s="149">
        <f t="shared" si="23"/>
        <v>77.95175176229304</v>
      </c>
      <c r="I333" s="97">
        <f>I334+I339</f>
        <v>309379.59</v>
      </c>
    </row>
    <row r="334" spans="1:9" ht="12.75">
      <c r="A334" s="47"/>
      <c r="B334" s="48">
        <v>85305</v>
      </c>
      <c r="C334" s="20"/>
      <c r="D334" s="14" t="s">
        <v>63</v>
      </c>
      <c r="E334" s="21">
        <f>SUM(E335:E338)</f>
        <v>478299</v>
      </c>
      <c r="F334" s="21">
        <f>SUM(F335:F338)</f>
        <v>241166.81</v>
      </c>
      <c r="G334" s="137">
        <f t="shared" si="21"/>
        <v>50.421767555441264</v>
      </c>
      <c r="H334" s="137">
        <f t="shared" si="23"/>
        <v>96.03516501685387</v>
      </c>
      <c r="I334" s="21">
        <f>SUM(I335:I338)</f>
        <v>251123.44</v>
      </c>
    </row>
    <row r="335" spans="1:9" ht="12.75">
      <c r="A335" s="47"/>
      <c r="B335" s="51"/>
      <c r="C335" s="30" t="s">
        <v>56</v>
      </c>
      <c r="D335" s="10" t="s">
        <v>57</v>
      </c>
      <c r="E335" s="25">
        <v>135001</v>
      </c>
      <c r="F335" s="25">
        <v>61914.07</v>
      </c>
      <c r="G335" s="138">
        <f t="shared" si="21"/>
        <v>45.86193435604181</v>
      </c>
      <c r="H335" s="138">
        <f t="shared" si="23"/>
        <v>101.58500585088544</v>
      </c>
      <c r="I335" s="43">
        <v>60948.04</v>
      </c>
    </row>
    <row r="336" spans="1:9" ht="12.75">
      <c r="A336" s="47"/>
      <c r="B336" s="51"/>
      <c r="C336" s="34" t="s">
        <v>25</v>
      </c>
      <c r="D336" s="10" t="s">
        <v>231</v>
      </c>
      <c r="E336" s="25">
        <v>250</v>
      </c>
      <c r="F336" s="25">
        <v>59.29</v>
      </c>
      <c r="G336" s="138">
        <f t="shared" si="21"/>
        <v>23.716</v>
      </c>
      <c r="H336" s="138">
        <f t="shared" si="23"/>
        <v>39.60058776382581</v>
      </c>
      <c r="I336" s="25">
        <v>149.72</v>
      </c>
    </row>
    <row r="337" spans="1:9" ht="12.75">
      <c r="A337" s="47"/>
      <c r="B337" s="58"/>
      <c r="C337" s="30" t="s">
        <v>11</v>
      </c>
      <c r="D337" s="10" t="s">
        <v>12</v>
      </c>
      <c r="E337" s="25">
        <v>343048</v>
      </c>
      <c r="F337" s="25">
        <v>179193.45</v>
      </c>
      <c r="G337" s="138">
        <f t="shared" si="21"/>
        <v>52.235678389030106</v>
      </c>
      <c r="H337" s="138">
        <f t="shared" si="23"/>
        <v>94.29959677028916</v>
      </c>
      <c r="I337" s="25">
        <v>190025.68</v>
      </c>
    </row>
    <row r="338" spans="1:9" ht="33.75" hidden="1">
      <c r="A338" s="47"/>
      <c r="B338" s="51"/>
      <c r="C338" s="30" t="s">
        <v>51</v>
      </c>
      <c r="D338" s="12" t="s">
        <v>253</v>
      </c>
      <c r="E338" s="80"/>
      <c r="F338" s="80"/>
      <c r="G338" s="138" t="e">
        <f t="shared" si="21"/>
        <v>#DIV/0!</v>
      </c>
      <c r="H338" s="138" t="e">
        <f t="shared" si="23"/>
        <v>#DIV/0!</v>
      </c>
      <c r="I338" s="80"/>
    </row>
    <row r="339" spans="1:9" ht="12.75">
      <c r="A339" s="47"/>
      <c r="B339" s="48">
        <v>85395</v>
      </c>
      <c r="C339" s="42"/>
      <c r="D339" s="87" t="s">
        <v>5</v>
      </c>
      <c r="E339" s="88">
        <f>SUM(E340:E344)</f>
        <v>500</v>
      </c>
      <c r="F339" s="88">
        <f>SUM(F340:F344)</f>
        <v>0</v>
      </c>
      <c r="G339" s="147">
        <f t="shared" si="21"/>
        <v>0</v>
      </c>
      <c r="H339" s="137">
        <f t="shared" si="23"/>
        <v>0</v>
      </c>
      <c r="I339" s="88">
        <f>SUM(I340:I344)</f>
        <v>58256.15</v>
      </c>
    </row>
    <row r="340" spans="1:9" ht="12.75">
      <c r="A340" s="54"/>
      <c r="B340" s="59"/>
      <c r="C340" s="30" t="s">
        <v>25</v>
      </c>
      <c r="D340" s="10" t="s">
        <v>231</v>
      </c>
      <c r="E340" s="25">
        <v>500</v>
      </c>
      <c r="F340" s="25">
        <v>0</v>
      </c>
      <c r="G340" s="138">
        <f t="shared" si="21"/>
        <v>0</v>
      </c>
      <c r="H340" s="150" t="s">
        <v>124</v>
      </c>
      <c r="I340" s="25">
        <v>0</v>
      </c>
    </row>
    <row r="341" spans="1:9" ht="45" hidden="1">
      <c r="A341" s="54"/>
      <c r="B341" s="59"/>
      <c r="C341" s="34" t="s">
        <v>126</v>
      </c>
      <c r="D341" s="86" t="s">
        <v>184</v>
      </c>
      <c r="E341" s="25"/>
      <c r="F341" s="25"/>
      <c r="G341" s="138" t="e">
        <f t="shared" si="21"/>
        <v>#DIV/0!</v>
      </c>
      <c r="H341" s="138">
        <f t="shared" si="23"/>
        <v>0</v>
      </c>
      <c r="I341" s="43">
        <v>58256.15</v>
      </c>
    </row>
    <row r="342" spans="1:9" ht="45" hidden="1">
      <c r="A342" s="54"/>
      <c r="B342" s="59"/>
      <c r="C342" s="34" t="s">
        <v>127</v>
      </c>
      <c r="D342" s="86" t="s">
        <v>184</v>
      </c>
      <c r="E342" s="25"/>
      <c r="F342" s="25"/>
      <c r="G342" s="138" t="e">
        <f t="shared" si="21"/>
        <v>#DIV/0!</v>
      </c>
      <c r="H342" s="138" t="e">
        <f t="shared" si="23"/>
        <v>#DIV/0!</v>
      </c>
      <c r="I342" s="43"/>
    </row>
    <row r="343" spans="1:9" ht="33.75" hidden="1">
      <c r="A343" s="54"/>
      <c r="B343" s="59"/>
      <c r="C343" s="34" t="s">
        <v>119</v>
      </c>
      <c r="D343" s="86" t="s">
        <v>120</v>
      </c>
      <c r="E343" s="25"/>
      <c r="F343" s="25"/>
      <c r="G343" s="138" t="e">
        <f t="shared" si="21"/>
        <v>#DIV/0!</v>
      </c>
      <c r="H343" s="150" t="e">
        <f t="shared" si="23"/>
        <v>#DIV/0!</v>
      </c>
      <c r="I343" s="43"/>
    </row>
    <row r="344" spans="1:9" ht="45" hidden="1">
      <c r="A344" s="47"/>
      <c r="B344" s="51"/>
      <c r="C344" s="34" t="s">
        <v>109</v>
      </c>
      <c r="D344" s="86" t="s">
        <v>259</v>
      </c>
      <c r="E344" s="33"/>
      <c r="F344" s="33"/>
      <c r="G344" s="138" t="e">
        <f t="shared" si="21"/>
        <v>#DIV/0!</v>
      </c>
      <c r="H344" s="138" t="e">
        <f t="shared" si="23"/>
        <v>#DIV/0!</v>
      </c>
      <c r="I344" s="43"/>
    </row>
    <row r="345" spans="1:9" ht="12.75">
      <c r="A345" s="26">
        <v>854</v>
      </c>
      <c r="B345" s="16"/>
      <c r="C345" s="32"/>
      <c r="D345" s="66" t="s">
        <v>64</v>
      </c>
      <c r="E345" s="18">
        <f>E346</f>
        <v>730000</v>
      </c>
      <c r="F345" s="18">
        <f>F346</f>
        <v>400000</v>
      </c>
      <c r="G345" s="136">
        <f t="shared" si="21"/>
        <v>54.794520547945204</v>
      </c>
      <c r="H345" s="149">
        <f t="shared" si="23"/>
        <v>126.76841945134628</v>
      </c>
      <c r="I345" s="18">
        <f>I346</f>
        <v>315536</v>
      </c>
    </row>
    <row r="346" spans="1:9" ht="12.75">
      <c r="A346" s="47"/>
      <c r="B346" s="48">
        <v>85415</v>
      </c>
      <c r="C346" s="20"/>
      <c r="D346" s="14" t="s">
        <v>65</v>
      </c>
      <c r="E346" s="21">
        <f>SUM(E347:E349)</f>
        <v>730000</v>
      </c>
      <c r="F346" s="21">
        <f>SUM(F347:F349)</f>
        <v>400000</v>
      </c>
      <c r="G346" s="137">
        <f t="shared" si="21"/>
        <v>54.794520547945204</v>
      </c>
      <c r="H346" s="137">
        <f t="shared" si="23"/>
        <v>126.76841945134628</v>
      </c>
      <c r="I346" s="21">
        <f>SUM(I348:I349)</f>
        <v>315536</v>
      </c>
    </row>
    <row r="347" spans="1:9" ht="12.75">
      <c r="A347" s="47"/>
      <c r="B347" s="51"/>
      <c r="C347" s="30" t="s">
        <v>11</v>
      </c>
      <c r="D347" s="10" t="s">
        <v>158</v>
      </c>
      <c r="E347" s="25">
        <v>330000</v>
      </c>
      <c r="F347" s="25">
        <v>0</v>
      </c>
      <c r="G347" s="138">
        <f t="shared" si="21"/>
        <v>0</v>
      </c>
      <c r="H347" s="150" t="s">
        <v>124</v>
      </c>
      <c r="I347" s="25">
        <v>0</v>
      </c>
    </row>
    <row r="348" spans="1:9" ht="33.75">
      <c r="A348" s="47"/>
      <c r="B348" s="51"/>
      <c r="C348" s="30" t="s">
        <v>51</v>
      </c>
      <c r="D348" s="12" t="s">
        <v>253</v>
      </c>
      <c r="E348" s="25">
        <v>400000</v>
      </c>
      <c r="F348" s="25">
        <v>400000</v>
      </c>
      <c r="G348" s="138">
        <f t="shared" si="21"/>
        <v>100</v>
      </c>
      <c r="H348" s="138">
        <f t="shared" si="23"/>
        <v>126.76841945134628</v>
      </c>
      <c r="I348" s="25">
        <v>315536</v>
      </c>
    </row>
    <row r="349" spans="1:9" ht="48.75" customHeight="1" hidden="1">
      <c r="A349" s="47"/>
      <c r="B349" s="51"/>
      <c r="C349" s="30" t="s">
        <v>190</v>
      </c>
      <c r="D349" s="129" t="s">
        <v>191</v>
      </c>
      <c r="E349" s="25"/>
      <c r="F349" s="25"/>
      <c r="G349" s="138" t="e">
        <f t="shared" si="21"/>
        <v>#DIV/0!</v>
      </c>
      <c r="H349" s="138" t="e">
        <f t="shared" si="23"/>
        <v>#DIV/0!</v>
      </c>
      <c r="I349" s="25"/>
    </row>
    <row r="350" spans="1:9" ht="15" customHeight="1">
      <c r="A350" s="26">
        <v>900</v>
      </c>
      <c r="B350" s="37"/>
      <c r="C350" s="38"/>
      <c r="D350" s="67" t="s">
        <v>89</v>
      </c>
      <c r="E350" s="18">
        <f>SUM(E351,E354,E360,E362,E367,E369,E371,E377,E381,E383)</f>
        <v>18027086</v>
      </c>
      <c r="F350" s="18">
        <f>SUM(F351,F354,F360,F362,F367,F371,F377,F381,F383,)</f>
        <v>9198868.159999998</v>
      </c>
      <c r="G350" s="136">
        <f t="shared" si="21"/>
        <v>51.02803725460676</v>
      </c>
      <c r="H350" s="136">
        <f t="shared" si="23"/>
        <v>127.32528642046125</v>
      </c>
      <c r="I350" s="18">
        <f>SUM(I354,I360,I362,I369,I371,I377,I381,I383,I351)</f>
        <v>7224698.580000001</v>
      </c>
    </row>
    <row r="351" spans="1:9" ht="21.75" customHeight="1">
      <c r="A351" s="19"/>
      <c r="B351" s="27">
        <v>90001</v>
      </c>
      <c r="C351" s="112"/>
      <c r="D351" s="72" t="s">
        <v>159</v>
      </c>
      <c r="E351" s="21">
        <f>SUM(E352:E353)</f>
        <v>408281</v>
      </c>
      <c r="F351" s="21">
        <f>SUM(F352:F353)</f>
        <v>408281</v>
      </c>
      <c r="G351" s="21">
        <f t="shared" si="21"/>
        <v>100</v>
      </c>
      <c r="H351" s="143" t="s">
        <v>124</v>
      </c>
      <c r="I351" s="40">
        <f>SUM(I353:I353)</f>
        <v>0</v>
      </c>
    </row>
    <row r="352" spans="1:9" ht="21.75" customHeight="1">
      <c r="A352" s="19"/>
      <c r="B352" s="36"/>
      <c r="C352" s="30" t="s">
        <v>11</v>
      </c>
      <c r="D352" s="11" t="s">
        <v>12</v>
      </c>
      <c r="E352" s="25">
        <v>408281</v>
      </c>
      <c r="F352" s="25">
        <v>408281</v>
      </c>
      <c r="G352" s="25">
        <f>F352/E352*100</f>
        <v>100</v>
      </c>
      <c r="H352" s="150" t="s">
        <v>124</v>
      </c>
      <c r="I352" s="43" t="s">
        <v>124</v>
      </c>
    </row>
    <row r="353" spans="1:9" ht="33.75" hidden="1">
      <c r="A353" s="19"/>
      <c r="B353" s="19"/>
      <c r="C353" s="30" t="s">
        <v>109</v>
      </c>
      <c r="D353" s="86" t="s">
        <v>163</v>
      </c>
      <c r="E353" s="43"/>
      <c r="F353" s="43"/>
      <c r="G353" s="25" t="e">
        <f>F353/E353*100</f>
        <v>#DIV/0!</v>
      </c>
      <c r="H353" s="138" t="e">
        <f aca="true" t="shared" si="24" ref="H353:H368">(F353/I353)*100</f>
        <v>#DIV/0!</v>
      </c>
      <c r="I353" s="43"/>
    </row>
    <row r="354" spans="1:9" ht="12" customHeight="1">
      <c r="A354" s="19"/>
      <c r="B354" s="27">
        <v>90002</v>
      </c>
      <c r="C354" s="112"/>
      <c r="D354" s="72" t="s">
        <v>151</v>
      </c>
      <c r="E354" s="21">
        <f>SUM(E355:E359)</f>
        <v>10412200</v>
      </c>
      <c r="F354" s="21">
        <f>SUM(F355:F359)</f>
        <v>5425478.429999999</v>
      </c>
      <c r="G354" s="137">
        <f>F354*100/E354</f>
        <v>52.106936382320725</v>
      </c>
      <c r="H354" s="137">
        <f t="shared" si="24"/>
        <v>103.48728531617502</v>
      </c>
      <c r="I354" s="21">
        <f>SUM(I355:I359)</f>
        <v>5242652.19</v>
      </c>
    </row>
    <row r="355" spans="1:9" ht="33.75">
      <c r="A355" s="19"/>
      <c r="B355" s="36"/>
      <c r="C355" s="201" t="s">
        <v>41</v>
      </c>
      <c r="D355" s="12" t="s">
        <v>180</v>
      </c>
      <c r="E355" s="25">
        <v>10300000</v>
      </c>
      <c r="F355" s="25">
        <v>5407422.35</v>
      </c>
      <c r="G355" s="138">
        <f t="shared" si="21"/>
        <v>52.49924611650486</v>
      </c>
      <c r="H355" s="138">
        <f t="shared" si="24"/>
        <v>103.29393787645078</v>
      </c>
      <c r="I355" s="25">
        <v>5234985.19</v>
      </c>
    </row>
    <row r="356" spans="1:9" ht="22.5" hidden="1">
      <c r="A356" s="19"/>
      <c r="B356" s="36"/>
      <c r="C356" s="197" t="s">
        <v>70</v>
      </c>
      <c r="D356" s="12" t="s">
        <v>232</v>
      </c>
      <c r="E356" s="162"/>
      <c r="F356" s="25"/>
      <c r="G356" s="138" t="e">
        <f t="shared" si="21"/>
        <v>#DIV/0!</v>
      </c>
      <c r="H356" s="138" t="e">
        <f t="shared" si="24"/>
        <v>#DIV/0!</v>
      </c>
      <c r="I356" s="25"/>
    </row>
    <row r="357" spans="1:9" ht="12.75">
      <c r="A357" s="19"/>
      <c r="B357" s="36"/>
      <c r="C357" s="202" t="s">
        <v>17</v>
      </c>
      <c r="D357" s="12" t="s">
        <v>18</v>
      </c>
      <c r="E357" s="162">
        <v>6000</v>
      </c>
      <c r="F357" s="25">
        <v>11694.52</v>
      </c>
      <c r="G357" s="138">
        <f t="shared" si="21"/>
        <v>194.90866666666668</v>
      </c>
      <c r="H357" s="138">
        <f t="shared" si="24"/>
        <v>301.40515463917524</v>
      </c>
      <c r="I357" s="25">
        <v>3880</v>
      </c>
    </row>
    <row r="358" spans="1:9" ht="22.5">
      <c r="A358" s="19"/>
      <c r="B358" s="36"/>
      <c r="C358" s="202" t="s">
        <v>20</v>
      </c>
      <c r="D358" s="12" t="s">
        <v>257</v>
      </c>
      <c r="E358" s="162">
        <v>6200</v>
      </c>
      <c r="F358" s="25">
        <v>6361.56</v>
      </c>
      <c r="G358" s="138">
        <f t="shared" si="21"/>
        <v>102.6058064516129</v>
      </c>
      <c r="H358" s="138">
        <f t="shared" si="24"/>
        <v>167.98415632426725</v>
      </c>
      <c r="I358" s="25">
        <v>3787</v>
      </c>
    </row>
    <row r="359" spans="1:9" ht="33.75">
      <c r="A359" s="19"/>
      <c r="B359" s="19"/>
      <c r="C359" s="30" t="s">
        <v>128</v>
      </c>
      <c r="D359" s="86" t="s">
        <v>160</v>
      </c>
      <c r="E359" s="43">
        <v>100000</v>
      </c>
      <c r="F359" s="43">
        <v>0</v>
      </c>
      <c r="G359" s="138">
        <f t="shared" si="21"/>
        <v>0</v>
      </c>
      <c r="H359" s="150" t="s">
        <v>124</v>
      </c>
      <c r="I359" s="43">
        <v>0</v>
      </c>
    </row>
    <row r="360" spans="1:9" ht="12.75" hidden="1">
      <c r="A360" s="19"/>
      <c r="B360" s="198">
        <v>90003</v>
      </c>
      <c r="C360" s="44"/>
      <c r="D360" s="89" t="s">
        <v>215</v>
      </c>
      <c r="E360" s="40">
        <f>SUM(E361:E361)</f>
        <v>0</v>
      </c>
      <c r="F360" s="40">
        <f>SUM(F361:F361)</f>
        <v>0</v>
      </c>
      <c r="G360" s="137" t="e">
        <f t="shared" si="21"/>
        <v>#DIV/0!</v>
      </c>
      <c r="H360" s="137">
        <f t="shared" si="24"/>
        <v>0</v>
      </c>
      <c r="I360" s="40">
        <f>SUM(I361:I361)</f>
        <v>797.08</v>
      </c>
    </row>
    <row r="361" spans="1:9" ht="12.75" hidden="1">
      <c r="A361" s="19"/>
      <c r="B361" s="199"/>
      <c r="C361" s="30" t="s">
        <v>11</v>
      </c>
      <c r="D361" s="11" t="s">
        <v>12</v>
      </c>
      <c r="E361" s="43"/>
      <c r="F361" s="43"/>
      <c r="G361" s="138" t="e">
        <f t="shared" si="21"/>
        <v>#DIV/0!</v>
      </c>
      <c r="H361" s="138">
        <f t="shared" si="24"/>
        <v>0</v>
      </c>
      <c r="I361" s="43">
        <v>797.08</v>
      </c>
    </row>
    <row r="362" spans="1:9" ht="12.75">
      <c r="A362" s="19"/>
      <c r="B362" s="27">
        <v>90004</v>
      </c>
      <c r="C362" s="20"/>
      <c r="D362" s="72" t="s">
        <v>74</v>
      </c>
      <c r="E362" s="21">
        <f>SUM(E363:E366)</f>
        <v>1938219</v>
      </c>
      <c r="F362" s="21">
        <f>SUM(F363:F366)</f>
        <v>1798219.05</v>
      </c>
      <c r="G362" s="137">
        <f t="shared" si="21"/>
        <v>92.77687660682307</v>
      </c>
      <c r="H362" s="137">
        <f t="shared" si="24"/>
        <v>815.3580645412868</v>
      </c>
      <c r="I362" s="21">
        <f>SUM(I363:I366)</f>
        <v>220543.48</v>
      </c>
    </row>
    <row r="363" spans="1:9" ht="22.5" hidden="1">
      <c r="A363" s="19"/>
      <c r="B363" s="36"/>
      <c r="C363" s="30" t="s">
        <v>70</v>
      </c>
      <c r="D363" s="12" t="s">
        <v>232</v>
      </c>
      <c r="E363" s="25"/>
      <c r="F363" s="25"/>
      <c r="G363" s="138" t="e">
        <f t="shared" si="21"/>
        <v>#DIV/0!</v>
      </c>
      <c r="H363" s="138" t="e">
        <f t="shared" si="24"/>
        <v>#DIV/0!</v>
      </c>
      <c r="I363" s="43"/>
    </row>
    <row r="364" spans="1:9" ht="12.75" hidden="1">
      <c r="A364" s="19"/>
      <c r="B364" s="36"/>
      <c r="C364" s="30" t="s">
        <v>25</v>
      </c>
      <c r="D364" s="10" t="s">
        <v>231</v>
      </c>
      <c r="E364" s="25"/>
      <c r="F364" s="25"/>
      <c r="G364" s="138" t="e">
        <f t="shared" si="21"/>
        <v>#DIV/0!</v>
      </c>
      <c r="H364" s="138" t="e">
        <f t="shared" si="24"/>
        <v>#DIV/0!</v>
      </c>
      <c r="I364" s="43"/>
    </row>
    <row r="365" spans="1:9" ht="33.75">
      <c r="A365" s="19"/>
      <c r="B365" s="36"/>
      <c r="C365" s="30" t="s">
        <v>128</v>
      </c>
      <c r="D365" s="86" t="s">
        <v>160</v>
      </c>
      <c r="E365" s="25">
        <v>140000</v>
      </c>
      <c r="F365" s="25">
        <v>0</v>
      </c>
      <c r="G365" s="138">
        <f t="shared" si="21"/>
        <v>0</v>
      </c>
      <c r="H365" s="150" t="s">
        <v>124</v>
      </c>
      <c r="I365" s="43">
        <v>0</v>
      </c>
    </row>
    <row r="366" spans="1:9" ht="45">
      <c r="A366" s="22"/>
      <c r="B366" s="23"/>
      <c r="C366" s="30" t="s">
        <v>109</v>
      </c>
      <c r="D366" s="86" t="s">
        <v>259</v>
      </c>
      <c r="E366" s="25">
        <v>1798219</v>
      </c>
      <c r="F366" s="25">
        <v>1798219.05</v>
      </c>
      <c r="G366" s="138">
        <f t="shared" si="21"/>
        <v>100.00000278052896</v>
      </c>
      <c r="H366" s="138">
        <f t="shared" si="24"/>
        <v>815.3580645412868</v>
      </c>
      <c r="I366" s="25">
        <v>220543.48</v>
      </c>
    </row>
    <row r="367" spans="1:9" ht="12.75" hidden="1">
      <c r="A367" s="22"/>
      <c r="B367" s="27">
        <v>90005</v>
      </c>
      <c r="C367" s="44"/>
      <c r="D367" s="89" t="s">
        <v>199</v>
      </c>
      <c r="E367" s="21">
        <f>SUM(E368:E368)</f>
        <v>0</v>
      </c>
      <c r="F367" s="21">
        <f>SUM(F368:F368)</f>
        <v>0</v>
      </c>
      <c r="G367" s="137" t="e">
        <f t="shared" si="21"/>
        <v>#DIV/0!</v>
      </c>
      <c r="H367" s="137" t="e">
        <f t="shared" si="24"/>
        <v>#DIV/0!</v>
      </c>
      <c r="I367" s="21">
        <v>0</v>
      </c>
    </row>
    <row r="368" spans="1:9" ht="33.75" hidden="1">
      <c r="A368" s="22"/>
      <c r="B368" s="112"/>
      <c r="C368" s="30" t="s">
        <v>128</v>
      </c>
      <c r="D368" s="86" t="s">
        <v>160</v>
      </c>
      <c r="E368" s="25"/>
      <c r="F368" s="25"/>
      <c r="G368" s="138" t="e">
        <f t="shared" si="21"/>
        <v>#DIV/0!</v>
      </c>
      <c r="H368" s="138" t="e">
        <f t="shared" si="24"/>
        <v>#DIV/0!</v>
      </c>
      <c r="I368" s="25"/>
    </row>
    <row r="369" spans="1:9" ht="12.75">
      <c r="A369" s="22"/>
      <c r="B369" s="27">
        <v>90015</v>
      </c>
      <c r="C369" s="44"/>
      <c r="D369" s="14" t="s">
        <v>152</v>
      </c>
      <c r="E369" s="21">
        <f>SUM(E370:E370)</f>
        <v>40</v>
      </c>
      <c r="F369" s="21">
        <f>SUM(F370:F370)</f>
        <v>0</v>
      </c>
      <c r="G369" s="21">
        <f>SUM(G370:G370)</f>
        <v>0</v>
      </c>
      <c r="H369" s="40" t="s">
        <v>124</v>
      </c>
      <c r="I369" s="21">
        <f>SUM(I370:I370)</f>
        <v>0</v>
      </c>
    </row>
    <row r="370" spans="1:9" ht="22.5">
      <c r="A370" s="22"/>
      <c r="B370" s="23"/>
      <c r="C370" s="52" t="s">
        <v>70</v>
      </c>
      <c r="D370" s="12" t="s">
        <v>232</v>
      </c>
      <c r="E370" s="25">
        <v>40</v>
      </c>
      <c r="F370" s="25">
        <v>0</v>
      </c>
      <c r="G370" s="150">
        <f t="shared" si="21"/>
        <v>0</v>
      </c>
      <c r="H370" s="150" t="s">
        <v>124</v>
      </c>
      <c r="I370" s="43" t="s">
        <v>124</v>
      </c>
    </row>
    <row r="371" spans="1:9" ht="12.75">
      <c r="A371" s="46"/>
      <c r="B371" s="27">
        <v>90017</v>
      </c>
      <c r="C371" s="60"/>
      <c r="D371" s="14" t="s">
        <v>66</v>
      </c>
      <c r="E371" s="21">
        <f>SUM(E372:E376)</f>
        <v>312200</v>
      </c>
      <c r="F371" s="21">
        <f>SUM(F372:F376)</f>
        <v>169901.13</v>
      </c>
      <c r="G371" s="137">
        <f t="shared" si="21"/>
        <v>54.42060538116592</v>
      </c>
      <c r="H371" s="137">
        <f aca="true" t="shared" si="25" ref="H371:H388">(F371/I371)*100</f>
        <v>101.04417367349924</v>
      </c>
      <c r="I371" s="21">
        <f>SUM(I372:I376)</f>
        <v>168145.4</v>
      </c>
    </row>
    <row r="372" spans="1:9" ht="45">
      <c r="A372" s="61"/>
      <c r="B372" s="23"/>
      <c r="C372" s="34" t="s">
        <v>10</v>
      </c>
      <c r="D372" s="86" t="s">
        <v>230</v>
      </c>
      <c r="E372" s="25">
        <v>297200</v>
      </c>
      <c r="F372" s="25">
        <v>157823.87</v>
      </c>
      <c r="G372" s="138">
        <f t="shared" si="21"/>
        <v>53.10359017496635</v>
      </c>
      <c r="H372" s="138">
        <f t="shared" si="25"/>
        <v>101.85887567132465</v>
      </c>
      <c r="I372" s="25">
        <v>154943.66</v>
      </c>
    </row>
    <row r="373" spans="1:9" ht="12.75" hidden="1">
      <c r="A373" s="22"/>
      <c r="B373" s="23"/>
      <c r="C373" s="30" t="s">
        <v>25</v>
      </c>
      <c r="D373" s="10" t="s">
        <v>231</v>
      </c>
      <c r="E373" s="25"/>
      <c r="F373" s="25"/>
      <c r="G373" s="138" t="e">
        <f t="shared" si="21"/>
        <v>#DIV/0!</v>
      </c>
      <c r="H373" s="138" t="e">
        <f t="shared" si="25"/>
        <v>#DIV/0!</v>
      </c>
      <c r="I373" s="25"/>
    </row>
    <row r="374" spans="1:9" ht="12.75">
      <c r="A374" s="22"/>
      <c r="B374" s="23"/>
      <c r="C374" s="28" t="s">
        <v>11</v>
      </c>
      <c r="D374" s="11" t="s">
        <v>12</v>
      </c>
      <c r="E374" s="25">
        <v>15000</v>
      </c>
      <c r="F374" s="25">
        <v>12077.26</v>
      </c>
      <c r="G374" s="138">
        <f t="shared" si="21"/>
        <v>80.51506666666667</v>
      </c>
      <c r="H374" s="138">
        <f t="shared" si="25"/>
        <v>91.48233490433837</v>
      </c>
      <c r="I374" s="25">
        <v>13201.74</v>
      </c>
    </row>
    <row r="375" spans="1:9" ht="12.75" hidden="1">
      <c r="A375" s="22"/>
      <c r="B375" s="23"/>
      <c r="C375" s="28" t="s">
        <v>167</v>
      </c>
      <c r="D375" s="159" t="s">
        <v>168</v>
      </c>
      <c r="E375" s="25"/>
      <c r="F375" s="25"/>
      <c r="G375" s="138" t="e">
        <f t="shared" si="21"/>
        <v>#DIV/0!</v>
      </c>
      <c r="H375" s="150" t="e">
        <f t="shared" si="25"/>
        <v>#DIV/0!</v>
      </c>
      <c r="I375" s="25">
        <v>0</v>
      </c>
    </row>
    <row r="376" spans="1:9" ht="33.75" hidden="1">
      <c r="A376" s="22"/>
      <c r="B376" s="23"/>
      <c r="C376" s="30" t="s">
        <v>128</v>
      </c>
      <c r="D376" s="86" t="s">
        <v>160</v>
      </c>
      <c r="E376" s="25"/>
      <c r="F376" s="25"/>
      <c r="G376" s="138" t="e">
        <f t="shared" si="21"/>
        <v>#DIV/0!</v>
      </c>
      <c r="H376" s="138" t="e">
        <f t="shared" si="25"/>
        <v>#DIV/0!</v>
      </c>
      <c r="I376" s="43"/>
    </row>
    <row r="377" spans="1:9" ht="24" customHeight="1">
      <c r="A377" s="46"/>
      <c r="B377" s="27">
        <v>90019</v>
      </c>
      <c r="C377" s="60"/>
      <c r="D377" s="13" t="s">
        <v>111</v>
      </c>
      <c r="E377" s="21">
        <f>SUM(E378:E380)</f>
        <v>1500000</v>
      </c>
      <c r="F377" s="21">
        <f>SUM(F378:F380)</f>
        <v>1391166.97</v>
      </c>
      <c r="G377" s="137">
        <f>F377*100/E377</f>
        <v>92.74446466666667</v>
      </c>
      <c r="H377" s="137">
        <f t="shared" si="25"/>
        <v>87.35410875429072</v>
      </c>
      <c r="I377" s="21">
        <f>SUM(I378:I380)</f>
        <v>1592560.43</v>
      </c>
    </row>
    <row r="378" spans="1:9" ht="12.75">
      <c r="A378" s="61"/>
      <c r="B378" s="23"/>
      <c r="C378" s="34" t="s">
        <v>17</v>
      </c>
      <c r="D378" s="10" t="s">
        <v>18</v>
      </c>
      <c r="E378" s="25">
        <v>1500000</v>
      </c>
      <c r="F378" s="25">
        <v>1391166.97</v>
      </c>
      <c r="G378" s="138">
        <f t="shared" si="21"/>
        <v>92.74446466666667</v>
      </c>
      <c r="H378" s="138">
        <f t="shared" si="25"/>
        <v>87.35410875429072</v>
      </c>
      <c r="I378" s="25">
        <v>1592560.43</v>
      </c>
    </row>
    <row r="379" spans="1:9" ht="12.75" hidden="1">
      <c r="A379" s="22"/>
      <c r="B379" s="23"/>
      <c r="C379" s="30" t="s">
        <v>11</v>
      </c>
      <c r="D379" s="10" t="s">
        <v>12</v>
      </c>
      <c r="E379" s="25"/>
      <c r="F379" s="25"/>
      <c r="G379" s="138" t="e">
        <f t="shared" si="21"/>
        <v>#DIV/0!</v>
      </c>
      <c r="H379" s="138" t="e">
        <f t="shared" si="25"/>
        <v>#DIV/0!</v>
      </c>
      <c r="I379" s="25">
        <v>0</v>
      </c>
    </row>
    <row r="380" spans="1:9" ht="22.5" hidden="1">
      <c r="A380" s="22"/>
      <c r="B380" s="23"/>
      <c r="C380" s="30" t="s">
        <v>67</v>
      </c>
      <c r="D380" s="86" t="s">
        <v>140</v>
      </c>
      <c r="E380" s="81"/>
      <c r="F380" s="81"/>
      <c r="G380" s="138" t="e">
        <f t="shared" si="21"/>
        <v>#DIV/0!</v>
      </c>
      <c r="H380" s="138" t="e">
        <f t="shared" si="25"/>
        <v>#DIV/0!</v>
      </c>
      <c r="I380" s="25">
        <v>0</v>
      </c>
    </row>
    <row r="381" spans="1:9" ht="22.5">
      <c r="A381" s="19"/>
      <c r="B381" s="27">
        <v>90020</v>
      </c>
      <c r="C381" s="20"/>
      <c r="D381" s="89" t="s">
        <v>105</v>
      </c>
      <c r="E381" s="84">
        <f>SUM(E382)</f>
        <v>0</v>
      </c>
      <c r="F381" s="84">
        <f>SUM(F382)</f>
        <v>5821.58</v>
      </c>
      <c r="G381" s="221" t="s">
        <v>124</v>
      </c>
      <c r="H381" s="143" t="s">
        <v>124</v>
      </c>
      <c r="I381" s="84">
        <f>SUM(I382)</f>
        <v>0</v>
      </c>
    </row>
    <row r="382" spans="1:9" ht="12.75">
      <c r="A382" s="22"/>
      <c r="B382" s="29"/>
      <c r="C382" s="35" t="s">
        <v>68</v>
      </c>
      <c r="D382" s="10" t="s">
        <v>69</v>
      </c>
      <c r="E382" s="25">
        <v>0</v>
      </c>
      <c r="F382" s="25">
        <v>5821.58</v>
      </c>
      <c r="G382" s="150" t="s">
        <v>124</v>
      </c>
      <c r="H382" s="150" t="s">
        <v>124</v>
      </c>
      <c r="I382" s="25">
        <v>0</v>
      </c>
    </row>
    <row r="383" spans="1:9" ht="12.75">
      <c r="A383" s="19"/>
      <c r="B383" s="27">
        <v>90095</v>
      </c>
      <c r="C383" s="60"/>
      <c r="D383" s="14" t="s">
        <v>5</v>
      </c>
      <c r="E383" s="21">
        <f>SUM(E384:E387)</f>
        <v>3456146</v>
      </c>
      <c r="F383" s="21">
        <f>SUM(F384:F387)</f>
        <v>0</v>
      </c>
      <c r="G383" s="137">
        <f t="shared" si="21"/>
        <v>0</v>
      </c>
      <c r="H383" s="143" t="s">
        <v>124</v>
      </c>
      <c r="I383" s="21">
        <f>SUM(I384:I387)</f>
        <v>0</v>
      </c>
    </row>
    <row r="384" spans="1:9" ht="22.5" hidden="1">
      <c r="A384" s="19"/>
      <c r="B384" s="36"/>
      <c r="C384" s="30" t="s">
        <v>70</v>
      </c>
      <c r="D384" s="12" t="s">
        <v>232</v>
      </c>
      <c r="E384" s="25"/>
      <c r="F384" s="25"/>
      <c r="G384" s="138" t="e">
        <f t="shared" si="21"/>
        <v>#DIV/0!</v>
      </c>
      <c r="H384" s="150" t="e">
        <f t="shared" si="25"/>
        <v>#DIV/0!</v>
      </c>
      <c r="I384" s="43"/>
    </row>
    <row r="385" spans="1:9" ht="12.75" hidden="1">
      <c r="A385" s="19"/>
      <c r="B385" s="36"/>
      <c r="C385" s="30" t="s">
        <v>11</v>
      </c>
      <c r="D385" s="10" t="s">
        <v>12</v>
      </c>
      <c r="E385" s="25"/>
      <c r="F385" s="25"/>
      <c r="G385" s="138" t="e">
        <f t="shared" si="21"/>
        <v>#DIV/0!</v>
      </c>
      <c r="H385" s="150" t="e">
        <f t="shared" si="25"/>
        <v>#DIV/0!</v>
      </c>
      <c r="I385" s="43"/>
    </row>
    <row r="386" spans="1:9" ht="33.75" hidden="1">
      <c r="A386" s="19"/>
      <c r="B386" s="36"/>
      <c r="C386" s="30" t="s">
        <v>128</v>
      </c>
      <c r="D386" s="86" t="s">
        <v>160</v>
      </c>
      <c r="E386" s="25"/>
      <c r="F386" s="25"/>
      <c r="G386" s="138" t="e">
        <f>F386*100/E386</f>
        <v>#DIV/0!</v>
      </c>
      <c r="H386" s="150" t="e">
        <f t="shared" si="25"/>
        <v>#DIV/0!</v>
      </c>
      <c r="I386" s="43"/>
    </row>
    <row r="387" spans="1:9" ht="45.75" customHeight="1">
      <c r="A387" s="19"/>
      <c r="B387" s="36"/>
      <c r="C387" s="30">
        <v>6298</v>
      </c>
      <c r="D387" s="86" t="s">
        <v>259</v>
      </c>
      <c r="E387" s="25">
        <v>3456146</v>
      </c>
      <c r="F387" s="25">
        <v>0</v>
      </c>
      <c r="G387" s="138">
        <f>F387*100/E387</f>
        <v>0</v>
      </c>
      <c r="H387" s="150" t="s">
        <v>124</v>
      </c>
      <c r="I387" s="25">
        <v>0</v>
      </c>
    </row>
    <row r="388" spans="1:9" ht="20.25" customHeight="1" hidden="1">
      <c r="A388" s="26">
        <v>921</v>
      </c>
      <c r="B388" s="37"/>
      <c r="C388" s="38"/>
      <c r="D388" s="73" t="s">
        <v>91</v>
      </c>
      <c r="E388" s="18">
        <f>E389+E391+E393</f>
        <v>0</v>
      </c>
      <c r="F388" s="18">
        <f>F389+F391+F393+F397</f>
        <v>0</v>
      </c>
      <c r="G388" s="136" t="e">
        <f t="shared" si="21"/>
        <v>#DIV/0!</v>
      </c>
      <c r="H388" s="136" t="e">
        <f t="shared" si="25"/>
        <v>#DIV/0!</v>
      </c>
      <c r="I388" s="18">
        <f>I391+I393+I397</f>
        <v>0</v>
      </c>
    </row>
    <row r="389" spans="1:9" ht="13.5" customHeight="1" hidden="1">
      <c r="A389" s="47"/>
      <c r="B389" s="48">
        <v>92109</v>
      </c>
      <c r="C389" s="171"/>
      <c r="D389" s="172" t="s">
        <v>194</v>
      </c>
      <c r="E389" s="50">
        <f>SUM(E390:E390)</f>
        <v>0</v>
      </c>
      <c r="F389" s="50">
        <f>SUM(F390:F390)</f>
        <v>0</v>
      </c>
      <c r="G389" s="145" t="e">
        <f t="shared" si="21"/>
        <v>#DIV/0!</v>
      </c>
      <c r="H389" s="145"/>
      <c r="I389" s="50"/>
    </row>
    <row r="390" spans="1:9" ht="35.25" customHeight="1" hidden="1">
      <c r="A390" s="47"/>
      <c r="B390" s="114"/>
      <c r="C390" s="52" t="s">
        <v>195</v>
      </c>
      <c r="D390" s="173" t="s">
        <v>196</v>
      </c>
      <c r="E390" s="121"/>
      <c r="F390" s="53"/>
      <c r="G390" s="145"/>
      <c r="H390" s="145"/>
      <c r="I390" s="50"/>
    </row>
    <row r="391" spans="1:9" ht="12.75" hidden="1">
      <c r="A391" s="19"/>
      <c r="B391" s="62">
        <v>92116</v>
      </c>
      <c r="C391" s="63"/>
      <c r="D391" s="13" t="s">
        <v>71</v>
      </c>
      <c r="E391" s="21">
        <f>SUM(E392)</f>
        <v>0</v>
      </c>
      <c r="F391" s="21">
        <f>SUM(F392)</f>
        <v>0</v>
      </c>
      <c r="G391" s="137" t="e">
        <f t="shared" si="21"/>
        <v>#DIV/0!</v>
      </c>
      <c r="H391" s="137" t="e">
        <f aca="true" t="shared" si="26" ref="H391:H400">(F391/I391)*100</f>
        <v>#DIV/0!</v>
      </c>
      <c r="I391" s="21">
        <f>SUM(I392)</f>
        <v>0</v>
      </c>
    </row>
    <row r="392" spans="1:9" ht="39" customHeight="1" hidden="1">
      <c r="A392" s="22"/>
      <c r="B392" s="29"/>
      <c r="C392" s="30">
        <v>2320</v>
      </c>
      <c r="D392" s="12" t="s">
        <v>202</v>
      </c>
      <c r="E392" s="25"/>
      <c r="F392" s="25"/>
      <c r="G392" s="138" t="e">
        <f t="shared" si="21"/>
        <v>#DIV/0!</v>
      </c>
      <c r="H392" s="138" t="e">
        <f t="shared" si="26"/>
        <v>#DIV/0!</v>
      </c>
      <c r="I392" s="25"/>
    </row>
    <row r="393" spans="1:9" ht="12.75" hidden="1">
      <c r="A393" s="19"/>
      <c r="B393" s="27">
        <v>92120</v>
      </c>
      <c r="C393" s="20"/>
      <c r="D393" s="14" t="s">
        <v>87</v>
      </c>
      <c r="E393" s="21">
        <f>SUM(E394:E396)</f>
        <v>0</v>
      </c>
      <c r="F393" s="21">
        <f>SUM(F394:F396)</f>
        <v>0</v>
      </c>
      <c r="G393" s="137" t="e">
        <f t="shared" si="21"/>
        <v>#DIV/0!</v>
      </c>
      <c r="H393" s="137" t="e">
        <f t="shared" si="26"/>
        <v>#DIV/0!</v>
      </c>
      <c r="I393" s="21">
        <f>SUM(I394:I396)</f>
        <v>0</v>
      </c>
    </row>
    <row r="394" spans="1:9" ht="22.5" customHeight="1" hidden="1">
      <c r="A394" s="19"/>
      <c r="B394" s="107"/>
      <c r="C394" s="44" t="s">
        <v>70</v>
      </c>
      <c r="D394" s="12" t="s">
        <v>84</v>
      </c>
      <c r="E394" s="25"/>
      <c r="F394" s="25"/>
      <c r="G394" s="150" t="s">
        <v>124</v>
      </c>
      <c r="H394" s="138" t="e">
        <f t="shared" si="26"/>
        <v>#DIV/0!</v>
      </c>
      <c r="I394" s="25">
        <v>0</v>
      </c>
    </row>
    <row r="395" spans="1:9" ht="36.75" customHeight="1" hidden="1">
      <c r="A395" s="19"/>
      <c r="B395" s="36"/>
      <c r="C395" s="30" t="s">
        <v>131</v>
      </c>
      <c r="D395" s="86" t="s">
        <v>225</v>
      </c>
      <c r="E395" s="25"/>
      <c r="F395" s="25"/>
      <c r="G395" s="138" t="e">
        <f t="shared" si="21"/>
        <v>#DIV/0!</v>
      </c>
      <c r="H395" s="138" t="e">
        <f t="shared" si="26"/>
        <v>#DIV/0!</v>
      </c>
      <c r="I395" s="43"/>
    </row>
    <row r="396" spans="1:9" ht="45" customHeight="1" hidden="1">
      <c r="A396" s="22"/>
      <c r="B396" s="23"/>
      <c r="C396" s="30" t="s">
        <v>109</v>
      </c>
      <c r="D396" s="86" t="s">
        <v>259</v>
      </c>
      <c r="E396" s="25"/>
      <c r="F396" s="25"/>
      <c r="G396" s="138" t="e">
        <f aca="true" t="shared" si="27" ref="G396:G414">F396*100/E396</f>
        <v>#DIV/0!</v>
      </c>
      <c r="H396" s="138" t="e">
        <f t="shared" si="26"/>
        <v>#DIV/0!</v>
      </c>
      <c r="I396" s="43"/>
    </row>
    <row r="397" spans="1:9" ht="12.75" hidden="1">
      <c r="A397" s="22"/>
      <c r="B397" s="27">
        <v>92195</v>
      </c>
      <c r="C397" s="100"/>
      <c r="D397" s="89" t="s">
        <v>5</v>
      </c>
      <c r="E397" s="21">
        <f>SUM(E398)</f>
        <v>0</v>
      </c>
      <c r="F397" s="21">
        <f>SUM(F398)</f>
        <v>0</v>
      </c>
      <c r="G397" s="137" t="e">
        <f t="shared" si="27"/>
        <v>#DIV/0!</v>
      </c>
      <c r="H397" s="137" t="e">
        <f t="shared" si="26"/>
        <v>#DIV/0!</v>
      </c>
      <c r="I397" s="21"/>
    </row>
    <row r="398" spans="1:9" ht="12.75" hidden="1">
      <c r="A398" s="22"/>
      <c r="B398" s="126"/>
      <c r="C398" s="30" t="s">
        <v>11</v>
      </c>
      <c r="D398" s="86" t="s">
        <v>12</v>
      </c>
      <c r="E398" s="25"/>
      <c r="F398" s="25"/>
      <c r="G398" s="138" t="e">
        <f t="shared" si="27"/>
        <v>#DIV/0!</v>
      </c>
      <c r="H398" s="138" t="e">
        <f t="shared" si="26"/>
        <v>#DIV/0!</v>
      </c>
      <c r="I398" s="25"/>
    </row>
    <row r="399" spans="1:9" ht="12.75" hidden="1">
      <c r="A399" s="22"/>
      <c r="B399" s="23"/>
      <c r="C399" s="30" t="s">
        <v>131</v>
      </c>
      <c r="D399" s="86" t="s">
        <v>106</v>
      </c>
      <c r="E399" s="25">
        <v>0</v>
      </c>
      <c r="F399" s="25">
        <v>0</v>
      </c>
      <c r="G399" s="138" t="e">
        <f t="shared" si="27"/>
        <v>#DIV/0!</v>
      </c>
      <c r="H399" s="138" t="e">
        <f t="shared" si="26"/>
        <v>#DIV/0!</v>
      </c>
      <c r="I399" s="43"/>
    </row>
    <row r="400" spans="1:9" ht="12.75">
      <c r="A400" s="26">
        <v>926</v>
      </c>
      <c r="B400" s="16"/>
      <c r="C400" s="32"/>
      <c r="D400" s="66" t="s">
        <v>174</v>
      </c>
      <c r="E400" s="18">
        <f>SUM(E401,E408)</f>
        <v>108154.85</v>
      </c>
      <c r="F400" s="18">
        <f>SUM(F401,F408)</f>
        <v>20414.13</v>
      </c>
      <c r="G400" s="136">
        <f t="shared" si="27"/>
        <v>18.874909446964235</v>
      </c>
      <c r="H400" s="136">
        <f t="shared" si="26"/>
        <v>12.104917551413848</v>
      </c>
      <c r="I400" s="18">
        <f>I401+I408+I412</f>
        <v>168643.28</v>
      </c>
    </row>
    <row r="401" spans="1:9" ht="12.75">
      <c r="A401" s="47"/>
      <c r="B401" s="48">
        <v>92601</v>
      </c>
      <c r="C401" s="49"/>
      <c r="D401" s="70" t="s">
        <v>80</v>
      </c>
      <c r="E401" s="50">
        <f>SUM(E402:E407)</f>
        <v>91558</v>
      </c>
      <c r="F401" s="50">
        <f>SUM(F402:F407)</f>
        <v>0</v>
      </c>
      <c r="G401" s="145">
        <f t="shared" si="27"/>
        <v>0</v>
      </c>
      <c r="H401" s="143" t="s">
        <v>124</v>
      </c>
      <c r="I401" s="50">
        <f>SUM(I402:I407)</f>
        <v>0</v>
      </c>
    </row>
    <row r="402" spans="1:9" ht="36.75" customHeight="1" hidden="1">
      <c r="A402" s="47"/>
      <c r="B402" s="51"/>
      <c r="C402" s="52" t="s">
        <v>70</v>
      </c>
      <c r="D402" s="129" t="s">
        <v>148</v>
      </c>
      <c r="E402" s="53"/>
      <c r="F402" s="53"/>
      <c r="G402" s="141" t="e">
        <f t="shared" si="27"/>
        <v>#DIV/0!</v>
      </c>
      <c r="H402" s="152" t="s">
        <v>124</v>
      </c>
      <c r="I402" s="43"/>
    </row>
    <row r="403" spans="1:9" ht="12.75" hidden="1">
      <c r="A403" s="47"/>
      <c r="B403" s="51"/>
      <c r="C403" s="52" t="s">
        <v>11</v>
      </c>
      <c r="D403" s="129" t="s">
        <v>12</v>
      </c>
      <c r="E403" s="53"/>
      <c r="F403" s="53"/>
      <c r="G403" s="141" t="e">
        <f t="shared" si="27"/>
        <v>#DIV/0!</v>
      </c>
      <c r="H403" s="152" t="e">
        <f aca="true" t="shared" si="28" ref="H403:H414">(F403/I403)*100</f>
        <v>#DIV/0!</v>
      </c>
      <c r="I403" s="43"/>
    </row>
    <row r="404" spans="1:9" ht="12.75" hidden="1">
      <c r="A404" s="47"/>
      <c r="B404" s="51"/>
      <c r="C404" s="52" t="s">
        <v>128</v>
      </c>
      <c r="D404" s="122" t="s">
        <v>106</v>
      </c>
      <c r="E404" s="53"/>
      <c r="F404" s="53"/>
      <c r="G404" s="141" t="e">
        <f t="shared" si="27"/>
        <v>#DIV/0!</v>
      </c>
      <c r="H404" s="152" t="e">
        <f t="shared" si="28"/>
        <v>#DIV/0!</v>
      </c>
      <c r="I404" s="53"/>
    </row>
    <row r="405" spans="1:9" ht="45" hidden="1">
      <c r="A405" s="47"/>
      <c r="B405" s="51"/>
      <c r="C405" s="64" t="s">
        <v>205</v>
      </c>
      <c r="D405" s="129" t="s">
        <v>206</v>
      </c>
      <c r="E405" s="53"/>
      <c r="F405" s="53"/>
      <c r="G405" s="141" t="e">
        <f t="shared" si="27"/>
        <v>#DIV/0!</v>
      </c>
      <c r="H405" s="152" t="e">
        <f t="shared" si="28"/>
        <v>#DIV/0!</v>
      </c>
      <c r="I405" s="53">
        <v>0</v>
      </c>
    </row>
    <row r="406" spans="1:9" ht="33.75" hidden="1">
      <c r="A406" s="47"/>
      <c r="B406" s="51"/>
      <c r="C406" s="64" t="s">
        <v>83</v>
      </c>
      <c r="D406" s="12" t="s">
        <v>161</v>
      </c>
      <c r="E406" s="53"/>
      <c r="F406" s="53"/>
      <c r="G406" s="141" t="e">
        <f t="shared" si="27"/>
        <v>#DIV/0!</v>
      </c>
      <c r="H406" s="150" t="e">
        <f t="shared" si="28"/>
        <v>#DIV/0!</v>
      </c>
      <c r="I406" s="155">
        <v>0</v>
      </c>
    </row>
    <row r="407" spans="1:9" ht="33.75">
      <c r="A407" s="54"/>
      <c r="B407" s="59"/>
      <c r="C407" s="64" t="s">
        <v>79</v>
      </c>
      <c r="D407" s="12" t="s">
        <v>161</v>
      </c>
      <c r="E407" s="53">
        <v>91558</v>
      </c>
      <c r="F407" s="53">
        <v>0</v>
      </c>
      <c r="G407" s="141">
        <f t="shared" si="27"/>
        <v>0</v>
      </c>
      <c r="H407" s="150" t="s">
        <v>124</v>
      </c>
      <c r="I407" s="155" t="s">
        <v>124</v>
      </c>
    </row>
    <row r="408" spans="1:9" ht="12.75">
      <c r="A408" s="47"/>
      <c r="B408" s="48">
        <v>92604</v>
      </c>
      <c r="C408" s="20"/>
      <c r="D408" s="14" t="s">
        <v>72</v>
      </c>
      <c r="E408" s="21">
        <f>SUM(E409)</f>
        <v>16596.85</v>
      </c>
      <c r="F408" s="21">
        <f>SUM(F409)</f>
        <v>20414.13</v>
      </c>
      <c r="G408" s="137">
        <f t="shared" si="27"/>
        <v>123.0000271135788</v>
      </c>
      <c r="H408" s="137">
        <f t="shared" si="28"/>
        <v>12.104917551413848</v>
      </c>
      <c r="I408" s="21">
        <f>SUM(I409:I411)</f>
        <v>168643.28</v>
      </c>
    </row>
    <row r="409" spans="1:9" ht="12.75">
      <c r="A409" s="47"/>
      <c r="B409" s="51"/>
      <c r="C409" s="30" t="s">
        <v>11</v>
      </c>
      <c r="D409" s="10" t="s">
        <v>12</v>
      </c>
      <c r="E409" s="25">
        <v>16596.85</v>
      </c>
      <c r="F409" s="25">
        <v>20414.13</v>
      </c>
      <c r="G409" s="141">
        <f t="shared" si="27"/>
        <v>123.0000271135788</v>
      </c>
      <c r="H409" s="138">
        <f t="shared" si="28"/>
        <v>12.104917551413848</v>
      </c>
      <c r="I409" s="25">
        <v>168643.28</v>
      </c>
    </row>
    <row r="410" spans="1:9" ht="45" hidden="1">
      <c r="A410" s="47"/>
      <c r="B410" s="51"/>
      <c r="C410" s="30" t="s">
        <v>109</v>
      </c>
      <c r="D410" s="86" t="s">
        <v>259</v>
      </c>
      <c r="E410" s="65"/>
      <c r="F410" s="25"/>
      <c r="G410" s="141" t="e">
        <f t="shared" si="27"/>
        <v>#DIV/0!</v>
      </c>
      <c r="H410" s="138" t="e">
        <f t="shared" si="28"/>
        <v>#DIV/0!</v>
      </c>
      <c r="I410" s="25"/>
    </row>
    <row r="411" spans="1:9" ht="33.75" hidden="1">
      <c r="A411" s="47"/>
      <c r="B411" s="51"/>
      <c r="C411" s="30" t="s">
        <v>83</v>
      </c>
      <c r="D411" s="12" t="s">
        <v>161</v>
      </c>
      <c r="E411" s="65"/>
      <c r="F411" s="25"/>
      <c r="G411" s="141" t="e">
        <f t="shared" si="27"/>
        <v>#DIV/0!</v>
      </c>
      <c r="H411" s="138" t="e">
        <f t="shared" si="28"/>
        <v>#DIV/0!</v>
      </c>
      <c r="I411" s="25"/>
    </row>
    <row r="412" spans="1:9" ht="12.75" hidden="1">
      <c r="A412" s="47"/>
      <c r="B412" s="48">
        <v>92695</v>
      </c>
      <c r="C412" s="20"/>
      <c r="D412" s="14" t="s">
        <v>5</v>
      </c>
      <c r="E412" s="21">
        <f>SUM(E413)</f>
        <v>0</v>
      </c>
      <c r="F412" s="21">
        <f>SUM(F413)</f>
        <v>0</v>
      </c>
      <c r="G412" s="137" t="e">
        <f t="shared" si="27"/>
        <v>#DIV/0!</v>
      </c>
      <c r="H412" s="137" t="e">
        <f t="shared" si="28"/>
        <v>#DIV/0!</v>
      </c>
      <c r="I412" s="21">
        <f>SUM(I413)</f>
        <v>0</v>
      </c>
    </row>
    <row r="413" spans="1:9" ht="12.75" hidden="1">
      <c r="A413" s="47"/>
      <c r="B413" s="51"/>
      <c r="C413" s="30" t="s">
        <v>131</v>
      </c>
      <c r="D413" s="10" t="s">
        <v>133</v>
      </c>
      <c r="E413" s="65"/>
      <c r="F413" s="25"/>
      <c r="G413" s="138" t="e">
        <f t="shared" si="27"/>
        <v>#DIV/0!</v>
      </c>
      <c r="H413" s="138" t="e">
        <f t="shared" si="28"/>
        <v>#DIV/0!</v>
      </c>
      <c r="I413" s="43"/>
    </row>
    <row r="414" spans="1:9" ht="15.75" customHeight="1">
      <c r="A414" s="46"/>
      <c r="B414" s="36"/>
      <c r="C414" s="226" t="s">
        <v>73</v>
      </c>
      <c r="D414" s="227"/>
      <c r="E414" s="18">
        <f>SUM(E400,E388,E350,E345,E333,E258,E240,E187,E168,E119,E111,E94,E66,E60,E39,E8,E4)</f>
        <v>256568140.59</v>
      </c>
      <c r="F414" s="18">
        <f>SUM(F400,F388,F350,F345,F333,F258,F240,F187,F168,F119,F111,F94,F66,F60,F39,F8,F4)</f>
        <v>135515119.73999998</v>
      </c>
      <c r="G414" s="136">
        <f t="shared" si="27"/>
        <v>52.81837387462511</v>
      </c>
      <c r="H414" s="136">
        <f t="shared" si="28"/>
        <v>111.64149323161254</v>
      </c>
      <c r="I414" s="18">
        <f>SUM(I400,I388,I350,I345,I333,I258,I240,I187,I168,I119,I111,I94,I66,I60,I39,I8,I4)</f>
        <v>121384187.74000001</v>
      </c>
    </row>
    <row r="415" spans="2:7" s="93" customFormat="1" ht="11.25">
      <c r="B415" s="91"/>
      <c r="C415" s="91"/>
      <c r="D415" s="91"/>
      <c r="E415" s="92"/>
      <c r="F415" s="92"/>
      <c r="G415" s="131"/>
    </row>
    <row r="416" spans="4:7" ht="12.75">
      <c r="D416" s="9"/>
      <c r="E416" s="90"/>
      <c r="F416" s="90"/>
      <c r="G416" s="132"/>
    </row>
    <row r="417" spans="1:7" ht="12.75">
      <c r="A417" s="2"/>
      <c r="D417" s="9"/>
      <c r="E417" s="7"/>
      <c r="F417" s="7"/>
      <c r="G417" s="133"/>
    </row>
    <row r="418" spans="4:7" ht="12.75">
      <c r="D418" s="9"/>
      <c r="E418" s="8"/>
      <c r="F418" s="5"/>
      <c r="G418" s="134"/>
    </row>
    <row r="419" spans="3:7" ht="12.75">
      <c r="C419" s="4"/>
      <c r="D419" s="15"/>
      <c r="E419" s="5"/>
      <c r="F419" s="77"/>
      <c r="G419" s="134"/>
    </row>
    <row r="420" spans="4:7" ht="12.75">
      <c r="D420" s="9"/>
      <c r="E420" s="5"/>
      <c r="F420" s="5"/>
      <c r="G420" s="134"/>
    </row>
    <row r="421" spans="4:7" ht="12.75">
      <c r="D421" s="9"/>
      <c r="E421" s="5"/>
      <c r="F421" s="5"/>
      <c r="G421" s="134"/>
    </row>
    <row r="422" spans="4:7" ht="12.75">
      <c r="D422" s="9"/>
      <c r="E422" s="5"/>
      <c r="F422" s="5"/>
      <c r="G422" s="134"/>
    </row>
    <row r="423" spans="4:7" ht="12.75">
      <c r="D423" s="9"/>
      <c r="E423" s="5"/>
      <c r="F423" s="5"/>
      <c r="G423" s="134"/>
    </row>
    <row r="424" spans="4:7" ht="12.75">
      <c r="D424" s="9"/>
      <c r="E424" s="5"/>
      <c r="F424" s="5"/>
      <c r="G424" s="134"/>
    </row>
    <row r="425" spans="4:7" ht="12.75">
      <c r="D425" s="9"/>
      <c r="E425" s="5"/>
      <c r="F425" s="5"/>
      <c r="G425" s="134"/>
    </row>
  </sheetData>
  <sheetProtection/>
  <mergeCells count="8">
    <mergeCell ref="I1:I2"/>
    <mergeCell ref="E1:E2"/>
    <mergeCell ref="F1:F2"/>
    <mergeCell ref="G1:G2"/>
    <mergeCell ref="C414:D414"/>
    <mergeCell ref="A1:C1"/>
    <mergeCell ref="D1:D2"/>
    <mergeCell ref="H1:H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  <headerFooter alignWithMargins="0">
    <oddHeader>&amp;LRealizacja planu dochodów według klasyfikacji budżetowej za miesiące styczeń-czerwiec 2016 roku
</oddHeader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Jaworska</cp:lastModifiedBy>
  <cp:lastPrinted>2016-07-22T07:25:37Z</cp:lastPrinted>
  <dcterms:created xsi:type="dcterms:W3CDTF">1997-02-26T13:46:56Z</dcterms:created>
  <dcterms:modified xsi:type="dcterms:W3CDTF">2016-07-22T07:49:08Z</dcterms:modified>
  <cp:category/>
  <cp:version/>
  <cp:contentType/>
  <cp:contentStatus/>
</cp:coreProperties>
</file>