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<sst xmlns="http://schemas.openxmlformats.org/spreadsheetml/2006/main" count="777" uniqueCount="250">
  <si>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</si>
  <si>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</si>
  <si>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</si>
  <si>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</si>
  <si>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</si>
  <si>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</si>
  <si>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</si>
  <si>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</si>
  <si>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</si>
  <si>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</si>
  <si>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</si>
  <si>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</si>
  <si>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</si>
  <si>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</si>
  <si>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</si>
  <si>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</si>
  <si>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</si>
  <si>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</si>
  <si>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</si>
  <si>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</si>
  <si>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</si>
  <si>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</si>
  <si>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</si>
  <si>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</si>
  <si>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</si>
  <si>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</si>
  <si>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</si>
  <si>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</si>
  <si>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</si>
  <si>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</si>
  <si>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</si>
  <si>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</si>
  <si>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</si>
  <si>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</si>
  <si>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</si>
  <si>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</si>
  <si>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</si>
  <si>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</si>
  <si>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</si>
  <si>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</si>
  <si>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</si>
  <si>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</si>
  <si>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</si>
  <si>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</si>
  <si>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</si>
  <si>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</si>
  <si>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</si>
  <si>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</si>
  <si>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</si>
  <si>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</si>
  <si>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</si>
  <si>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</si>
  <si>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</si>
  <si>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</si>
  <si>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</si>
  <si>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</si>
  <si>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</si>
  <si>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</si>
  <si>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</si>
  <si>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</si>
  <si>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</si>
  <si>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</si>
  <si>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</si>
  <si>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</si>
  <si>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</si>
  <si>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</si>
  <si>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</si>
  <si>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</si>
  <si>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</si>
  <si>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</si>
  <si>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</si>
  <si>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</si>
  <si>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</si>
  <si>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</si>
  <si>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</si>
  <si>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</si>
  <si>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</si>
  <si>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</si>
  <si>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</si>
  <si>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</si>
  <si>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</si>
  <si>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</si>
  <si>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</si>
  <si>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</si>
  <si>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</si>
  <si>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</si>
  <si>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</si>
  <si>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</si>
  <si>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</si>
  <si>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</si>
  <si>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</si>
  <si>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</si>
  <si>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</si>
  <si>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</si>
  <si>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</si>
  <si>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</si>
  <si>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</si>
  <si>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</si>
  <si>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</si>
  <si>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</si>
  <si>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</si>
  <si>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</si>
  <si>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</si>
  <si>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</si>
  <si>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</si>
  <si>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</si>
  <si>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</si>
  <si>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</si>
  <si>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</si>
  <si>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</si>
  <si>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</si>
  <si>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</si>
  <si>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</si>
  <si>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</si>
  <si>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</si>
  <si>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</si>
  <si>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</si>
  <si>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</si>
  <si>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</si>
  <si>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</si>
  <si>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</si>
  <si>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</si>
  <si>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</si>
  <si>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</si>
  <si>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</si>
  <si>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</si>
  <si>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</si>
  <si>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</si>
  <si>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</si>
  <si>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</si>
  <si>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</si>
  <si>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</si>
  <si>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</si>
  <si>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</si>
  <si>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</si>
  <si>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</si>
  <si>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</si>
  <si>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</si>
  <si>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</si>
  <si>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</si>
  <si>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</si>
  <si>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</si>
  <si>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</si>
  <si>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</si>
  <si>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</si>
  <si>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</si>
  <si>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</si>
  <si>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</si>
  <si>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</si>
  <si>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</si>
  <si>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</si>
  <si>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</si>
  <si>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</si>
  <si>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</si>
  <si>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</si>
  <si>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</si>
  <si>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</si>
  <si>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</si>
  <si>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</si>
  <si>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</si>
  <si>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</si>
  <si>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</si>
  <si>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</si>
  <si>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</si>
  <si>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</si>
  <si>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</si>
  <si>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</si>
  <si>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</si>
  <si>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</si>
  <si>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</si>
  <si>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</si>
  <si>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</si>
  <si>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</si>
  <si>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</si>
  <si>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</si>
  <si>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</si>
  <si>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</si>
  <si>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</si>
  <si>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</si>
  <si>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</si>
  <si>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</si>
  <si>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</si>
  <si>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</si>
  <si>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</si>
  <si>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</si>
  <si>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</si>
  <si>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</si>
  <si>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</si>
  <si>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</si>
  <si>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</si>
  <si>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</si>
  <si>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</si>
  <si>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</si>
  <si>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</si>
  <si>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</si>
  <si>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</si>
  <si>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</si>
  <si>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</si>
  <si>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</si>
  <si>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</si>
  <si>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</si>
  <si>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</si>
  <si>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</si>
  <si>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</si>
  <si>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</si>
  <si>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</si>
  <si>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</si>
  <si>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</si>
  <si>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</si>
  <si>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</si>
  <si>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</si>
  <si>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</si>
  <si>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</si>
  <si>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</si>
  <si>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</si>
  <si>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</si>
  <si>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</si>
  <si>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</si>
  <si>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</si>
  <si>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</si>
  <si>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</si>
  <si>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</si>
  <si>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</si>
  <si>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</si>
  <si>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</si>
  <si>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</si>
  <si>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</si>
  <si>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</si>
  <si>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</si>
  <si>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</si>
  <si>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</si>
  <si>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</si>
  <si>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</si>
  <si>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</si>
  <si>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</si>
  <si>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</si>
  <si>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</si>
  <si>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</si>
  <si>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</si>
  <si>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</si>
  <si>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</si>
  <si>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</si>
  <si>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</si>
  <si>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Wpływy ze zwrotów dotacji oraz płatności, w tym wykorzystanych niezgodnie z przeznaczeniem lub wykorzystanych z naruszeniem procedur, o których mowa w art.. 184 ustawy, pobieranych nienależnie lub w nadmiernej wysokości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</si>
  <si>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</si>
  <si>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</si>
  <si>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</si>
  <si>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</si>
  <si>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Wykonanie               za 04 m-ce</t>
  </si>
  <si>
    <t>Oczyszczanie miast i wsi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</si>
</sst>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173" fontId="3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7"/>
  <sheetViews>
    <sheetView tabSelected="1" zoomScale="110" zoomScaleNormal="110" workbookViewId="0" topLeftCell="A1">
      <pane ySplit="3" topLeftCell="A375" activePane="bottomLeft" state="frozen"/>
      <selection pane="topLeft" activeCell="A1" sqref="A1"/>
      <selection pane="bottomLeft" activeCell="D395" sqref="D395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7" t="s">
        <v>103</v>
      </c>
      <c r="B1" s="218"/>
      <c r="C1" s="219"/>
      <c r="D1" s="211" t="s">
        <v>0</v>
      </c>
      <c r="E1" s="211" t="s">
        <v>123</v>
      </c>
      <c r="F1" s="211" t="s">
        <v>248</v>
      </c>
      <c r="G1" s="213" t="s">
        <v>187</v>
      </c>
      <c r="H1" s="211" t="s">
        <v>101</v>
      </c>
      <c r="I1" s="211" t="s">
        <v>247</v>
      </c>
      <c r="J1" s="211" t="s">
        <v>246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2"/>
      <c r="E2" s="212"/>
      <c r="F2" s="212"/>
      <c r="G2" s="214"/>
      <c r="H2" s="212"/>
      <c r="I2" s="212"/>
      <c r="J2" s="212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149</v>
      </c>
      <c r="B4" s="18"/>
      <c r="C4" s="19"/>
      <c r="D4" s="68" t="s">
        <v>145</v>
      </c>
      <c r="E4" s="20">
        <f>E5</f>
        <v>30996.15</v>
      </c>
      <c r="F4" s="20">
        <f>F5</f>
        <v>30996.15</v>
      </c>
      <c r="G4" s="142">
        <f>F4*100/E4</f>
        <v>100</v>
      </c>
      <c r="H4" s="142"/>
      <c r="I4" s="142">
        <f>(F4/J4)*100</f>
        <v>93.49216709789002</v>
      </c>
      <c r="J4" s="20">
        <f>SUM(J5)</f>
        <v>33153.74</v>
      </c>
    </row>
    <row r="5" spans="1:10" ht="12.75">
      <c r="A5" s="130"/>
      <c r="B5" s="165" t="s">
        <v>188</v>
      </c>
      <c r="C5" s="113"/>
      <c r="D5" s="116" t="s">
        <v>5</v>
      </c>
      <c r="E5" s="23">
        <f>SUM(E6)</f>
        <v>30996.15</v>
      </c>
      <c r="F5" s="23">
        <f>SUM(F6)</f>
        <v>30996.15</v>
      </c>
      <c r="G5" s="143">
        <f>F5*100/E5</f>
        <v>100</v>
      </c>
      <c r="H5" s="143"/>
      <c r="I5" s="143">
        <f>(F5/J5)*100</f>
        <v>93.49216709789002</v>
      </c>
      <c r="J5" s="23">
        <f>SUM(J6)</f>
        <v>33153.74</v>
      </c>
    </row>
    <row r="6" spans="1:10" ht="45">
      <c r="A6" s="131"/>
      <c r="B6" s="112"/>
      <c r="C6" s="81">
        <v>2010</v>
      </c>
      <c r="D6" s="14" t="s">
        <v>177</v>
      </c>
      <c r="E6" s="27">
        <v>30996.15</v>
      </c>
      <c r="F6" s="27">
        <v>30996.15</v>
      </c>
      <c r="G6" s="144">
        <f>F6*100/E6</f>
        <v>100</v>
      </c>
      <c r="H6" s="144"/>
      <c r="I6" s="144">
        <f>(F6/J6)*100</f>
        <v>93.49216709789002</v>
      </c>
      <c r="J6" s="45">
        <v>33153.74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26160094</v>
      </c>
      <c r="F7" s="20">
        <f>F8+F14+F28+F33</f>
        <v>11676.69</v>
      </c>
      <c r="G7" s="142">
        <f>F7*100/E7</f>
        <v>0.04463550475009761</v>
      </c>
      <c r="H7" s="142" t="e">
        <f>H8+H14+H33</f>
        <v>#REF!</v>
      </c>
      <c r="I7" s="142">
        <f>(F7/J7)*100</f>
        <v>2.705921467425618</v>
      </c>
      <c r="J7" s="20">
        <f>SUM(J8,J14,J28,J33)</f>
        <v>431523.61000000004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20729329</v>
      </c>
      <c r="F8" s="23">
        <f>SUM(F10:F13)</f>
        <v>200</v>
      </c>
      <c r="G8" s="143">
        <f>F8*100/E8</f>
        <v>0.0009648165649741967</v>
      </c>
      <c r="H8" s="143" t="e">
        <f>SUM(#REF!)</f>
        <v>#REF!</v>
      </c>
      <c r="I8" s="143">
        <f>(F8/J8)*100</f>
        <v>100</v>
      </c>
      <c r="J8" s="23">
        <f>SUM(J9:J12)</f>
        <v>200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144</v>
      </c>
      <c r="H9" s="144"/>
      <c r="I9" s="156" t="s">
        <v>144</v>
      </c>
      <c r="J9" s="27">
        <v>0</v>
      </c>
    </row>
    <row r="10" spans="1:10" ht="45">
      <c r="A10" s="21"/>
      <c r="B10" s="38"/>
      <c r="C10" s="32" t="s">
        <v>10</v>
      </c>
      <c r="D10" s="88" t="s">
        <v>229</v>
      </c>
      <c r="E10" s="27">
        <v>70000</v>
      </c>
      <c r="F10" s="27">
        <v>0</v>
      </c>
      <c r="G10" s="146">
        <f>F10*100/E10</f>
        <v>0</v>
      </c>
      <c r="H10" s="144"/>
      <c r="I10" s="156" t="s">
        <v>144</v>
      </c>
      <c r="J10" s="45" t="s">
        <v>144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128</v>
      </c>
      <c r="G11" s="144">
        <f aca="true" t="shared" si="0" ref="G11:G17">F11*100/E11</f>
        <v>44.13793103448276</v>
      </c>
      <c r="H11" s="144"/>
      <c r="I11" s="144">
        <f aca="true" t="shared" si="1" ref="I11:I16">(F11/J11)*100</f>
        <v>100</v>
      </c>
      <c r="J11" s="45">
        <v>128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5659039</v>
      </c>
      <c r="F12" s="27">
        <v>72</v>
      </c>
      <c r="G12" s="144">
        <f t="shared" si="0"/>
        <v>0.0012723008270485502</v>
      </c>
      <c r="H12" s="144"/>
      <c r="I12" s="144">
        <f t="shared" si="1"/>
        <v>100</v>
      </c>
      <c r="J12" s="45">
        <v>72</v>
      </c>
    </row>
    <row r="13" spans="1:10" ht="33.75">
      <c r="A13" s="24"/>
      <c r="B13" s="25"/>
      <c r="C13" s="32" t="s">
        <v>124</v>
      </c>
      <c r="D13" s="88" t="s">
        <v>185</v>
      </c>
      <c r="E13" s="27">
        <v>15000000</v>
      </c>
      <c r="F13" s="27">
        <v>0</v>
      </c>
      <c r="G13" s="144">
        <f t="shared" si="0"/>
        <v>0</v>
      </c>
      <c r="H13" s="144"/>
      <c r="I13" s="210" t="s">
        <v>144</v>
      </c>
      <c r="J13" s="45" t="s">
        <v>144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5426755</v>
      </c>
      <c r="F14" s="23">
        <f>SUM(F15:F27)</f>
        <v>9840.68</v>
      </c>
      <c r="G14" s="143">
        <f t="shared" si="0"/>
        <v>0.1813363603110883</v>
      </c>
      <c r="H14" s="143">
        <v>0</v>
      </c>
      <c r="I14" s="143">
        <f t="shared" si="1"/>
        <v>42.7773073371923</v>
      </c>
      <c r="J14" s="23">
        <f>SUM(J15:J27)</f>
        <v>23004.44</v>
      </c>
    </row>
    <row r="15" spans="1:10" s="87" customFormat="1" ht="22.5">
      <c r="A15" s="21"/>
      <c r="B15" s="38"/>
      <c r="C15" s="32" t="s">
        <v>77</v>
      </c>
      <c r="D15" s="14" t="s">
        <v>91</v>
      </c>
      <c r="E15" s="27">
        <v>1110</v>
      </c>
      <c r="F15" s="27">
        <v>1109.95</v>
      </c>
      <c r="G15" s="144">
        <f t="shared" si="0"/>
        <v>99.99549549549549</v>
      </c>
      <c r="H15" s="144"/>
      <c r="I15" s="156" t="s">
        <v>144</v>
      </c>
      <c r="J15" s="45" t="s">
        <v>144</v>
      </c>
    </row>
    <row r="16" spans="1:10" ht="12.75">
      <c r="A16" s="24"/>
      <c r="B16" s="25"/>
      <c r="C16" s="32" t="s">
        <v>17</v>
      </c>
      <c r="D16" s="12" t="s">
        <v>18</v>
      </c>
      <c r="E16" s="27">
        <v>47000</v>
      </c>
      <c r="F16" s="27">
        <v>8604.51</v>
      </c>
      <c r="G16" s="144">
        <f t="shared" si="0"/>
        <v>18.307468085106382</v>
      </c>
      <c r="H16" s="144">
        <v>0</v>
      </c>
      <c r="I16" s="144">
        <f t="shared" si="1"/>
        <v>37.692475837988034</v>
      </c>
      <c r="J16" s="27">
        <v>22828.19</v>
      </c>
    </row>
    <row r="17" spans="1:10" ht="12.75" hidden="1">
      <c r="A17" s="24"/>
      <c r="B17" s="25"/>
      <c r="C17" s="32" t="s">
        <v>148</v>
      </c>
      <c r="D17" s="115" t="s">
        <v>170</v>
      </c>
      <c r="E17" s="83"/>
      <c r="F17" s="83"/>
      <c r="G17" s="144" t="e">
        <f t="shared" si="0"/>
        <v>#DIV/0!</v>
      </c>
      <c r="H17" s="144"/>
      <c r="I17" s="156" t="s">
        <v>144</v>
      </c>
      <c r="J17" s="156" t="s">
        <v>144</v>
      </c>
    </row>
    <row r="18" spans="1:10" ht="12.75" hidden="1">
      <c r="A18" s="24"/>
      <c r="B18" s="25"/>
      <c r="C18" s="32" t="s">
        <v>148</v>
      </c>
      <c r="D18" s="115" t="s">
        <v>120</v>
      </c>
      <c r="E18" s="83"/>
      <c r="F18" s="83"/>
      <c r="G18" s="144" t="e">
        <f>F18*100/E18</f>
        <v>#DIV/0!</v>
      </c>
      <c r="H18" s="144"/>
      <c r="I18" s="144" t="e">
        <f>(F18/J18)*100</f>
        <v>#DIV/0!</v>
      </c>
      <c r="J18" s="156"/>
    </row>
    <row r="19" spans="1:10" ht="12.75" hidden="1">
      <c r="A19" s="24"/>
      <c r="B19" s="25"/>
      <c r="C19" s="32" t="s">
        <v>20</v>
      </c>
      <c r="D19" s="115" t="s">
        <v>162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126.22</v>
      </c>
      <c r="G20" s="144">
        <f aca="true" t="shared" si="2" ref="G20:G33">F20*100/E20</f>
        <v>25.244</v>
      </c>
      <c r="H20" s="144"/>
      <c r="I20" s="144">
        <f>(F20/J20)*100</f>
        <v>71.61418439716311</v>
      </c>
      <c r="J20" s="45">
        <v>176.25</v>
      </c>
    </row>
    <row r="21" spans="1:10" ht="12.75" hidden="1">
      <c r="A21" s="24"/>
      <c r="B21" s="25"/>
      <c r="C21" s="32" t="s">
        <v>11</v>
      </c>
      <c r="D21" s="14" t="s">
        <v>12</v>
      </c>
      <c r="E21" s="83"/>
      <c r="F21" s="83"/>
      <c r="G21" s="144" t="e">
        <f t="shared" si="2"/>
        <v>#DIV/0!</v>
      </c>
      <c r="H21" s="144"/>
      <c r="I21" s="144" t="e">
        <f>(F21/J21)*100</f>
        <v>#DIV/0!</v>
      </c>
      <c r="J21" s="45"/>
    </row>
    <row r="22" spans="1:10" ht="33.75" hidden="1">
      <c r="A22" s="24"/>
      <c r="B22" s="25"/>
      <c r="C22" s="32" t="s">
        <v>148</v>
      </c>
      <c r="D22" s="88" t="s">
        <v>182</v>
      </c>
      <c r="E22" s="83"/>
      <c r="F22" s="83"/>
      <c r="G22" s="144" t="e">
        <f>F22*100/E22</f>
        <v>#DIV/0!</v>
      </c>
      <c r="H22" s="144"/>
      <c r="I22" s="144" t="e">
        <f>(F22/J22)*100</f>
        <v>#DIV/0!</v>
      </c>
      <c r="J22" s="45"/>
    </row>
    <row r="23" spans="1:10" ht="33.75">
      <c r="A23" s="24"/>
      <c r="B23" s="103"/>
      <c r="C23" s="32" t="s">
        <v>124</v>
      </c>
      <c r="D23" s="88" t="s">
        <v>185</v>
      </c>
      <c r="E23" s="83">
        <v>5378145</v>
      </c>
      <c r="F23" s="83">
        <v>0</v>
      </c>
      <c r="G23" s="144">
        <f t="shared" si="2"/>
        <v>0</v>
      </c>
      <c r="H23" s="144">
        <v>0</v>
      </c>
      <c r="I23" s="156" t="s">
        <v>144</v>
      </c>
      <c r="J23" s="27">
        <v>0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2"/>
        <v>#DIV/0!</v>
      </c>
      <c r="H24" s="144"/>
      <c r="I24" s="156" t="s">
        <v>144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2"/>
        <v>#DIV/0!</v>
      </c>
      <c r="H25" s="144"/>
      <c r="I25" s="156" t="s">
        <v>144</v>
      </c>
      <c r="J25" s="27"/>
    </row>
    <row r="26" spans="1:10" ht="12.75" hidden="1">
      <c r="A26" s="24"/>
      <c r="B26" s="25"/>
      <c r="C26" s="32" t="s">
        <v>158</v>
      </c>
      <c r="D26" s="14" t="s">
        <v>153</v>
      </c>
      <c r="E26" s="83"/>
      <c r="F26" s="83"/>
      <c r="G26" s="144" t="e">
        <f t="shared" si="2"/>
        <v>#DIV/0!</v>
      </c>
      <c r="H26" s="144"/>
      <c r="I26" s="156" t="s">
        <v>144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2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4010</v>
      </c>
      <c r="F28" s="86">
        <f>SUM(F29:F32)</f>
        <v>1636.01</v>
      </c>
      <c r="G28" s="145">
        <f t="shared" si="2"/>
        <v>40.79825436408978</v>
      </c>
      <c r="H28" s="145"/>
      <c r="I28" s="143">
        <f>(F28/J28)*100</f>
        <v>87.19759515192862</v>
      </c>
      <c r="J28" s="86">
        <f>SUM(J30:J32)</f>
        <v>1876.21</v>
      </c>
    </row>
    <row r="29" spans="1:10" s="87" customFormat="1" ht="12.75" hidden="1">
      <c r="A29" s="48"/>
      <c r="B29" s="111"/>
      <c r="C29" s="32" t="s">
        <v>17</v>
      </c>
      <c r="D29" s="12" t="s">
        <v>18</v>
      </c>
      <c r="E29" s="83"/>
      <c r="F29" s="83"/>
      <c r="G29" s="144" t="e">
        <f t="shared" si="2"/>
        <v>#DIV/0!</v>
      </c>
      <c r="H29" s="145"/>
      <c r="I29" s="144" t="e">
        <f>(F29/J29)*100</f>
        <v>#DIV/0!</v>
      </c>
      <c r="J29" s="86"/>
    </row>
    <row r="30" spans="1:10" ht="45">
      <c r="A30" s="24"/>
      <c r="B30" s="103"/>
      <c r="C30" s="32" t="s">
        <v>10</v>
      </c>
      <c r="D30" s="88" t="s">
        <v>229</v>
      </c>
      <c r="E30" s="83">
        <v>4000</v>
      </c>
      <c r="F30" s="83">
        <v>1635.2</v>
      </c>
      <c r="G30" s="146">
        <f t="shared" si="2"/>
        <v>40.88</v>
      </c>
      <c r="H30" s="146"/>
      <c r="I30" s="144">
        <f>(F30/J30)*100</f>
        <v>87.25813509215679</v>
      </c>
      <c r="J30" s="83">
        <v>1873.98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0.81</v>
      </c>
      <c r="G31" s="144">
        <f t="shared" si="2"/>
        <v>8.1</v>
      </c>
      <c r="H31" s="146"/>
      <c r="I31" s="144">
        <f>(F31/J31)*100</f>
        <v>36.32286995515695</v>
      </c>
      <c r="J31" s="168">
        <v>2.23</v>
      </c>
    </row>
    <row r="32" spans="1:10" ht="22.5" hidden="1">
      <c r="A32" s="24"/>
      <c r="B32" s="33"/>
      <c r="C32" s="32" t="s">
        <v>11</v>
      </c>
      <c r="D32" s="88" t="s">
        <v>167</v>
      </c>
      <c r="E32" s="83"/>
      <c r="F32" s="83"/>
      <c r="G32" s="146" t="e">
        <f t="shared" si="2"/>
        <v>#DIV/0!</v>
      </c>
      <c r="H32" s="146"/>
      <c r="I32" s="157" t="s">
        <v>144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3" t="e">
        <f t="shared" si="2"/>
        <v>#DIV/0!</v>
      </c>
      <c r="H33" s="143" t="e">
        <f>SUM(#REF!)</f>
        <v>#REF!</v>
      </c>
      <c r="I33" s="143">
        <f>(F33/J33)*100</f>
        <v>0</v>
      </c>
      <c r="J33" s="23">
        <f>SUM(J34:J36)</f>
        <v>406442.96</v>
      </c>
    </row>
    <row r="34" spans="1:10" ht="45" hidden="1">
      <c r="A34" s="24"/>
      <c r="B34" s="31"/>
      <c r="C34" s="32" t="s">
        <v>10</v>
      </c>
      <c r="D34" s="88" t="s">
        <v>229</v>
      </c>
      <c r="E34" s="27"/>
      <c r="F34" s="45"/>
      <c r="G34" s="144" t="e">
        <f aca="true" t="shared" si="3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3"/>
        <v>#DIV/0!</v>
      </c>
      <c r="H35" s="144"/>
      <c r="I35" s="156" t="s">
        <v>144</v>
      </c>
      <c r="J35" s="45"/>
    </row>
    <row r="36" spans="1:10" ht="33.75" hidden="1">
      <c r="A36" s="24"/>
      <c r="B36" s="31"/>
      <c r="C36" s="32" t="s">
        <v>124</v>
      </c>
      <c r="D36" s="88" t="s">
        <v>185</v>
      </c>
      <c r="E36" s="27"/>
      <c r="F36" s="27"/>
      <c r="G36" s="144" t="e">
        <f t="shared" si="3"/>
        <v>#DIV/0!</v>
      </c>
      <c r="H36" s="144"/>
      <c r="I36" s="144">
        <f aca="true" t="shared" si="4" ref="I36:I42">(F36/J36)*100</f>
        <v>0</v>
      </c>
      <c r="J36" s="45">
        <v>406442.96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23037892</v>
      </c>
      <c r="F37" s="20">
        <f>F38+F41+F52</f>
        <v>7592109.67</v>
      </c>
      <c r="G37" s="142">
        <f t="shared" si="3"/>
        <v>32.95488002982217</v>
      </c>
      <c r="H37" s="142" t="e">
        <f>H41+H52+#REF!</f>
        <v>#REF!</v>
      </c>
      <c r="I37" s="142">
        <f t="shared" si="4"/>
        <v>93.20095978955585</v>
      </c>
      <c r="J37" s="20">
        <f>J38+J41+J52</f>
        <v>8145956.53</v>
      </c>
    </row>
    <row r="38" spans="1:10" ht="12.75">
      <c r="A38" s="49"/>
      <c r="B38" s="50">
        <v>70004</v>
      </c>
      <c r="C38" s="119"/>
      <c r="D38" s="121" t="s">
        <v>159</v>
      </c>
      <c r="E38" s="23">
        <f>SUM(E39:E40)</f>
        <v>35000</v>
      </c>
      <c r="F38" s="23">
        <f>SUM(F39:F40)</f>
        <v>28222.56</v>
      </c>
      <c r="G38" s="143">
        <f t="shared" si="3"/>
        <v>80.63588571428572</v>
      </c>
      <c r="H38" s="143"/>
      <c r="I38" s="143">
        <f t="shared" si="4"/>
        <v>93.55729798412588</v>
      </c>
      <c r="J38" s="23">
        <f>SUM(J39:J40)</f>
        <v>30166.07</v>
      </c>
    </row>
    <row r="39" spans="1:10" ht="12.75">
      <c r="A39" s="49"/>
      <c r="B39" s="176"/>
      <c r="C39" s="54" t="s">
        <v>26</v>
      </c>
      <c r="D39" s="14" t="s">
        <v>27</v>
      </c>
      <c r="E39" s="27">
        <v>0</v>
      </c>
      <c r="F39" s="27">
        <v>0.79</v>
      </c>
      <c r="G39" s="156" t="s">
        <v>144</v>
      </c>
      <c r="H39" s="143"/>
      <c r="I39" s="156" t="s">
        <v>144</v>
      </c>
      <c r="J39" s="45" t="s">
        <v>144</v>
      </c>
    </row>
    <row r="40" spans="1:10" ht="12.75">
      <c r="A40" s="49"/>
      <c r="B40" s="174"/>
      <c r="C40" s="32" t="s">
        <v>11</v>
      </c>
      <c r="D40" s="14" t="s">
        <v>12</v>
      </c>
      <c r="E40" s="55">
        <v>35000</v>
      </c>
      <c r="F40" s="55">
        <v>28221.77</v>
      </c>
      <c r="G40" s="147">
        <f t="shared" si="3"/>
        <v>80.63362857142857</v>
      </c>
      <c r="H40" s="147"/>
      <c r="I40" s="144">
        <f t="shared" si="4"/>
        <v>93.55467914779751</v>
      </c>
      <c r="J40" s="161">
        <v>30166.07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21999270</v>
      </c>
      <c r="F41" s="23">
        <f>SUM(F42:F51)</f>
        <v>7563887.11</v>
      </c>
      <c r="G41" s="143">
        <f t="shared" si="3"/>
        <v>34.382445917523626</v>
      </c>
      <c r="H41" s="143">
        <f>SUM(H42:H50)</f>
        <v>15797919.6</v>
      </c>
      <c r="I41" s="143">
        <f t="shared" si="4"/>
        <v>93.19963529467468</v>
      </c>
      <c r="J41" s="23">
        <f>SUM(J42:J51)</f>
        <v>8115790.46</v>
      </c>
    </row>
    <row r="42" spans="1:10" ht="22.5">
      <c r="A42" s="24"/>
      <c r="B42" s="31"/>
      <c r="C42" s="36" t="s">
        <v>16</v>
      </c>
      <c r="D42" s="14" t="s">
        <v>232</v>
      </c>
      <c r="E42" s="27">
        <v>1180000</v>
      </c>
      <c r="F42" s="27">
        <v>907057.59</v>
      </c>
      <c r="G42" s="144">
        <f t="shared" si="3"/>
        <v>76.8692872881356</v>
      </c>
      <c r="H42" s="144">
        <v>989911.02</v>
      </c>
      <c r="I42" s="144">
        <f t="shared" si="4"/>
        <v>97.74315365880743</v>
      </c>
      <c r="J42" s="27">
        <v>928001.15</v>
      </c>
    </row>
    <row r="43" spans="1:10" ht="22.5">
      <c r="A43" s="24"/>
      <c r="B43" s="31"/>
      <c r="C43" s="36" t="s">
        <v>77</v>
      </c>
      <c r="D43" s="14" t="s">
        <v>106</v>
      </c>
      <c r="E43" s="27">
        <v>500</v>
      </c>
      <c r="F43" s="27">
        <v>0</v>
      </c>
      <c r="G43" s="144">
        <f t="shared" si="3"/>
        <v>0</v>
      </c>
      <c r="H43" s="144"/>
      <c r="I43" s="156" t="s">
        <v>144</v>
      </c>
      <c r="J43" s="45" t="s">
        <v>144</v>
      </c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3"/>
        <v>#DIV/0!</v>
      </c>
      <c r="H44" s="144">
        <v>115942.36</v>
      </c>
      <c r="I44" s="144" t="e">
        <f aca="true" t="shared" si="5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202</v>
      </c>
      <c r="E45" s="55">
        <v>15861785</v>
      </c>
      <c r="F45" s="207">
        <v>5322395.11</v>
      </c>
      <c r="G45" s="144">
        <f t="shared" si="3"/>
        <v>33.55483074571998</v>
      </c>
      <c r="H45" s="144"/>
      <c r="I45" s="144">
        <f t="shared" si="5"/>
        <v>96.82596062987768</v>
      </c>
      <c r="J45" s="27">
        <v>5496867.86</v>
      </c>
    </row>
    <row r="46" spans="1:10" ht="45">
      <c r="A46" s="187"/>
      <c r="B46" s="188"/>
      <c r="C46" s="54" t="s">
        <v>10</v>
      </c>
      <c r="D46" s="186" t="s">
        <v>202</v>
      </c>
      <c r="E46" s="55">
        <v>296515</v>
      </c>
      <c r="F46" s="203">
        <v>114446.01</v>
      </c>
      <c r="G46" s="147">
        <f t="shared" si="3"/>
        <v>38.59703893563563</v>
      </c>
      <c r="H46" s="147">
        <v>11199744.45</v>
      </c>
      <c r="I46" s="147">
        <f t="shared" si="5"/>
        <v>81.42937767002684</v>
      </c>
      <c r="J46" s="55">
        <v>140546.34</v>
      </c>
    </row>
    <row r="47" spans="1:10" ht="33.75">
      <c r="A47" s="24"/>
      <c r="B47" s="188"/>
      <c r="C47" s="37" t="s">
        <v>82</v>
      </c>
      <c r="D47" s="14" t="s">
        <v>203</v>
      </c>
      <c r="E47" s="27">
        <v>220000</v>
      </c>
      <c r="F47" s="27">
        <v>293626.57</v>
      </c>
      <c r="G47" s="144">
        <f t="shared" si="3"/>
        <v>133.46662272727272</v>
      </c>
      <c r="H47" s="144">
        <v>80082.09</v>
      </c>
      <c r="I47" s="144">
        <f t="shared" si="5"/>
        <v>65.31383393547418</v>
      </c>
      <c r="J47" s="27">
        <v>449562.6</v>
      </c>
    </row>
    <row r="48" spans="1:10" ht="22.5">
      <c r="A48" s="24"/>
      <c r="B48" s="31"/>
      <c r="C48" s="37" t="s">
        <v>19</v>
      </c>
      <c r="D48" s="14" t="s">
        <v>204</v>
      </c>
      <c r="E48" s="27">
        <v>4000000</v>
      </c>
      <c r="F48" s="27">
        <v>777635.29</v>
      </c>
      <c r="G48" s="144">
        <f t="shared" si="3"/>
        <v>19.44088225</v>
      </c>
      <c r="H48" s="144">
        <v>3351391.27</v>
      </c>
      <c r="I48" s="144">
        <f t="shared" si="5"/>
        <v>75.70587805905869</v>
      </c>
      <c r="J48" s="27">
        <v>1027179.54</v>
      </c>
    </row>
    <row r="49" spans="1:10" ht="12.75" hidden="1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144</v>
      </c>
      <c r="H49" s="144"/>
      <c r="I49" s="144" t="e">
        <f t="shared" si="5"/>
        <v>#DIV/0!</v>
      </c>
      <c r="J49" s="27">
        <v>0</v>
      </c>
    </row>
    <row r="50" spans="1:10" ht="12" customHeight="1">
      <c r="A50" s="24"/>
      <c r="B50" s="31"/>
      <c r="C50" s="32" t="s">
        <v>26</v>
      </c>
      <c r="D50" s="14" t="s">
        <v>27</v>
      </c>
      <c r="E50" s="27">
        <v>310470</v>
      </c>
      <c r="F50" s="27">
        <v>109153.79</v>
      </c>
      <c r="G50" s="144">
        <f aca="true" t="shared" si="6" ref="G50:G75">F50*100/E50</f>
        <v>35.15759654717042</v>
      </c>
      <c r="H50" s="144">
        <v>60848.41</v>
      </c>
      <c r="I50" s="144">
        <f t="shared" si="5"/>
        <v>227.39468075332834</v>
      </c>
      <c r="J50" s="45">
        <v>48001.91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130000</v>
      </c>
      <c r="F51" s="27">
        <v>39572.75</v>
      </c>
      <c r="G51" s="144">
        <f t="shared" si="6"/>
        <v>30.44057692307692</v>
      </c>
      <c r="H51" s="144"/>
      <c r="I51" s="144">
        <f t="shared" si="5"/>
        <v>154.39373166775</v>
      </c>
      <c r="J51" s="45">
        <v>25631.06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1003622</v>
      </c>
      <c r="F52" s="23">
        <f>SUM(F53:F56)</f>
        <v>0</v>
      </c>
      <c r="G52" s="143">
        <f t="shared" si="6"/>
        <v>0</v>
      </c>
      <c r="H52" s="143">
        <v>1001088</v>
      </c>
      <c r="I52" s="149" t="s">
        <v>144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6"/>
        <v>#DIV/0!</v>
      </c>
      <c r="H53" s="144"/>
      <c r="I53" s="156" t="e">
        <f aca="true" t="shared" si="7" ref="I53:I70">(F53/J53)*100</f>
        <v>#DIV/0!</v>
      </c>
      <c r="J53" s="45"/>
    </row>
    <row r="54" spans="1:10" ht="12.75">
      <c r="A54" s="21"/>
      <c r="B54" s="38"/>
      <c r="C54" s="30" t="s">
        <v>11</v>
      </c>
      <c r="D54" s="14" t="s">
        <v>12</v>
      </c>
      <c r="E54" s="27">
        <v>1820</v>
      </c>
      <c r="F54" s="27">
        <v>0</v>
      </c>
      <c r="G54" s="144">
        <f t="shared" si="6"/>
        <v>0</v>
      </c>
      <c r="H54" s="144"/>
      <c r="I54" s="156" t="s">
        <v>144</v>
      </c>
      <c r="J54" s="45" t="s">
        <v>144</v>
      </c>
    </row>
    <row r="55" spans="1:10" ht="33.75" hidden="1">
      <c r="A55" s="24"/>
      <c r="B55" s="25"/>
      <c r="C55" s="32" t="s">
        <v>124</v>
      </c>
      <c r="D55" s="88" t="s">
        <v>185</v>
      </c>
      <c r="E55" s="27"/>
      <c r="F55" s="27"/>
      <c r="G55" s="144" t="e">
        <f t="shared" si="6"/>
        <v>#DIV/0!</v>
      </c>
      <c r="H55" s="144">
        <v>1000</v>
      </c>
      <c r="I55" s="156" t="e">
        <f t="shared" si="7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205</v>
      </c>
      <c r="E56" s="27">
        <v>1001802</v>
      </c>
      <c r="F56" s="27">
        <v>0</v>
      </c>
      <c r="G56" s="144">
        <f t="shared" si="6"/>
        <v>0</v>
      </c>
      <c r="H56" s="144">
        <v>1000088</v>
      </c>
      <c r="I56" s="156" t="s">
        <v>144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E58+E61</f>
        <v>30000</v>
      </c>
      <c r="F57" s="20">
        <f>F58+F61</f>
        <v>15833.67</v>
      </c>
      <c r="G57" s="142">
        <f t="shared" si="6"/>
        <v>52.7789</v>
      </c>
      <c r="H57" s="142">
        <f>H58</f>
        <v>6000</v>
      </c>
      <c r="I57" s="142">
        <f t="shared" si="7"/>
        <v>173.63174695776232</v>
      </c>
      <c r="J57" s="20">
        <f>J58</f>
        <v>9119.11</v>
      </c>
    </row>
    <row r="58" spans="1:10" ht="12.75">
      <c r="A58" s="21"/>
      <c r="B58" s="29">
        <v>71035</v>
      </c>
      <c r="C58" s="22"/>
      <c r="D58" s="16" t="s">
        <v>22</v>
      </c>
      <c r="E58" s="23">
        <f>SUM(E60:E60)</f>
        <v>6000</v>
      </c>
      <c r="F58" s="23">
        <f>SUM(F59:F60)</f>
        <v>6000</v>
      </c>
      <c r="G58" s="143">
        <f t="shared" si="6"/>
        <v>100</v>
      </c>
      <c r="H58" s="143">
        <f>H60</f>
        <v>6000</v>
      </c>
      <c r="I58" s="143">
        <f t="shared" si="7"/>
        <v>65.79589455549937</v>
      </c>
      <c r="J58" s="23">
        <f>SUM(J59:J60)</f>
        <v>9119.11</v>
      </c>
    </row>
    <row r="59" spans="1:12" ht="33.75" hidden="1">
      <c r="A59" s="21"/>
      <c r="B59" s="38"/>
      <c r="C59" s="32" t="s">
        <v>46</v>
      </c>
      <c r="D59" s="14" t="s">
        <v>206</v>
      </c>
      <c r="E59" s="27">
        <v>0</v>
      </c>
      <c r="F59" s="27">
        <v>0</v>
      </c>
      <c r="G59" s="144" t="e">
        <f t="shared" si="6"/>
        <v>#DIV/0!</v>
      </c>
      <c r="H59" s="143"/>
      <c r="I59" s="156">
        <f t="shared" si="7"/>
        <v>0</v>
      </c>
      <c r="J59" s="45">
        <v>9119.11</v>
      </c>
      <c r="K59" s="124"/>
      <c r="L59" s="124"/>
    </row>
    <row r="60" spans="1:10" ht="33.75">
      <c r="A60" s="24"/>
      <c r="B60" s="25"/>
      <c r="C60" s="26">
        <v>2020</v>
      </c>
      <c r="D60" s="14" t="s">
        <v>244</v>
      </c>
      <c r="E60" s="27">
        <v>6000</v>
      </c>
      <c r="F60" s="27">
        <v>6000</v>
      </c>
      <c r="G60" s="144">
        <f t="shared" si="6"/>
        <v>100</v>
      </c>
      <c r="H60" s="144">
        <v>6000</v>
      </c>
      <c r="I60" s="156" t="s">
        <v>144</v>
      </c>
      <c r="J60" s="27">
        <v>0</v>
      </c>
    </row>
    <row r="61" spans="1:10" ht="12.75">
      <c r="A61" s="24"/>
      <c r="B61" s="29">
        <v>71095</v>
      </c>
      <c r="C61" s="22"/>
      <c r="D61" s="15" t="s">
        <v>5</v>
      </c>
      <c r="E61" s="23">
        <f>SUM(E62:E62)</f>
        <v>24000</v>
      </c>
      <c r="F61" s="23">
        <f>SUM(F62:F62)</f>
        <v>9833.67</v>
      </c>
      <c r="G61" s="143">
        <f t="shared" si="6"/>
        <v>40.973625</v>
      </c>
      <c r="H61" s="143"/>
      <c r="I61" s="149" t="s">
        <v>144</v>
      </c>
      <c r="J61" s="42" t="s">
        <v>144</v>
      </c>
    </row>
    <row r="62" spans="1:10" ht="12.75">
      <c r="A62" s="24"/>
      <c r="B62" s="25"/>
      <c r="C62" s="32" t="s">
        <v>63</v>
      </c>
      <c r="D62" s="12" t="s">
        <v>64</v>
      </c>
      <c r="E62" s="27">
        <v>24000</v>
      </c>
      <c r="F62" s="27">
        <v>9833.67</v>
      </c>
      <c r="G62" s="144">
        <f t="shared" si="6"/>
        <v>40.973625</v>
      </c>
      <c r="H62" s="143"/>
      <c r="I62" s="156" t="s">
        <v>144</v>
      </c>
      <c r="J62" s="45" t="s">
        <v>144</v>
      </c>
    </row>
    <row r="63" spans="1:10" ht="12.75">
      <c r="A63" s="28">
        <v>750</v>
      </c>
      <c r="B63" s="18"/>
      <c r="C63" s="34"/>
      <c r="D63" s="68" t="s">
        <v>23</v>
      </c>
      <c r="E63" s="41">
        <f>E64+E67+E69+E76+E78+E83</f>
        <v>1370814.95</v>
      </c>
      <c r="F63" s="41">
        <f>F64+F67+F69+F76+F78+F83</f>
        <v>730992.2200000001</v>
      </c>
      <c r="G63" s="148">
        <f t="shared" si="6"/>
        <v>53.32537553664703</v>
      </c>
      <c r="H63" s="148">
        <f>H64+H69+H76+H78+H83</f>
        <v>1436509.5</v>
      </c>
      <c r="I63" s="148">
        <f t="shared" si="7"/>
        <v>203.57944372703517</v>
      </c>
      <c r="J63" s="41">
        <f>J64+J69+J76+J78+J83</f>
        <v>359069.75999999995</v>
      </c>
    </row>
    <row r="64" spans="1:10" ht="12.75">
      <c r="A64" s="21"/>
      <c r="B64" s="29">
        <v>75011</v>
      </c>
      <c r="C64" s="22"/>
      <c r="D64" s="16" t="s">
        <v>24</v>
      </c>
      <c r="E64" s="42">
        <f>SUM(E65:E66)</f>
        <v>991750</v>
      </c>
      <c r="F64" s="42">
        <f>SUM(F65:F66)</f>
        <v>358450</v>
      </c>
      <c r="G64" s="149">
        <f t="shared" si="6"/>
        <v>36.1431812452735</v>
      </c>
      <c r="H64" s="149">
        <f>SUM(H65:H66)</f>
        <v>449409.12</v>
      </c>
      <c r="I64" s="149">
        <f t="shared" si="7"/>
        <v>225.1201986107173</v>
      </c>
      <c r="J64" s="42">
        <f>SUM(J65:J66)</f>
        <v>159226.05</v>
      </c>
    </row>
    <row r="65" spans="1:10" ht="45">
      <c r="A65" s="24"/>
      <c r="B65" s="31"/>
      <c r="C65" s="32">
        <v>2010</v>
      </c>
      <c r="D65" s="14" t="s">
        <v>177</v>
      </c>
      <c r="E65" s="27">
        <v>991200</v>
      </c>
      <c r="F65" s="27">
        <v>358357</v>
      </c>
      <c r="G65" s="144">
        <f t="shared" si="6"/>
        <v>36.15385391444713</v>
      </c>
      <c r="H65" s="144">
        <v>440600</v>
      </c>
      <c r="I65" s="144">
        <f t="shared" si="7"/>
        <v>225.48102938400552</v>
      </c>
      <c r="J65" s="27">
        <v>158930</v>
      </c>
    </row>
    <row r="66" spans="1:10" ht="33.75">
      <c r="A66" s="21"/>
      <c r="B66" s="38"/>
      <c r="C66" s="32" t="s">
        <v>83</v>
      </c>
      <c r="D66" s="14" t="s">
        <v>213</v>
      </c>
      <c r="E66" s="27">
        <v>550</v>
      </c>
      <c r="F66" s="27">
        <v>93</v>
      </c>
      <c r="G66" s="144">
        <f t="shared" si="6"/>
        <v>16.90909090909091</v>
      </c>
      <c r="H66" s="144">
        <v>8809.12</v>
      </c>
      <c r="I66" s="144">
        <f t="shared" si="7"/>
        <v>31.413612565445025</v>
      </c>
      <c r="J66" s="27">
        <v>296.05</v>
      </c>
    </row>
    <row r="67" spans="1:10" ht="12.75">
      <c r="A67" s="21"/>
      <c r="B67" s="201">
        <v>75014</v>
      </c>
      <c r="C67" s="46"/>
      <c r="D67" s="15" t="s">
        <v>237</v>
      </c>
      <c r="E67" s="23">
        <f>SUM(E68:E68)</f>
        <v>2000</v>
      </c>
      <c r="F67" s="42">
        <f>SUM(F68:F68)</f>
        <v>218.3</v>
      </c>
      <c r="G67" s="143">
        <f t="shared" si="6"/>
        <v>10.915</v>
      </c>
      <c r="H67" s="144"/>
      <c r="I67" s="149" t="s">
        <v>144</v>
      </c>
      <c r="J67" s="42" t="s">
        <v>144</v>
      </c>
    </row>
    <row r="68" spans="1:10" ht="12.75">
      <c r="A68" s="21"/>
      <c r="B68" s="118"/>
      <c r="C68" s="46" t="s">
        <v>17</v>
      </c>
      <c r="D68" s="12" t="s">
        <v>18</v>
      </c>
      <c r="E68" s="45">
        <v>2000</v>
      </c>
      <c r="F68" s="27">
        <v>218.3</v>
      </c>
      <c r="G68" s="144">
        <f t="shared" si="6"/>
        <v>10.915</v>
      </c>
      <c r="H68" s="144"/>
      <c r="I68" s="156" t="s">
        <v>144</v>
      </c>
      <c r="J68" s="45" t="s">
        <v>144</v>
      </c>
    </row>
    <row r="69" spans="1:10" ht="12.75">
      <c r="A69" s="21"/>
      <c r="B69" s="64">
        <v>75023</v>
      </c>
      <c r="C69" s="22"/>
      <c r="D69" s="16" t="s">
        <v>25</v>
      </c>
      <c r="E69" s="23">
        <f>SUM(E70:E75)</f>
        <v>377064.95</v>
      </c>
      <c r="F69" s="23">
        <f>SUM(F70:F75)</f>
        <v>370875.52</v>
      </c>
      <c r="G69" s="143">
        <f t="shared" si="6"/>
        <v>98.3585241746813</v>
      </c>
      <c r="H69" s="143">
        <f>SUM(H71:H75)</f>
        <v>987100.3799999999</v>
      </c>
      <c r="I69" s="143">
        <f t="shared" si="7"/>
        <v>187.28672005069248</v>
      </c>
      <c r="J69" s="23">
        <f>SUM(J70:J75)</f>
        <v>198025.53</v>
      </c>
    </row>
    <row r="70" spans="1:10" ht="22.5" hidden="1">
      <c r="A70" s="21"/>
      <c r="B70" s="38"/>
      <c r="C70" s="32" t="s">
        <v>77</v>
      </c>
      <c r="D70" s="14" t="s">
        <v>91</v>
      </c>
      <c r="E70" s="27"/>
      <c r="F70" s="27"/>
      <c r="G70" s="144" t="e">
        <f t="shared" si="6"/>
        <v>#DIV/0!</v>
      </c>
      <c r="H70" s="144"/>
      <c r="I70" s="144" t="e">
        <f t="shared" si="7"/>
        <v>#DIV/0!</v>
      </c>
      <c r="J70" s="45"/>
    </row>
    <row r="71" spans="1:10" ht="12.75">
      <c r="A71" s="24"/>
      <c r="B71" s="31"/>
      <c r="C71" s="36" t="s">
        <v>17</v>
      </c>
      <c r="D71" s="12" t="s">
        <v>18</v>
      </c>
      <c r="E71" s="27">
        <v>37000</v>
      </c>
      <c r="F71" s="27">
        <v>16899</v>
      </c>
      <c r="G71" s="144">
        <f t="shared" si="6"/>
        <v>45.67297297297297</v>
      </c>
      <c r="H71" s="144">
        <v>32352</v>
      </c>
      <c r="I71" s="144">
        <f>(F71/J71)*100</f>
        <v>104.71557813855496</v>
      </c>
      <c r="J71" s="27">
        <v>16138</v>
      </c>
    </row>
    <row r="72" spans="1:10" ht="33.75" hidden="1">
      <c r="A72" s="24"/>
      <c r="B72" s="31"/>
      <c r="C72" s="32" t="s">
        <v>156</v>
      </c>
      <c r="D72" s="14" t="s">
        <v>165</v>
      </c>
      <c r="E72" s="27"/>
      <c r="F72" s="27"/>
      <c r="G72" s="144" t="e">
        <f t="shared" si="6"/>
        <v>#DIV/0!</v>
      </c>
      <c r="H72" s="144"/>
      <c r="I72" s="156" t="s">
        <v>144</v>
      </c>
      <c r="J72" s="45"/>
    </row>
    <row r="73" spans="1:10" ht="12.75">
      <c r="A73" s="24"/>
      <c r="B73" s="31"/>
      <c r="C73" s="32" t="s">
        <v>26</v>
      </c>
      <c r="D73" s="12" t="s">
        <v>27</v>
      </c>
      <c r="E73" s="27">
        <v>143000</v>
      </c>
      <c r="F73" s="27">
        <v>70626.35</v>
      </c>
      <c r="G73" s="144">
        <f t="shared" si="6"/>
        <v>49.38905594405595</v>
      </c>
      <c r="H73" s="144">
        <v>833783.82</v>
      </c>
      <c r="I73" s="144">
        <f aca="true" t="shared" si="8" ref="I73:I79">(F73/J73)*100</f>
        <v>128.35357631208015</v>
      </c>
      <c r="J73" s="27">
        <v>55024.84</v>
      </c>
    </row>
    <row r="74" spans="1:10" ht="12.75" hidden="1">
      <c r="A74" s="24"/>
      <c r="B74" s="31"/>
      <c r="C74" s="30" t="s">
        <v>175</v>
      </c>
      <c r="D74" s="12" t="s">
        <v>176</v>
      </c>
      <c r="E74" s="27"/>
      <c r="F74" s="27"/>
      <c r="G74" s="144" t="e">
        <f t="shared" si="6"/>
        <v>#DIV/0!</v>
      </c>
      <c r="H74" s="156"/>
      <c r="I74" s="144" t="e">
        <f t="shared" si="8"/>
        <v>#DIV/0!</v>
      </c>
      <c r="J74" s="45"/>
    </row>
    <row r="75" spans="1:10" ht="12.75">
      <c r="A75" s="24"/>
      <c r="B75" s="31"/>
      <c r="C75" s="30" t="s">
        <v>11</v>
      </c>
      <c r="D75" s="13" t="s">
        <v>12</v>
      </c>
      <c r="E75" s="27">
        <v>197064.95</v>
      </c>
      <c r="F75" s="27">
        <v>283350.17</v>
      </c>
      <c r="G75" s="144">
        <f t="shared" si="6"/>
        <v>143.78516829096193</v>
      </c>
      <c r="H75" s="144">
        <v>120964.56</v>
      </c>
      <c r="I75" s="144">
        <f t="shared" si="8"/>
        <v>223.35185388233526</v>
      </c>
      <c r="J75" s="27">
        <v>126862.69</v>
      </c>
    </row>
    <row r="76" spans="1:10" ht="12.75" customHeight="1" hidden="1">
      <c r="A76" s="24"/>
      <c r="B76" s="29">
        <v>75056</v>
      </c>
      <c r="C76" s="44"/>
      <c r="D76" s="16" t="s">
        <v>141</v>
      </c>
      <c r="E76" s="23">
        <f>SUM(E77)</f>
        <v>0</v>
      </c>
      <c r="F76" s="23">
        <f>SUM(F77)</f>
        <v>0</v>
      </c>
      <c r="G76" s="149" t="s">
        <v>144</v>
      </c>
      <c r="H76" s="143"/>
      <c r="I76" s="143" t="e">
        <f t="shared" si="8"/>
        <v>#DIV/0!</v>
      </c>
      <c r="J76" s="23">
        <f>SUM(J77)</f>
        <v>0</v>
      </c>
    </row>
    <row r="77" spans="1:10" ht="12.75" customHeight="1" hidden="1">
      <c r="A77" s="24"/>
      <c r="B77" s="31"/>
      <c r="C77" s="32" t="s">
        <v>140</v>
      </c>
      <c r="D77" s="12" t="s">
        <v>120</v>
      </c>
      <c r="E77" s="27">
        <v>0</v>
      </c>
      <c r="F77" s="27">
        <v>0</v>
      </c>
      <c r="G77" s="156" t="s">
        <v>144</v>
      </c>
      <c r="H77" s="144"/>
      <c r="I77" s="144" t="e">
        <f t="shared" si="8"/>
        <v>#DIV/0!</v>
      </c>
      <c r="J77" s="27"/>
    </row>
    <row r="78" spans="1:10" s="199" customFormat="1" ht="17.25" customHeight="1" hidden="1">
      <c r="A78" s="101"/>
      <c r="B78" s="194">
        <v>75075</v>
      </c>
      <c r="C78" s="195"/>
      <c r="D78" s="196" t="s">
        <v>241</v>
      </c>
      <c r="E78" s="197">
        <f>SUM(E80:E82)</f>
        <v>0</v>
      </c>
      <c r="F78" s="197">
        <f>SUM(F80:F82)</f>
        <v>0</v>
      </c>
      <c r="G78" s="198" t="e">
        <f>F78*100/E78</f>
        <v>#DIV/0!</v>
      </c>
      <c r="H78" s="198"/>
      <c r="I78" s="191" t="e">
        <f t="shared" si="8"/>
        <v>#DIV/0!</v>
      </c>
      <c r="J78" s="197">
        <f>SUM(J81:J82)</f>
        <v>0</v>
      </c>
    </row>
    <row r="79" spans="1:10" ht="33.75" customHeight="1" hidden="1">
      <c r="A79" s="24"/>
      <c r="B79" s="38"/>
      <c r="C79" s="32" t="s">
        <v>138</v>
      </c>
      <c r="D79" s="14" t="s">
        <v>139</v>
      </c>
      <c r="E79" s="23"/>
      <c r="F79" s="23"/>
      <c r="G79" s="144" t="e">
        <f>F79*100/E79</f>
        <v>#DIV/0!</v>
      </c>
      <c r="H79" s="143"/>
      <c r="I79" s="144" t="e">
        <f t="shared" si="8"/>
        <v>#DIV/0!</v>
      </c>
      <c r="J79" s="27"/>
    </row>
    <row r="80" spans="1:10" ht="45" customHeight="1" hidden="1">
      <c r="A80" s="24"/>
      <c r="B80" s="38"/>
      <c r="C80" s="32" t="s">
        <v>146</v>
      </c>
      <c r="D80" s="88" t="s">
        <v>212</v>
      </c>
      <c r="E80" s="27"/>
      <c r="F80" s="27"/>
      <c r="G80" s="144" t="e">
        <f>F80*100/E80</f>
        <v>#DIV/0!</v>
      </c>
      <c r="H80" s="143"/>
      <c r="I80" s="144" t="e">
        <f>(F80/J80)*100</f>
        <v>#DIV/0!</v>
      </c>
      <c r="J80" s="27"/>
    </row>
    <row r="81" spans="1:10" ht="13.5" customHeight="1" hidden="1">
      <c r="A81" s="24"/>
      <c r="B81" s="38"/>
      <c r="C81" s="32" t="s">
        <v>11</v>
      </c>
      <c r="D81" s="13" t="s">
        <v>12</v>
      </c>
      <c r="E81" s="27"/>
      <c r="F81" s="27"/>
      <c r="G81" s="144" t="e">
        <f>F81*100/E81</f>
        <v>#DIV/0!</v>
      </c>
      <c r="H81" s="144"/>
      <c r="I81" s="144" t="e">
        <f>(F81/J81)*100</f>
        <v>#DIV/0!</v>
      </c>
      <c r="J81" s="45"/>
    </row>
    <row r="82" spans="1:10" ht="33.75" hidden="1">
      <c r="A82" s="24"/>
      <c r="B82" s="31"/>
      <c r="C82" s="32" t="s">
        <v>138</v>
      </c>
      <c r="D82" s="88" t="s">
        <v>139</v>
      </c>
      <c r="E82" s="27"/>
      <c r="F82" s="27"/>
      <c r="G82" s="156" t="s">
        <v>144</v>
      </c>
      <c r="H82" s="144"/>
      <c r="I82" s="156" t="s">
        <v>144</v>
      </c>
      <c r="J82" s="45"/>
    </row>
    <row r="83" spans="1:10" ht="12.75">
      <c r="A83" s="24"/>
      <c r="B83" s="29">
        <v>75095</v>
      </c>
      <c r="C83" s="104"/>
      <c r="D83" s="16" t="s">
        <v>5</v>
      </c>
      <c r="E83" s="23">
        <f>SUM(E84:E87)</f>
        <v>0</v>
      </c>
      <c r="F83" s="23">
        <f>SUM(F84:F87)</f>
        <v>1448.4</v>
      </c>
      <c r="G83" s="149" t="s">
        <v>144</v>
      </c>
      <c r="H83" s="143"/>
      <c r="I83" s="143">
        <f aca="true" t="shared" si="9" ref="I83:I92">(F83/J83)*100</f>
        <v>79.66207966207966</v>
      </c>
      <c r="J83" s="23">
        <f>SUM(J84:J87)</f>
        <v>1818.18</v>
      </c>
    </row>
    <row r="84" spans="1:10" ht="12.75">
      <c r="A84" s="24"/>
      <c r="B84" s="38"/>
      <c r="C84" s="32" t="s">
        <v>11</v>
      </c>
      <c r="D84" s="13" t="s">
        <v>12</v>
      </c>
      <c r="E84" s="27">
        <v>0</v>
      </c>
      <c r="F84" s="27">
        <v>1448.4</v>
      </c>
      <c r="G84" s="156" t="s">
        <v>144</v>
      </c>
      <c r="H84" s="143"/>
      <c r="I84" s="144">
        <f t="shared" si="9"/>
        <v>79.66207966207966</v>
      </c>
      <c r="J84" s="27">
        <v>1818.18</v>
      </c>
    </row>
    <row r="85" spans="1:10" ht="22.5" hidden="1">
      <c r="A85" s="24"/>
      <c r="B85" s="25"/>
      <c r="C85" s="32" t="s">
        <v>132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9"/>
        <v>#DIV/0!</v>
      </c>
      <c r="J85" s="45"/>
    </row>
    <row r="86" spans="1:10" ht="12.75" hidden="1">
      <c r="A86" s="24"/>
      <c r="B86" s="25"/>
      <c r="C86" s="32" t="s">
        <v>166</v>
      </c>
      <c r="D86" s="14" t="s">
        <v>120</v>
      </c>
      <c r="E86" s="27"/>
      <c r="F86" s="27"/>
      <c r="G86" s="156">
        <v>0</v>
      </c>
      <c r="H86" s="144"/>
      <c r="I86" s="181" t="e">
        <f t="shared" si="9"/>
        <v>#DIV/0!</v>
      </c>
      <c r="J86" s="27"/>
    </row>
    <row r="87" spans="1:10" ht="22.5" hidden="1">
      <c r="A87" s="24"/>
      <c r="B87" s="31"/>
      <c r="C87" s="32" t="s">
        <v>97</v>
      </c>
      <c r="D87" s="14" t="s">
        <v>133</v>
      </c>
      <c r="E87" s="27"/>
      <c r="F87" s="27"/>
      <c r="G87" s="144" t="e">
        <f>F87*100/E87</f>
        <v>#DIV/0!</v>
      </c>
      <c r="H87" s="144"/>
      <c r="I87" s="144" t="e">
        <f t="shared" si="9"/>
        <v>#DIV/0!</v>
      </c>
      <c r="J87" s="27"/>
    </row>
    <row r="88" spans="1:10" ht="33.75">
      <c r="A88" s="43">
        <v>751</v>
      </c>
      <c r="B88" s="39"/>
      <c r="C88" s="40"/>
      <c r="D88" s="69" t="s">
        <v>233</v>
      </c>
      <c r="E88" s="20">
        <f>E89+E91+E94+E97+E100</f>
        <v>184033</v>
      </c>
      <c r="F88" s="20">
        <f>F89+F91+F94+F97+F100</f>
        <v>77815</v>
      </c>
      <c r="G88" s="142">
        <f>F88*100/E88</f>
        <v>42.28317747360528</v>
      </c>
      <c r="H88" s="142" t="e">
        <f>H89+#REF!+#REF!</f>
        <v>#REF!</v>
      </c>
      <c r="I88" s="142">
        <f t="shared" si="9"/>
        <v>101.89477267965641</v>
      </c>
      <c r="J88" s="20">
        <f>J89+J91+J94+J97+J100</f>
        <v>76368</v>
      </c>
    </row>
    <row r="89" spans="1:10" ht="22.5">
      <c r="A89" s="21"/>
      <c r="B89" s="29">
        <v>75101</v>
      </c>
      <c r="C89" s="22"/>
      <c r="D89" s="15" t="s">
        <v>238</v>
      </c>
      <c r="E89" s="23">
        <f>SUM(E90)</f>
        <v>9982</v>
      </c>
      <c r="F89" s="23">
        <f>SUM(F90)</f>
        <v>3334</v>
      </c>
      <c r="G89" s="143">
        <f>F89*100/E89</f>
        <v>33.4001202163895</v>
      </c>
      <c r="H89" s="143">
        <f>H90</f>
        <v>8313</v>
      </c>
      <c r="I89" s="143">
        <f t="shared" si="9"/>
        <v>99.6711509715994</v>
      </c>
      <c r="J89" s="23">
        <f>SUM(J90)</f>
        <v>3345</v>
      </c>
    </row>
    <row r="90" spans="1:10" ht="45">
      <c r="A90" s="24"/>
      <c r="B90" s="25"/>
      <c r="C90" s="32">
        <v>2010</v>
      </c>
      <c r="D90" s="14" t="s">
        <v>177</v>
      </c>
      <c r="E90" s="27">
        <v>9982</v>
      </c>
      <c r="F90" s="27">
        <v>3334</v>
      </c>
      <c r="G90" s="144">
        <f aca="true" t="shared" si="10" ref="G90:G175">F90*100/E90</f>
        <v>33.4001202163895</v>
      </c>
      <c r="H90" s="144">
        <v>8313</v>
      </c>
      <c r="I90" s="144">
        <f t="shared" si="9"/>
        <v>99.6711509715994</v>
      </c>
      <c r="J90" s="27">
        <v>3345</v>
      </c>
    </row>
    <row r="91" spans="1:10" ht="12.75">
      <c r="A91" s="24"/>
      <c r="B91" s="29">
        <v>75107</v>
      </c>
      <c r="C91" s="104"/>
      <c r="D91" s="16" t="s">
        <v>239</v>
      </c>
      <c r="E91" s="23">
        <f>SUM(E92:E93)</f>
        <v>111051</v>
      </c>
      <c r="F91" s="23">
        <f>SUM(F92:F93)</f>
        <v>74481</v>
      </c>
      <c r="G91" s="143">
        <f t="shared" si="10"/>
        <v>67.06918442877597</v>
      </c>
      <c r="H91" s="143"/>
      <c r="I91" s="149" t="s">
        <v>144</v>
      </c>
      <c r="J91" s="23">
        <f>SUM(J93:J93)</f>
        <v>0</v>
      </c>
    </row>
    <row r="92" spans="1:10" ht="12.75" hidden="1">
      <c r="A92" s="24"/>
      <c r="B92" s="38"/>
      <c r="C92" s="32" t="s">
        <v>11</v>
      </c>
      <c r="D92" s="12" t="s">
        <v>12</v>
      </c>
      <c r="E92" s="27"/>
      <c r="F92" s="27">
        <v>0</v>
      </c>
      <c r="G92" s="144" t="e">
        <f t="shared" si="10"/>
        <v>#DIV/0!</v>
      </c>
      <c r="H92" s="143"/>
      <c r="I92" s="156" t="e">
        <f t="shared" si="9"/>
        <v>#DIV/0!</v>
      </c>
      <c r="J92" s="23"/>
    </row>
    <row r="93" spans="1:10" ht="45">
      <c r="A93" s="24"/>
      <c r="B93" s="114"/>
      <c r="C93" s="30">
        <v>2010</v>
      </c>
      <c r="D93" s="14" t="s">
        <v>177</v>
      </c>
      <c r="E93" s="27">
        <v>111051</v>
      </c>
      <c r="F93" s="27">
        <v>74481</v>
      </c>
      <c r="G93" s="144">
        <f t="shared" si="10"/>
        <v>67.06918442877597</v>
      </c>
      <c r="H93" s="144"/>
      <c r="I93" s="156" t="s">
        <v>144</v>
      </c>
      <c r="J93" s="45" t="s">
        <v>144</v>
      </c>
    </row>
    <row r="94" spans="1:10" s="87" customFormat="1" ht="12.75">
      <c r="A94" s="21"/>
      <c r="B94" s="29">
        <v>75108</v>
      </c>
      <c r="C94" s="22"/>
      <c r="D94" s="16" t="s">
        <v>95</v>
      </c>
      <c r="E94" s="23">
        <f>SUM(E95:E96)</f>
        <v>63000</v>
      </c>
      <c r="F94" s="23">
        <f>SUM(F95:F96)</f>
        <v>0</v>
      </c>
      <c r="G94" s="144">
        <f t="shared" si="10"/>
        <v>0</v>
      </c>
      <c r="H94" s="143"/>
      <c r="I94" s="149" t="s">
        <v>144</v>
      </c>
      <c r="J94" s="23">
        <f>SUM(J95:J96)</f>
        <v>0</v>
      </c>
    </row>
    <row r="95" spans="1:10" ht="12.75">
      <c r="A95" s="24"/>
      <c r="B95" s="31"/>
      <c r="C95" s="32" t="s">
        <v>11</v>
      </c>
      <c r="D95" s="12" t="s">
        <v>12</v>
      </c>
      <c r="E95" s="27">
        <v>63000</v>
      </c>
      <c r="F95" s="27">
        <v>0</v>
      </c>
      <c r="G95" s="144">
        <f t="shared" si="10"/>
        <v>0</v>
      </c>
      <c r="H95" s="144"/>
      <c r="I95" s="156" t="s">
        <v>144</v>
      </c>
      <c r="J95" s="170" t="s">
        <v>144</v>
      </c>
    </row>
    <row r="96" spans="1:10" ht="45" hidden="1">
      <c r="A96" s="24"/>
      <c r="B96" s="31"/>
      <c r="C96" s="32" t="s">
        <v>140</v>
      </c>
      <c r="D96" s="14" t="s">
        <v>177</v>
      </c>
      <c r="E96" s="27"/>
      <c r="F96" s="27"/>
      <c r="G96" s="144" t="e">
        <f t="shared" si="10"/>
        <v>#DIV/0!</v>
      </c>
      <c r="H96" s="144"/>
      <c r="I96" s="156" t="s">
        <v>144</v>
      </c>
      <c r="J96" s="45"/>
    </row>
    <row r="97" spans="1:10" ht="45" hidden="1">
      <c r="A97" s="24"/>
      <c r="B97" s="29">
        <v>75109</v>
      </c>
      <c r="C97" s="104"/>
      <c r="D97" s="15" t="s">
        <v>164</v>
      </c>
      <c r="E97" s="23">
        <f>SUM(E98:E99)</f>
        <v>0</v>
      </c>
      <c r="F97" s="23">
        <f>SUM(F99)</f>
        <v>0</v>
      </c>
      <c r="G97" s="143" t="e">
        <f t="shared" si="10"/>
        <v>#DIV/0!</v>
      </c>
      <c r="H97" s="143"/>
      <c r="I97" s="143" t="e">
        <f aca="true" t="shared" si="11" ref="I97:I110">(F97/J97)*100</f>
        <v>#DIV/0!</v>
      </c>
      <c r="J97" s="23">
        <f>SUM(J99)</f>
        <v>0</v>
      </c>
    </row>
    <row r="98" spans="1:10" ht="12.75" hidden="1">
      <c r="A98" s="24"/>
      <c r="B98" s="111"/>
      <c r="C98" s="32" t="s">
        <v>11</v>
      </c>
      <c r="D98" s="13" t="s">
        <v>12</v>
      </c>
      <c r="E98" s="27"/>
      <c r="F98" s="27"/>
      <c r="G98" s="144" t="e">
        <f t="shared" si="10"/>
        <v>#DIV/0!</v>
      </c>
      <c r="H98" s="143"/>
      <c r="I98" s="144" t="e">
        <f t="shared" si="11"/>
        <v>#DIV/0!</v>
      </c>
      <c r="J98" s="27">
        <v>0</v>
      </c>
    </row>
    <row r="99" spans="1:10" ht="12.75" hidden="1">
      <c r="A99" s="24"/>
      <c r="B99" s="38"/>
      <c r="C99" s="32" t="s">
        <v>140</v>
      </c>
      <c r="D99" s="12" t="s">
        <v>120</v>
      </c>
      <c r="E99" s="27"/>
      <c r="F99" s="27"/>
      <c r="G99" s="144" t="e">
        <f t="shared" si="10"/>
        <v>#DIV/0!</v>
      </c>
      <c r="H99" s="144"/>
      <c r="I99" s="144" t="e">
        <f t="shared" si="11"/>
        <v>#DIV/0!</v>
      </c>
      <c r="J99" s="27"/>
    </row>
    <row r="100" spans="1:10" ht="12.75" hidden="1">
      <c r="A100" s="24"/>
      <c r="B100" s="29">
        <v>75113</v>
      </c>
      <c r="C100" s="104"/>
      <c r="D100" s="16" t="s">
        <v>225</v>
      </c>
      <c r="E100" s="23">
        <f>SUM(E101:E102)</f>
        <v>0</v>
      </c>
      <c r="F100" s="23">
        <f>SUM(F101:F102)</f>
        <v>0</v>
      </c>
      <c r="G100" s="143" t="e">
        <f>F100*100/E100</f>
        <v>#DIV/0!</v>
      </c>
      <c r="H100" s="144"/>
      <c r="I100" s="143">
        <f t="shared" si="11"/>
        <v>0</v>
      </c>
      <c r="J100" s="23">
        <f>SUM(J101:J102)</f>
        <v>73023</v>
      </c>
    </row>
    <row r="101" spans="1:10" ht="12.75" hidden="1">
      <c r="A101" s="24"/>
      <c r="B101" s="129"/>
      <c r="C101" s="32" t="s">
        <v>11</v>
      </c>
      <c r="D101" s="13" t="s">
        <v>12</v>
      </c>
      <c r="E101" s="27"/>
      <c r="F101" s="27"/>
      <c r="G101" s="144" t="e">
        <f t="shared" si="10"/>
        <v>#DIV/0!</v>
      </c>
      <c r="H101" s="144"/>
      <c r="I101" s="144">
        <f t="shared" si="11"/>
        <v>0</v>
      </c>
      <c r="J101" s="27">
        <v>73023</v>
      </c>
    </row>
    <row r="102" spans="1:10" ht="12.75" hidden="1">
      <c r="A102" s="24"/>
      <c r="B102" s="182"/>
      <c r="C102" s="32" t="s">
        <v>140</v>
      </c>
      <c r="D102" s="12" t="s">
        <v>120</v>
      </c>
      <c r="E102" s="27"/>
      <c r="F102" s="27"/>
      <c r="G102" s="144" t="e">
        <f t="shared" si="10"/>
        <v>#DIV/0!</v>
      </c>
      <c r="H102" s="144"/>
      <c r="I102" s="144" t="e">
        <f t="shared" si="11"/>
        <v>#DIV/0!</v>
      </c>
      <c r="J102" s="27"/>
    </row>
    <row r="103" spans="1:10" ht="22.5">
      <c r="A103" s="28">
        <v>754</v>
      </c>
      <c r="B103" s="18"/>
      <c r="C103" s="34"/>
      <c r="D103" s="69" t="s">
        <v>112</v>
      </c>
      <c r="E103" s="20">
        <f>E104</f>
        <v>620000</v>
      </c>
      <c r="F103" s="20">
        <f>F104</f>
        <v>170747.94</v>
      </c>
      <c r="G103" s="142">
        <f t="shared" si="10"/>
        <v>27.539990322580646</v>
      </c>
      <c r="H103" s="142">
        <f>SUM(H108)</f>
        <v>298873.6</v>
      </c>
      <c r="I103" s="142">
        <f t="shared" si="11"/>
        <v>77.12735508340447</v>
      </c>
      <c r="J103" s="20">
        <f>J104+J108</f>
        <v>221384.41</v>
      </c>
    </row>
    <row r="104" spans="1:10" ht="12.75">
      <c r="A104" s="49"/>
      <c r="B104" s="50">
        <v>75416</v>
      </c>
      <c r="C104" s="119"/>
      <c r="D104" s="171" t="s">
        <v>199</v>
      </c>
      <c r="E104" s="52">
        <f>SUM(E105:E108)</f>
        <v>620000</v>
      </c>
      <c r="F104" s="52">
        <f>SUM(F105:F108)</f>
        <v>170747.94</v>
      </c>
      <c r="G104" s="143">
        <f t="shared" si="10"/>
        <v>27.539990322580646</v>
      </c>
      <c r="H104" s="151"/>
      <c r="I104" s="144">
        <f t="shared" si="11"/>
        <v>77.12735508340447</v>
      </c>
      <c r="J104" s="23">
        <f>SUM(J105:J107)</f>
        <v>221384.41</v>
      </c>
    </row>
    <row r="105" spans="1:10" ht="22.5">
      <c r="A105" s="49"/>
      <c r="B105" s="172"/>
      <c r="C105" s="54" t="s">
        <v>28</v>
      </c>
      <c r="D105" s="14" t="s">
        <v>106</v>
      </c>
      <c r="E105" s="55">
        <v>620000</v>
      </c>
      <c r="F105" s="55">
        <v>168323.84</v>
      </c>
      <c r="G105" s="144">
        <f t="shared" si="10"/>
        <v>27.1490064516129</v>
      </c>
      <c r="H105" s="151"/>
      <c r="I105" s="144">
        <f t="shared" si="11"/>
        <v>76.03238186464891</v>
      </c>
      <c r="J105" s="161">
        <v>221384.41</v>
      </c>
    </row>
    <row r="106" spans="1:10" ht="12.75">
      <c r="A106" s="49"/>
      <c r="B106" s="60"/>
      <c r="C106" s="54" t="s">
        <v>17</v>
      </c>
      <c r="D106" s="12" t="s">
        <v>18</v>
      </c>
      <c r="E106" s="55">
        <v>0</v>
      </c>
      <c r="F106" s="55">
        <v>2424.1</v>
      </c>
      <c r="G106" s="156" t="s">
        <v>144</v>
      </c>
      <c r="H106" s="151"/>
      <c r="I106" s="156" t="s">
        <v>144</v>
      </c>
      <c r="J106" s="161" t="s">
        <v>144</v>
      </c>
    </row>
    <row r="107" spans="1:10" ht="33.75" hidden="1">
      <c r="A107" s="49"/>
      <c r="B107" s="174"/>
      <c r="C107" s="54" t="s">
        <v>124</v>
      </c>
      <c r="D107" s="88" t="s">
        <v>185</v>
      </c>
      <c r="E107" s="55"/>
      <c r="F107" s="55"/>
      <c r="G107" s="144" t="e">
        <f t="shared" si="10"/>
        <v>#DIV/0!</v>
      </c>
      <c r="H107" s="151"/>
      <c r="I107" s="144" t="e">
        <f t="shared" si="11"/>
        <v>#DIV/0!</v>
      </c>
      <c r="J107" s="161">
        <v>0</v>
      </c>
    </row>
    <row r="108" spans="1:10" ht="12.75" hidden="1">
      <c r="A108" s="21"/>
      <c r="B108" s="29">
        <v>75495</v>
      </c>
      <c r="C108" s="65"/>
      <c r="D108" s="16" t="s">
        <v>5</v>
      </c>
      <c r="E108" s="23">
        <f>SUM(E109:E110)</f>
        <v>0</v>
      </c>
      <c r="F108" s="23">
        <f>SUM(F109:F110)</f>
        <v>0</v>
      </c>
      <c r="G108" s="143" t="e">
        <f t="shared" si="10"/>
        <v>#DIV/0!</v>
      </c>
      <c r="H108" s="143">
        <f>SUM(H110)</f>
        <v>298873.6</v>
      </c>
      <c r="I108" s="143" t="e">
        <f t="shared" si="11"/>
        <v>#DIV/0!</v>
      </c>
      <c r="J108" s="23">
        <f>SUM(J109:J110)</f>
        <v>0</v>
      </c>
    </row>
    <row r="109" spans="1:10" ht="15" customHeight="1" hidden="1">
      <c r="A109" s="24"/>
      <c r="B109" s="31"/>
      <c r="C109" s="32" t="s">
        <v>28</v>
      </c>
      <c r="D109" s="14" t="s">
        <v>106</v>
      </c>
      <c r="E109" s="27"/>
      <c r="F109" s="27"/>
      <c r="G109" s="144" t="e">
        <f t="shared" si="10"/>
        <v>#DIV/0!</v>
      </c>
      <c r="H109" s="144">
        <v>298873.6</v>
      </c>
      <c r="I109" s="144" t="e">
        <f t="shared" si="11"/>
        <v>#DIV/0!</v>
      </c>
      <c r="J109" s="27"/>
    </row>
    <row r="110" spans="1:10" ht="33.75" hidden="1">
      <c r="A110" s="24"/>
      <c r="B110" s="31"/>
      <c r="C110" s="32" t="s">
        <v>124</v>
      </c>
      <c r="D110" s="88" t="s">
        <v>185</v>
      </c>
      <c r="E110" s="27"/>
      <c r="F110" s="27"/>
      <c r="G110" s="144" t="e">
        <f t="shared" si="10"/>
        <v>#DIV/0!</v>
      </c>
      <c r="H110" s="144">
        <v>298873.6</v>
      </c>
      <c r="I110" s="144" t="e">
        <f t="shared" si="11"/>
        <v>#DIV/0!</v>
      </c>
      <c r="J110" s="27"/>
    </row>
    <row r="111" spans="1:10" ht="52.5" customHeight="1">
      <c r="A111" s="43">
        <v>756</v>
      </c>
      <c r="B111" s="39"/>
      <c r="C111" s="40"/>
      <c r="D111" s="69" t="s">
        <v>197</v>
      </c>
      <c r="E111" s="20">
        <f>E112+E117+E126+E141+E151+E155</f>
        <v>104656210</v>
      </c>
      <c r="F111" s="20">
        <f>F112+F117+F126+F141+F151+F155</f>
        <v>34922532.82000001</v>
      </c>
      <c r="G111" s="142">
        <f t="shared" si="10"/>
        <v>33.36881090954852</v>
      </c>
      <c r="H111" s="142">
        <f>H112+H117+H126+H141+H151+H155</f>
        <v>82918615.82</v>
      </c>
      <c r="I111" s="142">
        <f aca="true" t="shared" si="12" ref="I111:I145">(F111/J111)*100</f>
        <v>93.94737564428728</v>
      </c>
      <c r="J111" s="20">
        <f>SUM(J112,J115,J117,J126,J141,J151,J155)</f>
        <v>37172441.04</v>
      </c>
    </row>
    <row r="112" spans="1:10" ht="13.5" customHeight="1">
      <c r="A112" s="21"/>
      <c r="B112" s="29">
        <v>75601</v>
      </c>
      <c r="C112" s="22"/>
      <c r="D112" s="15" t="s">
        <v>29</v>
      </c>
      <c r="E112" s="23">
        <f>SUM(E113:E114)</f>
        <v>117000</v>
      </c>
      <c r="F112" s="23">
        <f>SUM(F113:F114)</f>
        <v>31127.620000000003</v>
      </c>
      <c r="G112" s="143">
        <f t="shared" si="10"/>
        <v>26.604803418803424</v>
      </c>
      <c r="H112" s="143">
        <f>SUM(H113:H114)</f>
        <v>228288.21</v>
      </c>
      <c r="I112" s="143">
        <f t="shared" si="12"/>
        <v>94.65509067726595</v>
      </c>
      <c r="J112" s="23">
        <f>SUM(J113:J114)</f>
        <v>32885.31</v>
      </c>
    </row>
    <row r="113" spans="1:10" ht="22.5">
      <c r="A113" s="24"/>
      <c r="B113" s="103"/>
      <c r="C113" s="36" t="s">
        <v>30</v>
      </c>
      <c r="D113" s="14" t="s">
        <v>122</v>
      </c>
      <c r="E113" s="27">
        <v>115000</v>
      </c>
      <c r="F113" s="27">
        <v>30707.08</v>
      </c>
      <c r="G113" s="144">
        <f t="shared" si="10"/>
        <v>26.701808695652176</v>
      </c>
      <c r="H113" s="144">
        <v>136395.86</v>
      </c>
      <c r="I113" s="144">
        <f t="shared" si="12"/>
        <v>95.90600754765539</v>
      </c>
      <c r="J113" s="27">
        <v>32017.89</v>
      </c>
    </row>
    <row r="114" spans="1:10" ht="12.75" customHeight="1">
      <c r="A114" s="24"/>
      <c r="B114" s="25"/>
      <c r="C114" s="32" t="s">
        <v>20</v>
      </c>
      <c r="D114" s="14" t="s">
        <v>105</v>
      </c>
      <c r="E114" s="27">
        <v>2000</v>
      </c>
      <c r="F114" s="27">
        <v>420.54</v>
      </c>
      <c r="G114" s="144">
        <f t="shared" si="10"/>
        <v>21.027</v>
      </c>
      <c r="H114" s="144">
        <v>91892.35</v>
      </c>
      <c r="I114" s="144">
        <f t="shared" si="12"/>
        <v>48.481704364667635</v>
      </c>
      <c r="J114" s="27">
        <v>867.42</v>
      </c>
    </row>
    <row r="115" spans="1:10" ht="12.75" customHeight="1" hidden="1">
      <c r="A115" s="24"/>
      <c r="B115" s="29">
        <v>75605</v>
      </c>
      <c r="C115" s="46"/>
      <c r="D115" s="15" t="s">
        <v>154</v>
      </c>
      <c r="E115" s="23">
        <f>E116</f>
        <v>0</v>
      </c>
      <c r="F115" s="23">
        <f>F116</f>
        <v>0</v>
      </c>
      <c r="G115" s="149" t="s">
        <v>144</v>
      </c>
      <c r="H115" s="143"/>
      <c r="I115" s="143" t="e">
        <f t="shared" si="12"/>
        <v>#DIV/0!</v>
      </c>
      <c r="J115" s="23">
        <v>0</v>
      </c>
    </row>
    <row r="116" spans="1:10" ht="12.75" customHeight="1" hidden="1">
      <c r="A116" s="21"/>
      <c r="B116" s="118"/>
      <c r="C116" s="32" t="s">
        <v>48</v>
      </c>
      <c r="D116" s="14" t="s">
        <v>154</v>
      </c>
      <c r="E116" s="27">
        <v>0</v>
      </c>
      <c r="F116" s="27">
        <v>0</v>
      </c>
      <c r="G116" s="156" t="s">
        <v>144</v>
      </c>
      <c r="H116" s="144"/>
      <c r="I116" s="144" t="e">
        <f t="shared" si="12"/>
        <v>#DIV/0!</v>
      </c>
      <c r="J116" s="27">
        <v>0</v>
      </c>
    </row>
    <row r="117" spans="1:10" ht="35.25" customHeight="1">
      <c r="A117" s="21"/>
      <c r="B117" s="29">
        <v>75615</v>
      </c>
      <c r="C117" s="22"/>
      <c r="D117" s="15" t="s">
        <v>113</v>
      </c>
      <c r="E117" s="23">
        <f>SUM(E118:E124)</f>
        <v>28937274</v>
      </c>
      <c r="F117" s="23">
        <f>SUM(F118:F124)</f>
        <v>10260006.88</v>
      </c>
      <c r="G117" s="143">
        <f t="shared" si="10"/>
        <v>35.45602422674645</v>
      </c>
      <c r="H117" s="143">
        <f>SUM(H118:H125)</f>
        <v>21304432.6</v>
      </c>
      <c r="I117" s="143">
        <f t="shared" si="12"/>
        <v>77.09393208253958</v>
      </c>
      <c r="J117" s="23">
        <f>SUM(J118:J125)</f>
        <v>13308449.32</v>
      </c>
    </row>
    <row r="118" spans="1:10" ht="12.75">
      <c r="A118" s="24"/>
      <c r="B118" s="31"/>
      <c r="C118" s="32" t="s">
        <v>31</v>
      </c>
      <c r="D118" s="12" t="s">
        <v>32</v>
      </c>
      <c r="E118" s="27">
        <v>28300000</v>
      </c>
      <c r="F118" s="27">
        <v>9890871.41</v>
      </c>
      <c r="G118" s="144">
        <f t="shared" si="10"/>
        <v>34.95007565371025</v>
      </c>
      <c r="H118" s="144">
        <v>20056054.94</v>
      </c>
      <c r="I118" s="144">
        <f t="shared" si="12"/>
        <v>98.86209755627718</v>
      </c>
      <c r="J118" s="27">
        <v>10004715.31</v>
      </c>
    </row>
    <row r="119" spans="1:10" ht="12.75">
      <c r="A119" s="24"/>
      <c r="B119" s="31"/>
      <c r="C119" s="32" t="s">
        <v>33</v>
      </c>
      <c r="D119" s="12" t="s">
        <v>34</v>
      </c>
      <c r="E119" s="27">
        <v>2800</v>
      </c>
      <c r="F119" s="27">
        <v>583</v>
      </c>
      <c r="G119" s="144">
        <f t="shared" si="10"/>
        <v>20.821428571428573</v>
      </c>
      <c r="H119" s="144">
        <v>692.5</v>
      </c>
      <c r="I119" s="144">
        <f t="shared" si="12"/>
        <v>107.46543778801842</v>
      </c>
      <c r="J119" s="27">
        <v>542.5</v>
      </c>
    </row>
    <row r="120" spans="1:10" ht="12.75">
      <c r="A120" s="24"/>
      <c r="B120" s="31"/>
      <c r="C120" s="32" t="s">
        <v>35</v>
      </c>
      <c r="D120" s="12" t="s">
        <v>36</v>
      </c>
      <c r="E120" s="27">
        <v>490474</v>
      </c>
      <c r="F120" s="27">
        <v>254185</v>
      </c>
      <c r="G120" s="144">
        <f t="shared" si="10"/>
        <v>51.82435766217985</v>
      </c>
      <c r="H120" s="144">
        <v>627558.4</v>
      </c>
      <c r="I120" s="144">
        <f t="shared" si="12"/>
        <v>84.22704205470441</v>
      </c>
      <c r="J120" s="27">
        <v>301785.5</v>
      </c>
    </row>
    <row r="121" spans="1:10" ht="33.75" hidden="1">
      <c r="A121" s="24"/>
      <c r="B121" s="31"/>
      <c r="C121" s="32" t="s">
        <v>46</v>
      </c>
      <c r="D121" s="14" t="s">
        <v>206</v>
      </c>
      <c r="E121" s="27"/>
      <c r="F121" s="27"/>
      <c r="G121" s="144" t="e">
        <f t="shared" si="10"/>
        <v>#DIV/0!</v>
      </c>
      <c r="H121" s="144"/>
      <c r="I121" s="144">
        <f t="shared" si="12"/>
        <v>0</v>
      </c>
      <c r="J121" s="45">
        <v>2886948.16</v>
      </c>
    </row>
    <row r="122" spans="1:10" ht="12.75">
      <c r="A122" s="24"/>
      <c r="B122" s="31"/>
      <c r="C122" s="32" t="s">
        <v>37</v>
      </c>
      <c r="D122" s="12" t="s">
        <v>92</v>
      </c>
      <c r="E122" s="27">
        <v>48000</v>
      </c>
      <c r="F122" s="27">
        <v>39627</v>
      </c>
      <c r="G122" s="144">
        <f t="shared" si="10"/>
        <v>82.55625</v>
      </c>
      <c r="H122" s="144">
        <v>459936</v>
      </c>
      <c r="I122" s="144">
        <f t="shared" si="12"/>
        <v>353.33927775300936</v>
      </c>
      <c r="J122" s="27">
        <v>11215</v>
      </c>
    </row>
    <row r="123" spans="1:10" ht="12.75">
      <c r="A123" s="24"/>
      <c r="B123" s="31"/>
      <c r="C123" s="32" t="s">
        <v>17</v>
      </c>
      <c r="D123" s="12" t="s">
        <v>18</v>
      </c>
      <c r="E123" s="27">
        <v>1000</v>
      </c>
      <c r="F123" s="27">
        <v>173.84</v>
      </c>
      <c r="G123" s="144">
        <f t="shared" si="10"/>
        <v>17.384</v>
      </c>
      <c r="H123" s="144">
        <v>624.8</v>
      </c>
      <c r="I123" s="144">
        <f t="shared" si="12"/>
        <v>18.176495190296947</v>
      </c>
      <c r="J123" s="27">
        <v>956.4</v>
      </c>
    </row>
    <row r="124" spans="1:10" ht="14.25" customHeight="1">
      <c r="A124" s="24"/>
      <c r="B124" s="31"/>
      <c r="C124" s="32" t="s">
        <v>20</v>
      </c>
      <c r="D124" s="14" t="s">
        <v>105</v>
      </c>
      <c r="E124" s="27">
        <v>95000</v>
      </c>
      <c r="F124" s="27">
        <v>74566.63</v>
      </c>
      <c r="G124" s="144">
        <f t="shared" si="10"/>
        <v>78.49118947368422</v>
      </c>
      <c r="H124" s="144">
        <v>124485.96</v>
      </c>
      <c r="I124" s="144">
        <f t="shared" si="12"/>
        <v>72.89981224297061</v>
      </c>
      <c r="J124" s="27">
        <v>102286.45</v>
      </c>
    </row>
    <row r="125" spans="1:10" ht="22.5" hidden="1">
      <c r="A125" s="24"/>
      <c r="B125" s="31"/>
      <c r="C125" s="32">
        <v>2680</v>
      </c>
      <c r="D125" s="14" t="s">
        <v>99</v>
      </c>
      <c r="E125" s="27"/>
      <c r="F125" s="27"/>
      <c r="G125" s="144" t="e">
        <f t="shared" si="10"/>
        <v>#DIV/0!</v>
      </c>
      <c r="H125" s="144">
        <v>35080</v>
      </c>
      <c r="I125" s="144" t="e">
        <f t="shared" si="12"/>
        <v>#DIV/0!</v>
      </c>
      <c r="J125" s="27"/>
    </row>
    <row r="126" spans="1:10" ht="45">
      <c r="A126" s="21"/>
      <c r="B126" s="29">
        <v>75616</v>
      </c>
      <c r="C126" s="44"/>
      <c r="D126" s="15" t="s">
        <v>234</v>
      </c>
      <c r="E126" s="23">
        <f>SUM(E127:E140)</f>
        <v>13795206</v>
      </c>
      <c r="F126" s="23">
        <f>SUM(F127:F140)</f>
        <v>5338967.490000001</v>
      </c>
      <c r="G126" s="143">
        <f t="shared" si="10"/>
        <v>38.70161482184464</v>
      </c>
      <c r="H126" s="143">
        <f>SUM(H127:H140)</f>
        <v>11289482.9</v>
      </c>
      <c r="I126" s="143">
        <f t="shared" si="12"/>
        <v>92.71998854731845</v>
      </c>
      <c r="J126" s="23">
        <f>SUM(J127:J140)</f>
        <v>5758162.37</v>
      </c>
    </row>
    <row r="127" spans="1:10" ht="12.75">
      <c r="A127" s="24"/>
      <c r="B127" s="25"/>
      <c r="C127" s="32" t="s">
        <v>31</v>
      </c>
      <c r="D127" s="12" t="s">
        <v>32</v>
      </c>
      <c r="E127" s="27">
        <v>8100000</v>
      </c>
      <c r="F127" s="27">
        <v>3367237.19</v>
      </c>
      <c r="G127" s="144">
        <f t="shared" si="10"/>
        <v>41.57082950617284</v>
      </c>
      <c r="H127" s="144">
        <v>5583298.77</v>
      </c>
      <c r="I127" s="144">
        <f t="shared" si="12"/>
        <v>107.81745153469844</v>
      </c>
      <c r="J127" s="27">
        <v>3123091.06</v>
      </c>
    </row>
    <row r="128" spans="1:10" ht="12.75">
      <c r="A128" s="24"/>
      <c r="B128" s="25"/>
      <c r="C128" s="32" t="s">
        <v>33</v>
      </c>
      <c r="D128" s="12" t="s">
        <v>34</v>
      </c>
      <c r="E128" s="27">
        <v>65200</v>
      </c>
      <c r="F128" s="27">
        <v>37210.08</v>
      </c>
      <c r="G128" s="144">
        <f t="shared" si="10"/>
        <v>57.070674846625764</v>
      </c>
      <c r="H128" s="144">
        <v>128065.04</v>
      </c>
      <c r="I128" s="144">
        <f t="shared" si="12"/>
        <v>90.57752358028984</v>
      </c>
      <c r="J128" s="27">
        <v>41080.92</v>
      </c>
    </row>
    <row r="129" spans="1:10" ht="12.75">
      <c r="A129" s="24"/>
      <c r="B129" s="25"/>
      <c r="C129" s="32" t="s">
        <v>35</v>
      </c>
      <c r="D129" s="12" t="s">
        <v>36</v>
      </c>
      <c r="E129" s="27">
        <v>709526</v>
      </c>
      <c r="F129" s="27">
        <v>390110.12</v>
      </c>
      <c r="G129" s="144">
        <f t="shared" si="10"/>
        <v>54.98179347902684</v>
      </c>
      <c r="H129" s="144">
        <v>586665.11</v>
      </c>
      <c r="I129" s="144">
        <f t="shared" si="12"/>
        <v>115.05034804113063</v>
      </c>
      <c r="J129" s="27">
        <v>339077.74</v>
      </c>
    </row>
    <row r="130" spans="1:10" ht="12.75">
      <c r="A130" s="24"/>
      <c r="B130" s="25"/>
      <c r="C130" s="37" t="s">
        <v>38</v>
      </c>
      <c r="D130" s="12" t="s">
        <v>39</v>
      </c>
      <c r="E130" s="27">
        <v>500000</v>
      </c>
      <c r="F130" s="27">
        <v>241553.36</v>
      </c>
      <c r="G130" s="144">
        <f t="shared" si="10"/>
        <v>48.310672</v>
      </c>
      <c r="H130" s="144">
        <v>597304.88</v>
      </c>
      <c r="I130" s="144">
        <f t="shared" si="12"/>
        <v>229.6924987495697</v>
      </c>
      <c r="J130" s="27">
        <v>105163.8</v>
      </c>
    </row>
    <row r="131" spans="1:10" ht="12.75">
      <c r="A131" s="24"/>
      <c r="B131" s="25"/>
      <c r="C131" s="37" t="s">
        <v>40</v>
      </c>
      <c r="D131" s="12" t="s">
        <v>94</v>
      </c>
      <c r="E131" s="27">
        <v>140000</v>
      </c>
      <c r="F131" s="27">
        <v>27227.29</v>
      </c>
      <c r="G131" s="144">
        <f t="shared" si="10"/>
        <v>19.448064285714285</v>
      </c>
      <c r="H131" s="144">
        <v>189004.14</v>
      </c>
      <c r="I131" s="144">
        <f t="shared" si="12"/>
        <v>87.62718148388214</v>
      </c>
      <c r="J131" s="27">
        <v>31071.74</v>
      </c>
    </row>
    <row r="132" spans="1:10" ht="22.5">
      <c r="A132" s="24"/>
      <c r="B132" s="25"/>
      <c r="C132" s="32" t="s">
        <v>41</v>
      </c>
      <c r="D132" s="14" t="s">
        <v>207</v>
      </c>
      <c r="E132" s="27">
        <v>1722000</v>
      </c>
      <c r="F132" s="27">
        <v>413306.2</v>
      </c>
      <c r="G132" s="144">
        <f t="shared" si="10"/>
        <v>24.001521486643437</v>
      </c>
      <c r="H132" s="144">
        <v>803263.87</v>
      </c>
      <c r="I132" s="144">
        <f t="shared" si="12"/>
        <v>88.43621315525105</v>
      </c>
      <c r="J132" s="27">
        <v>467349.5</v>
      </c>
    </row>
    <row r="133" spans="1:10" ht="12.75">
      <c r="A133" s="24"/>
      <c r="B133" s="25"/>
      <c r="C133" s="37" t="s">
        <v>42</v>
      </c>
      <c r="D133" s="12" t="s">
        <v>43</v>
      </c>
      <c r="E133" s="27">
        <v>147000</v>
      </c>
      <c r="F133" s="27">
        <v>35228.4</v>
      </c>
      <c r="G133" s="144">
        <f t="shared" si="10"/>
        <v>23.964897959183673</v>
      </c>
      <c r="H133" s="144">
        <v>258812.5</v>
      </c>
      <c r="I133" s="144">
        <f t="shared" si="12"/>
        <v>99.06860594607365</v>
      </c>
      <c r="J133" s="27">
        <v>35559.6</v>
      </c>
    </row>
    <row r="134" spans="1:10" ht="33.75" hidden="1">
      <c r="A134" s="24"/>
      <c r="B134" s="25"/>
      <c r="C134" s="37" t="s">
        <v>46</v>
      </c>
      <c r="D134" s="14" t="s">
        <v>206</v>
      </c>
      <c r="E134" s="27"/>
      <c r="F134" s="27"/>
      <c r="G134" s="144" t="e">
        <f t="shared" si="10"/>
        <v>#DIV/0!</v>
      </c>
      <c r="H134" s="144"/>
      <c r="I134" s="144">
        <f t="shared" si="12"/>
        <v>0</v>
      </c>
      <c r="J134" s="27">
        <v>607758.76</v>
      </c>
    </row>
    <row r="135" spans="1:10" ht="12.75">
      <c r="A135" s="24"/>
      <c r="B135" s="25"/>
      <c r="C135" s="32" t="s">
        <v>37</v>
      </c>
      <c r="D135" s="12" t="s">
        <v>92</v>
      </c>
      <c r="E135" s="27">
        <v>2352000</v>
      </c>
      <c r="F135" s="27">
        <v>756299.75</v>
      </c>
      <c r="G135" s="144">
        <f t="shared" si="10"/>
        <v>32.15560161564626</v>
      </c>
      <c r="H135" s="144">
        <v>2808159.24</v>
      </c>
      <c r="I135" s="144">
        <f t="shared" si="12"/>
        <v>77.74364911889576</v>
      </c>
      <c r="J135" s="27">
        <v>972812.26</v>
      </c>
    </row>
    <row r="136" spans="1:10" ht="12.75">
      <c r="A136" s="24"/>
      <c r="B136" s="25"/>
      <c r="C136" s="32" t="s">
        <v>142</v>
      </c>
      <c r="D136" s="12" t="s">
        <v>143</v>
      </c>
      <c r="E136" s="27">
        <v>300</v>
      </c>
      <c r="F136" s="27">
        <v>208.57</v>
      </c>
      <c r="G136" s="144">
        <f t="shared" si="10"/>
        <v>69.52333333333333</v>
      </c>
      <c r="H136" s="144"/>
      <c r="I136" s="144">
        <f t="shared" si="12"/>
        <v>392.2700771111529</v>
      </c>
      <c r="J136" s="27">
        <v>53.17</v>
      </c>
    </row>
    <row r="137" spans="1:10" ht="12.75" hidden="1">
      <c r="A137" s="24"/>
      <c r="B137" s="25"/>
      <c r="C137" s="32" t="s">
        <v>28</v>
      </c>
      <c r="D137" s="14" t="s">
        <v>163</v>
      </c>
      <c r="E137" s="27">
        <v>0</v>
      </c>
      <c r="F137" s="27">
        <v>0</v>
      </c>
      <c r="G137" s="156" t="s">
        <v>144</v>
      </c>
      <c r="H137" s="144"/>
      <c r="I137" s="156" t="e">
        <f t="shared" si="12"/>
        <v>#DIV/0!</v>
      </c>
      <c r="J137" s="27">
        <v>0</v>
      </c>
    </row>
    <row r="138" spans="1:10" ht="12.75">
      <c r="A138" s="24"/>
      <c r="B138" s="25"/>
      <c r="C138" s="32" t="s">
        <v>17</v>
      </c>
      <c r="D138" s="12" t="s">
        <v>18</v>
      </c>
      <c r="E138" s="27">
        <v>32380</v>
      </c>
      <c r="F138" s="27">
        <v>10998.75</v>
      </c>
      <c r="G138" s="144">
        <f t="shared" si="10"/>
        <v>33.96772699197035</v>
      </c>
      <c r="H138" s="144"/>
      <c r="I138" s="144">
        <f t="shared" si="12"/>
        <v>103.4494920993228</v>
      </c>
      <c r="J138" s="27">
        <v>10632</v>
      </c>
    </row>
    <row r="139" spans="1:10" ht="12.75" customHeight="1">
      <c r="A139" s="24"/>
      <c r="B139" s="25"/>
      <c r="C139" s="32" t="s">
        <v>20</v>
      </c>
      <c r="D139" s="14" t="s">
        <v>105</v>
      </c>
      <c r="E139" s="27">
        <v>26800</v>
      </c>
      <c r="F139" s="27">
        <v>59587.78</v>
      </c>
      <c r="G139" s="144">
        <f t="shared" si="10"/>
        <v>222.34246268656716</v>
      </c>
      <c r="H139" s="144">
        <v>91892.35</v>
      </c>
      <c r="I139" s="144">
        <f t="shared" si="12"/>
        <v>243.09814611889286</v>
      </c>
      <c r="J139" s="27">
        <v>24511.82</v>
      </c>
    </row>
    <row r="140" spans="1:10" ht="22.5" hidden="1">
      <c r="A140" s="24"/>
      <c r="B140" s="25"/>
      <c r="C140" s="32">
        <v>2680</v>
      </c>
      <c r="D140" s="14" t="s">
        <v>99</v>
      </c>
      <c r="E140" s="27"/>
      <c r="F140" s="27"/>
      <c r="G140" s="144" t="e">
        <f t="shared" si="10"/>
        <v>#DIV/0!</v>
      </c>
      <c r="H140" s="144">
        <v>243017</v>
      </c>
      <c r="I140" s="144" t="e">
        <f t="shared" si="12"/>
        <v>#DIV/0!</v>
      </c>
      <c r="J140" s="27"/>
    </row>
    <row r="141" spans="1:10" ht="24.75" customHeight="1">
      <c r="A141" s="21"/>
      <c r="B141" s="29">
        <v>75618</v>
      </c>
      <c r="C141" s="22"/>
      <c r="D141" s="15" t="s">
        <v>114</v>
      </c>
      <c r="E141" s="23">
        <f>SUM(E142:E150)</f>
        <v>6461830</v>
      </c>
      <c r="F141" s="23">
        <f>SUM(F142:F150)</f>
        <v>1593177.48</v>
      </c>
      <c r="G141" s="143">
        <f t="shared" si="10"/>
        <v>24.65520572345605</v>
      </c>
      <c r="H141" s="143">
        <f>SUM(H142:H150)</f>
        <v>3517985.71</v>
      </c>
      <c r="I141" s="143">
        <f t="shared" si="12"/>
        <v>85.907352592975</v>
      </c>
      <c r="J141" s="23">
        <f>SUM(J142:J150)</f>
        <v>1854529.83</v>
      </c>
    </row>
    <row r="142" spans="1:10" ht="12.75">
      <c r="A142" s="24"/>
      <c r="B142" s="31"/>
      <c r="C142" s="36" t="s">
        <v>44</v>
      </c>
      <c r="D142" s="12" t="s">
        <v>107</v>
      </c>
      <c r="E142" s="27">
        <v>1006000</v>
      </c>
      <c r="F142" s="27">
        <v>287367.47</v>
      </c>
      <c r="G142" s="144">
        <f t="shared" si="10"/>
        <v>28.565354870775344</v>
      </c>
      <c r="H142" s="144">
        <v>1519063.49</v>
      </c>
      <c r="I142" s="144">
        <f t="shared" si="12"/>
        <v>88.61340827615876</v>
      </c>
      <c r="J142" s="27">
        <v>324293.44</v>
      </c>
    </row>
    <row r="143" spans="1:10" ht="12.75">
      <c r="A143" s="24"/>
      <c r="B143" s="31"/>
      <c r="C143" s="36" t="s">
        <v>215</v>
      </c>
      <c r="D143" s="12" t="s">
        <v>216</v>
      </c>
      <c r="E143" s="27">
        <v>21000</v>
      </c>
      <c r="F143" s="27">
        <v>10335.36</v>
      </c>
      <c r="G143" s="144">
        <f t="shared" si="10"/>
        <v>49.216</v>
      </c>
      <c r="H143" s="144"/>
      <c r="I143" s="144">
        <f t="shared" si="12"/>
        <v>103.59154978986733</v>
      </c>
      <c r="J143" s="55">
        <v>9977.03</v>
      </c>
    </row>
    <row r="144" spans="1:10" ht="24" customHeight="1">
      <c r="A144" s="24"/>
      <c r="B144" s="31"/>
      <c r="C144" s="37" t="s">
        <v>45</v>
      </c>
      <c r="D144" s="14" t="s">
        <v>242</v>
      </c>
      <c r="E144" s="27">
        <v>1600000</v>
      </c>
      <c r="F144" s="27">
        <v>887933.14</v>
      </c>
      <c r="G144" s="144">
        <f t="shared" si="10"/>
        <v>55.49582125</v>
      </c>
      <c r="H144" s="144">
        <v>1265153.46</v>
      </c>
      <c r="I144" s="144">
        <f t="shared" si="12"/>
        <v>85.3654892427587</v>
      </c>
      <c r="J144" s="27">
        <v>1040154.69</v>
      </c>
    </row>
    <row r="145" spans="1:10" ht="24" customHeight="1">
      <c r="A145" s="24"/>
      <c r="B145" s="31"/>
      <c r="C145" s="37" t="s">
        <v>46</v>
      </c>
      <c r="D145" s="14" t="s">
        <v>206</v>
      </c>
      <c r="E145" s="27">
        <v>3803000</v>
      </c>
      <c r="F145" s="27">
        <v>399418.03</v>
      </c>
      <c r="G145" s="144">
        <f t="shared" si="10"/>
        <v>10.502709176965553</v>
      </c>
      <c r="H145" s="144"/>
      <c r="I145" s="144">
        <f t="shared" si="12"/>
        <v>175.0501318053967</v>
      </c>
      <c r="J145" s="27">
        <v>228173.51</v>
      </c>
    </row>
    <row r="146" spans="1:10" ht="22.5" customHeight="1" hidden="1">
      <c r="A146" s="24"/>
      <c r="B146" s="31"/>
      <c r="C146" s="32" t="s">
        <v>77</v>
      </c>
      <c r="D146" s="14" t="s">
        <v>91</v>
      </c>
      <c r="E146" s="45"/>
      <c r="F146" s="45"/>
      <c r="G146" s="156" t="s">
        <v>144</v>
      </c>
      <c r="H146" s="144">
        <v>0</v>
      </c>
      <c r="I146" s="156" t="s">
        <v>144</v>
      </c>
      <c r="J146" s="27">
        <v>0</v>
      </c>
    </row>
    <row r="147" spans="1:10" ht="22.5" customHeight="1">
      <c r="A147" s="24"/>
      <c r="B147" s="31"/>
      <c r="C147" s="32" t="s">
        <v>28</v>
      </c>
      <c r="D147" s="14" t="s">
        <v>106</v>
      </c>
      <c r="E147" s="45">
        <v>5000</v>
      </c>
      <c r="F147" s="45">
        <v>0</v>
      </c>
      <c r="G147" s="144">
        <f t="shared" si="10"/>
        <v>0</v>
      </c>
      <c r="H147" s="144"/>
      <c r="I147" s="156" t="s">
        <v>144</v>
      </c>
      <c r="J147" s="45" t="s">
        <v>144</v>
      </c>
    </row>
    <row r="148" spans="1:10" ht="12.75" customHeight="1">
      <c r="A148" s="24"/>
      <c r="B148" s="31"/>
      <c r="C148" s="32" t="s">
        <v>8</v>
      </c>
      <c r="D148" s="12" t="s">
        <v>9</v>
      </c>
      <c r="E148" s="45">
        <v>5500</v>
      </c>
      <c r="F148" s="45">
        <v>2616.5</v>
      </c>
      <c r="G148" s="144">
        <f t="shared" si="10"/>
        <v>47.57272727272727</v>
      </c>
      <c r="H148" s="144"/>
      <c r="I148" s="144">
        <f>(F148/J148)*100</f>
        <v>83.90251723585057</v>
      </c>
      <c r="J148" s="45">
        <v>3118.5</v>
      </c>
    </row>
    <row r="149" spans="1:10" ht="12.75">
      <c r="A149" s="24"/>
      <c r="B149" s="31"/>
      <c r="C149" s="32" t="s">
        <v>17</v>
      </c>
      <c r="D149" s="12" t="s">
        <v>18</v>
      </c>
      <c r="E149" s="27">
        <v>820</v>
      </c>
      <c r="F149" s="27">
        <v>360.38</v>
      </c>
      <c r="G149" s="144">
        <f t="shared" si="10"/>
        <v>43.948780487804875</v>
      </c>
      <c r="H149" s="144">
        <v>732611.15</v>
      </c>
      <c r="I149" s="144">
        <f>(F149/J149)*100</f>
        <v>0.14490236821968352</v>
      </c>
      <c r="J149" s="27">
        <v>248705.39</v>
      </c>
    </row>
    <row r="150" spans="1:10" ht="13.5" customHeight="1">
      <c r="A150" s="24"/>
      <c r="B150" s="31"/>
      <c r="C150" s="30" t="s">
        <v>20</v>
      </c>
      <c r="D150" s="14" t="s">
        <v>105</v>
      </c>
      <c r="E150" s="27">
        <v>20510</v>
      </c>
      <c r="F150" s="27">
        <v>5146.6</v>
      </c>
      <c r="G150" s="144">
        <f t="shared" si="10"/>
        <v>25.0931253047294</v>
      </c>
      <c r="H150" s="144">
        <v>1157.61</v>
      </c>
      <c r="I150" s="144">
        <f>(F150/J150)*100</f>
        <v>4797.799944066375</v>
      </c>
      <c r="J150" s="27">
        <v>107.27</v>
      </c>
    </row>
    <row r="151" spans="1:10" ht="12.75">
      <c r="A151" s="21"/>
      <c r="B151" s="29">
        <v>75619</v>
      </c>
      <c r="C151" s="22"/>
      <c r="D151" s="16" t="s">
        <v>47</v>
      </c>
      <c r="E151" s="23">
        <f>SUM(E152:E153)</f>
        <v>409000</v>
      </c>
      <c r="F151" s="23">
        <f>SUM(F152:F153)</f>
        <v>4487.5</v>
      </c>
      <c r="G151" s="143">
        <f t="shared" si="10"/>
        <v>1.0971882640586796</v>
      </c>
      <c r="H151" s="143">
        <f>SUM(H153)</f>
        <v>450000</v>
      </c>
      <c r="I151" s="143">
        <f>(F151/J151)*100</f>
        <v>98.90461077316407</v>
      </c>
      <c r="J151" s="23">
        <f>SUM(J152:J153)</f>
        <v>4537.2</v>
      </c>
    </row>
    <row r="152" spans="1:10" ht="22.5">
      <c r="A152" s="21"/>
      <c r="B152" s="38"/>
      <c r="C152" s="32" t="s">
        <v>77</v>
      </c>
      <c r="D152" s="14" t="s">
        <v>91</v>
      </c>
      <c r="E152" s="27">
        <v>9000</v>
      </c>
      <c r="F152" s="27">
        <v>4487.5</v>
      </c>
      <c r="G152" s="144">
        <f t="shared" si="10"/>
        <v>49.861111111111114</v>
      </c>
      <c r="H152" s="144"/>
      <c r="I152" s="144">
        <f>(F152/J152)*100</f>
        <v>98.90461077316407</v>
      </c>
      <c r="J152" s="45">
        <v>4537.2</v>
      </c>
    </row>
    <row r="153" spans="1:10" ht="22.5">
      <c r="A153" s="24"/>
      <c r="B153" s="31"/>
      <c r="C153" s="37" t="s">
        <v>48</v>
      </c>
      <c r="D153" s="14" t="s">
        <v>245</v>
      </c>
      <c r="E153" s="27">
        <v>400000</v>
      </c>
      <c r="F153" s="27">
        <v>0</v>
      </c>
      <c r="G153" s="144">
        <f t="shared" si="10"/>
        <v>0</v>
      </c>
      <c r="H153" s="144">
        <v>450000</v>
      </c>
      <c r="I153" s="156" t="s">
        <v>144</v>
      </c>
      <c r="J153" s="27">
        <v>0</v>
      </c>
    </row>
    <row r="154" spans="1:10" ht="12.75" hidden="1">
      <c r="A154" s="24"/>
      <c r="B154" s="31"/>
      <c r="C154" s="32" t="s">
        <v>11</v>
      </c>
      <c r="D154" s="13" t="s">
        <v>12</v>
      </c>
      <c r="E154" s="27"/>
      <c r="F154" s="27"/>
      <c r="G154" s="144" t="e">
        <f t="shared" si="10"/>
        <v>#DIV/0!</v>
      </c>
      <c r="H154" s="144"/>
      <c r="I154" s="144" t="e">
        <f aca="true" t="shared" si="13" ref="I154:I160">(F154/J154)*100</f>
        <v>#DIV/0!</v>
      </c>
      <c r="J154" s="27">
        <v>0</v>
      </c>
    </row>
    <row r="155" spans="1:10" ht="22.5">
      <c r="A155" s="21"/>
      <c r="B155" s="29">
        <v>75621</v>
      </c>
      <c r="C155" s="22"/>
      <c r="D155" s="15" t="s">
        <v>108</v>
      </c>
      <c r="E155" s="23">
        <f>SUM(E156:E157)</f>
        <v>54935900</v>
      </c>
      <c r="F155" s="23">
        <f>SUM(F156:F157)</f>
        <v>17694765.85</v>
      </c>
      <c r="G155" s="143">
        <f t="shared" si="10"/>
        <v>32.20984065064921</v>
      </c>
      <c r="H155" s="143">
        <f>SUM(H156:H157)</f>
        <v>46128426.4</v>
      </c>
      <c r="I155" s="143">
        <f t="shared" si="13"/>
        <v>109.1334653586348</v>
      </c>
      <c r="J155" s="23">
        <f>SUM(J156:J157)</f>
        <v>16213877.01</v>
      </c>
    </row>
    <row r="156" spans="1:10" ht="12.75">
      <c r="A156" s="24"/>
      <c r="B156" s="31"/>
      <c r="C156" s="36" t="s">
        <v>49</v>
      </c>
      <c r="D156" s="12" t="s">
        <v>50</v>
      </c>
      <c r="E156" s="27">
        <v>52674266</v>
      </c>
      <c r="F156" s="27">
        <v>16644554</v>
      </c>
      <c r="G156" s="144">
        <f t="shared" si="10"/>
        <v>31.599024085119666</v>
      </c>
      <c r="H156" s="144">
        <v>43532535</v>
      </c>
      <c r="I156" s="144">
        <f t="shared" si="13"/>
        <v>111.16675051983287</v>
      </c>
      <c r="J156" s="27">
        <v>14972601</v>
      </c>
    </row>
    <row r="157" spans="1:10" ht="12.75">
      <c r="A157" s="24"/>
      <c r="B157" s="31"/>
      <c r="C157" s="30" t="s">
        <v>51</v>
      </c>
      <c r="D157" s="12" t="s">
        <v>52</v>
      </c>
      <c r="E157" s="27">
        <v>2261634</v>
      </c>
      <c r="F157" s="27">
        <v>1050211.85</v>
      </c>
      <c r="G157" s="144">
        <f t="shared" si="10"/>
        <v>46.43597726245715</v>
      </c>
      <c r="H157" s="144">
        <v>2595891.4</v>
      </c>
      <c r="I157" s="144">
        <f t="shared" si="13"/>
        <v>84.60743956535501</v>
      </c>
      <c r="J157" s="27">
        <v>1241276.01</v>
      </c>
    </row>
    <row r="158" spans="1:10" ht="12.75">
      <c r="A158" s="28">
        <v>758</v>
      </c>
      <c r="B158" s="18"/>
      <c r="C158" s="34"/>
      <c r="D158" s="68" t="s">
        <v>53</v>
      </c>
      <c r="E158" s="20">
        <f>E159+E161+E163+E165+E167+E175</f>
        <v>51479068</v>
      </c>
      <c r="F158" s="20">
        <f>F159+F161+F163+F165+F167+F175</f>
        <v>21858445</v>
      </c>
      <c r="G158" s="142">
        <f t="shared" si="10"/>
        <v>42.460840588644686</v>
      </c>
      <c r="H158" s="142" t="e">
        <f>SUM(H159+#REF!+H165+H167+H175)</f>
        <v>#REF!</v>
      </c>
      <c r="I158" s="142">
        <f t="shared" si="13"/>
        <v>112.09851629592671</v>
      </c>
      <c r="J158" s="20">
        <f>J159+J161+J165+J167+J175</f>
        <v>19499316.96</v>
      </c>
    </row>
    <row r="159" spans="1:10" ht="22.5">
      <c r="A159" s="21"/>
      <c r="B159" s="29">
        <v>75801</v>
      </c>
      <c r="C159" s="22"/>
      <c r="D159" s="15" t="s">
        <v>115</v>
      </c>
      <c r="E159" s="23">
        <f>SUM(E160)</f>
        <v>40148749</v>
      </c>
      <c r="F159" s="23">
        <f>SUM(F160)</f>
        <v>18530190</v>
      </c>
      <c r="G159" s="143">
        <f t="shared" si="10"/>
        <v>46.15384155556129</v>
      </c>
      <c r="H159" s="143">
        <f>H160</f>
        <v>29785357</v>
      </c>
      <c r="I159" s="143">
        <f t="shared" si="13"/>
        <v>105.81321446742464</v>
      </c>
      <c r="J159" s="23">
        <f>SUM(J160)</f>
        <v>17512170</v>
      </c>
    </row>
    <row r="160" spans="1:10" ht="12.75">
      <c r="A160" s="24"/>
      <c r="B160" s="31"/>
      <c r="C160" s="32">
        <v>2920</v>
      </c>
      <c r="D160" s="12" t="s">
        <v>109</v>
      </c>
      <c r="E160" s="27">
        <v>40148749</v>
      </c>
      <c r="F160" s="27">
        <v>18530190</v>
      </c>
      <c r="G160" s="144">
        <f t="shared" si="10"/>
        <v>46.15384155556129</v>
      </c>
      <c r="H160" s="144">
        <v>29785357</v>
      </c>
      <c r="I160" s="144">
        <f t="shared" si="13"/>
        <v>105.81321446742464</v>
      </c>
      <c r="J160" s="27">
        <v>17512170</v>
      </c>
    </row>
    <row r="161" spans="1:10" ht="45" customHeight="1" hidden="1">
      <c r="A161" s="24"/>
      <c r="B161" s="29">
        <v>75802</v>
      </c>
      <c r="C161" s="46"/>
      <c r="D161" s="15" t="s">
        <v>220</v>
      </c>
      <c r="E161" s="23">
        <f>SUM(E162)</f>
        <v>0</v>
      </c>
      <c r="F161" s="23">
        <f>SUM(F162)</f>
        <v>0</v>
      </c>
      <c r="G161" s="143" t="e">
        <f t="shared" si="10"/>
        <v>#DIV/0!</v>
      </c>
      <c r="H161" s="144"/>
      <c r="I161" s="143" t="e">
        <f aca="true" t="shared" si="14" ref="I161:I170">(F161/J161)*100</f>
        <v>#DIV/0!</v>
      </c>
      <c r="J161" s="23">
        <f>SUM(J162)</f>
        <v>0</v>
      </c>
    </row>
    <row r="162" spans="1:10" ht="12.75" customHeight="1" hidden="1">
      <c r="A162" s="24"/>
      <c r="B162" s="118"/>
      <c r="C162" s="32" t="s">
        <v>196</v>
      </c>
      <c r="D162" s="14" t="s">
        <v>221</v>
      </c>
      <c r="E162" s="27"/>
      <c r="F162" s="27"/>
      <c r="G162" s="144" t="e">
        <f t="shared" si="10"/>
        <v>#DIV/0!</v>
      </c>
      <c r="H162" s="144"/>
      <c r="I162" s="144" t="e">
        <f t="shared" si="14"/>
        <v>#DIV/0!</v>
      </c>
      <c r="J162" s="27"/>
    </row>
    <row r="163" spans="1:10" ht="12.75" customHeight="1" hidden="1">
      <c r="A163" s="24"/>
      <c r="B163" s="29">
        <v>75805</v>
      </c>
      <c r="C163" s="46"/>
      <c r="D163" s="15" t="s">
        <v>226</v>
      </c>
      <c r="E163" s="23">
        <f>SUM(E164)</f>
        <v>0</v>
      </c>
      <c r="F163" s="23">
        <f>SUM(F164)</f>
        <v>0</v>
      </c>
      <c r="G163" s="143" t="e">
        <f t="shared" si="10"/>
        <v>#DIV/0!</v>
      </c>
      <c r="H163" s="144"/>
      <c r="I163" s="143" t="e">
        <f t="shared" si="14"/>
        <v>#DIV/0!</v>
      </c>
      <c r="J163" s="27"/>
    </row>
    <row r="164" spans="1:10" ht="12.75" customHeight="1" hidden="1">
      <c r="A164" s="24"/>
      <c r="B164" s="167"/>
      <c r="C164" s="32" t="s">
        <v>84</v>
      </c>
      <c r="D164" s="12" t="s">
        <v>109</v>
      </c>
      <c r="E164" s="27"/>
      <c r="F164" s="27"/>
      <c r="G164" s="144"/>
      <c r="H164" s="144"/>
      <c r="I164" s="144"/>
      <c r="J164" s="27"/>
    </row>
    <row r="165" spans="1:10" ht="12.75">
      <c r="A165" s="21"/>
      <c r="B165" s="29">
        <v>75807</v>
      </c>
      <c r="C165" s="22"/>
      <c r="D165" s="16" t="s">
        <v>88</v>
      </c>
      <c r="E165" s="108">
        <f>SUM(E166)</f>
        <v>5469793</v>
      </c>
      <c r="F165" s="23">
        <f>SUM(F166)</f>
        <v>1823264</v>
      </c>
      <c r="G165" s="143">
        <f t="shared" si="10"/>
        <v>33.3333272392575</v>
      </c>
      <c r="H165" s="143">
        <f>H166</f>
        <v>112138</v>
      </c>
      <c r="I165" s="143">
        <f t="shared" si="14"/>
        <v>301.6910786500493</v>
      </c>
      <c r="J165" s="23">
        <f>SUM(J166)</f>
        <v>604348</v>
      </c>
    </row>
    <row r="166" spans="1:10" ht="12.75">
      <c r="A166" s="24"/>
      <c r="B166" s="31"/>
      <c r="C166" s="32" t="s">
        <v>84</v>
      </c>
      <c r="D166" s="12" t="s">
        <v>109</v>
      </c>
      <c r="E166" s="27">
        <v>5469793</v>
      </c>
      <c r="F166" s="27">
        <v>1823264</v>
      </c>
      <c r="G166" s="144">
        <f t="shared" si="10"/>
        <v>33.3333272392575</v>
      </c>
      <c r="H166" s="144">
        <v>112138</v>
      </c>
      <c r="I166" s="144">
        <f t="shared" si="14"/>
        <v>301.6910786500493</v>
      </c>
      <c r="J166" s="27">
        <v>604348</v>
      </c>
    </row>
    <row r="167" spans="1:10" ht="12.75">
      <c r="A167" s="21"/>
      <c r="B167" s="29">
        <v>75814</v>
      </c>
      <c r="C167" s="22"/>
      <c r="D167" s="16" t="s">
        <v>54</v>
      </c>
      <c r="E167" s="23">
        <f>SUM(E168:E174)</f>
        <v>1771471</v>
      </c>
      <c r="F167" s="23">
        <f>SUM(F168:F174)</f>
        <v>141971</v>
      </c>
      <c r="G167" s="143">
        <f t="shared" si="10"/>
        <v>8.014299980073059</v>
      </c>
      <c r="H167" s="143">
        <f>SUM(H172:H172)</f>
        <v>582383</v>
      </c>
      <c r="I167" s="143">
        <f t="shared" si="14"/>
        <v>77.8644504476914</v>
      </c>
      <c r="J167" s="23">
        <f>SUM(J168:J174)</f>
        <v>182330.96</v>
      </c>
    </row>
    <row r="168" spans="1:10" ht="12.75" hidden="1">
      <c r="A168" s="21"/>
      <c r="B168" s="38"/>
      <c r="C168" s="32" t="s">
        <v>11</v>
      </c>
      <c r="D168" s="12" t="s">
        <v>179</v>
      </c>
      <c r="E168" s="23"/>
      <c r="F168" s="23"/>
      <c r="G168" s="144" t="e">
        <f t="shared" si="10"/>
        <v>#DIV/0!</v>
      </c>
      <c r="H168" s="143"/>
      <c r="I168" s="156" t="e">
        <f t="shared" si="14"/>
        <v>#DIV/0!</v>
      </c>
      <c r="J168" s="27">
        <v>0</v>
      </c>
    </row>
    <row r="169" spans="1:10" ht="12.75" hidden="1">
      <c r="A169" s="21"/>
      <c r="B169" s="38"/>
      <c r="C169" s="32" t="s">
        <v>11</v>
      </c>
      <c r="D169" s="12" t="s">
        <v>12</v>
      </c>
      <c r="E169" s="23"/>
      <c r="F169" s="23"/>
      <c r="G169" s="144" t="e">
        <f t="shared" si="10"/>
        <v>#DIV/0!</v>
      </c>
      <c r="H169" s="143"/>
      <c r="I169" s="156" t="e">
        <f t="shared" si="14"/>
        <v>#DIV/0!</v>
      </c>
      <c r="J169" s="27">
        <v>0</v>
      </c>
    </row>
    <row r="170" spans="1:10" ht="12.75" hidden="1">
      <c r="A170" s="21"/>
      <c r="B170" s="38"/>
      <c r="C170" s="32" t="s">
        <v>58</v>
      </c>
      <c r="D170" s="12" t="s">
        <v>120</v>
      </c>
      <c r="E170" s="23"/>
      <c r="F170" s="23"/>
      <c r="G170" s="144" t="e">
        <f t="shared" si="10"/>
        <v>#DIV/0!</v>
      </c>
      <c r="H170" s="143"/>
      <c r="I170" s="156" t="e">
        <f t="shared" si="14"/>
        <v>#DIV/0!</v>
      </c>
      <c r="J170" s="27">
        <v>0</v>
      </c>
    </row>
    <row r="171" spans="1:10" ht="12.75">
      <c r="A171" s="21"/>
      <c r="B171" s="38"/>
      <c r="C171" s="32" t="s">
        <v>134</v>
      </c>
      <c r="D171" s="12" t="s">
        <v>135</v>
      </c>
      <c r="E171" s="27">
        <v>1629500</v>
      </c>
      <c r="F171" s="27">
        <v>0</v>
      </c>
      <c r="G171" s="144">
        <f t="shared" si="10"/>
        <v>0</v>
      </c>
      <c r="H171" s="143"/>
      <c r="I171" s="156" t="s">
        <v>144</v>
      </c>
      <c r="J171" s="27">
        <v>0</v>
      </c>
    </row>
    <row r="172" spans="1:10" ht="12.75" hidden="1">
      <c r="A172" s="24"/>
      <c r="B172" s="31"/>
      <c r="C172" s="32" t="s">
        <v>84</v>
      </c>
      <c r="D172" s="12" t="s">
        <v>109</v>
      </c>
      <c r="E172" s="27"/>
      <c r="F172" s="27">
        <v>0</v>
      </c>
      <c r="G172" s="144" t="e">
        <f t="shared" si="10"/>
        <v>#DIV/0!</v>
      </c>
      <c r="H172" s="144">
        <v>582383</v>
      </c>
      <c r="I172" s="156" t="s">
        <v>144</v>
      </c>
      <c r="J172" s="27"/>
    </row>
    <row r="173" spans="1:10" ht="33.75">
      <c r="A173" s="24"/>
      <c r="B173" s="31"/>
      <c r="C173" s="32" t="s">
        <v>155</v>
      </c>
      <c r="D173" s="14" t="s">
        <v>208</v>
      </c>
      <c r="E173" s="27">
        <v>12041</v>
      </c>
      <c r="F173" s="27">
        <v>12041</v>
      </c>
      <c r="G173" s="144">
        <f t="shared" si="10"/>
        <v>100</v>
      </c>
      <c r="H173" s="144"/>
      <c r="I173" s="144">
        <f>(F173/J173)*100</f>
        <v>19.017922745631456</v>
      </c>
      <c r="J173" s="27">
        <v>63313.96</v>
      </c>
    </row>
    <row r="174" spans="1:10" ht="33.75">
      <c r="A174" s="24"/>
      <c r="B174" s="31"/>
      <c r="C174" s="32" t="s">
        <v>152</v>
      </c>
      <c r="D174" s="14" t="s">
        <v>208</v>
      </c>
      <c r="E174" s="27">
        <v>129930</v>
      </c>
      <c r="F174" s="27">
        <v>129930</v>
      </c>
      <c r="G174" s="144">
        <f t="shared" si="10"/>
        <v>100</v>
      </c>
      <c r="H174" s="144"/>
      <c r="I174" s="144">
        <f>(F174/J174)*100</f>
        <v>109.16927833838864</v>
      </c>
      <c r="J174" s="45">
        <v>119017</v>
      </c>
    </row>
    <row r="175" spans="1:10" ht="12.75">
      <c r="A175" s="21"/>
      <c r="B175" s="29">
        <v>75831</v>
      </c>
      <c r="C175" s="22"/>
      <c r="D175" s="16" t="s">
        <v>55</v>
      </c>
      <c r="E175" s="108">
        <f>SUM(E176)</f>
        <v>4089055</v>
      </c>
      <c r="F175" s="23">
        <f>SUM(F176)</f>
        <v>1363020</v>
      </c>
      <c r="G175" s="143">
        <f t="shared" si="10"/>
        <v>33.333374092547054</v>
      </c>
      <c r="H175" s="143">
        <f>H176</f>
        <v>3172327</v>
      </c>
      <c r="I175" s="143">
        <f aca="true" t="shared" si="15" ref="I175:I184">(F175/J175)*100</f>
        <v>113.54071911954338</v>
      </c>
      <c r="J175" s="23">
        <f>SUM(J176)</f>
        <v>1200468</v>
      </c>
    </row>
    <row r="176" spans="1:10" ht="12.75">
      <c r="A176" s="24"/>
      <c r="B176" s="31"/>
      <c r="C176" s="32">
        <v>2920</v>
      </c>
      <c r="D176" s="12" t="s">
        <v>109</v>
      </c>
      <c r="E176" s="55">
        <v>4089055</v>
      </c>
      <c r="F176" s="27">
        <v>1363020</v>
      </c>
      <c r="G176" s="144">
        <f aca="true" t="shared" si="16" ref="G176:G269">F176*100/E176</f>
        <v>33.333374092547054</v>
      </c>
      <c r="H176" s="144">
        <v>3172327</v>
      </c>
      <c r="I176" s="144">
        <f t="shared" si="15"/>
        <v>113.54071911954338</v>
      </c>
      <c r="J176" s="27">
        <v>1200468</v>
      </c>
    </row>
    <row r="177" spans="1:10" ht="12.75">
      <c r="A177" s="28">
        <v>801</v>
      </c>
      <c r="B177" s="162"/>
      <c r="C177" s="163"/>
      <c r="D177" s="68" t="s">
        <v>56</v>
      </c>
      <c r="E177" s="20">
        <f>E178+E189+E192+E202+E209+E212</f>
        <v>4294313.05</v>
      </c>
      <c r="F177" s="20">
        <f>SUM(F178,F189,F192,F202,F209,F212)</f>
        <v>1512549.58</v>
      </c>
      <c r="G177" s="142">
        <f t="shared" si="16"/>
        <v>35.22215456555968</v>
      </c>
      <c r="H177" s="142" t="e">
        <f>H178+H192+H202+#REF!+#REF!</f>
        <v>#REF!</v>
      </c>
      <c r="I177" s="142">
        <f t="shared" si="15"/>
        <v>107.50440975741297</v>
      </c>
      <c r="J177" s="20">
        <f>SUM(J178,J192,J202,J209,J212,J189)</f>
        <v>1406965.15</v>
      </c>
    </row>
    <row r="178" spans="1:10" ht="12.75">
      <c r="A178" s="21"/>
      <c r="B178" s="29">
        <v>80101</v>
      </c>
      <c r="C178" s="22"/>
      <c r="D178" s="16" t="s">
        <v>57</v>
      </c>
      <c r="E178" s="23">
        <f>SUM(E179:E188)</f>
        <v>333128.05</v>
      </c>
      <c r="F178" s="23">
        <f>SUM(F179:F188)</f>
        <v>112015.26</v>
      </c>
      <c r="G178" s="143">
        <f t="shared" si="16"/>
        <v>33.62528613246468</v>
      </c>
      <c r="H178" s="143">
        <f>SUM(H181:H183)</f>
        <v>44573.149999999994</v>
      </c>
      <c r="I178" s="143">
        <f t="shared" si="15"/>
        <v>249.4580260536774</v>
      </c>
      <c r="J178" s="23">
        <f>SUM(J179:J188)</f>
        <v>44903.45</v>
      </c>
    </row>
    <row r="179" spans="1:10" ht="22.5">
      <c r="A179" s="21"/>
      <c r="B179" s="38"/>
      <c r="C179" s="32" t="s">
        <v>77</v>
      </c>
      <c r="D179" s="14" t="s">
        <v>91</v>
      </c>
      <c r="E179" s="27">
        <v>8943.21</v>
      </c>
      <c r="F179" s="27">
        <v>8943.21</v>
      </c>
      <c r="G179" s="144">
        <f>F179*100/E179</f>
        <v>100</v>
      </c>
      <c r="H179" s="144"/>
      <c r="I179" s="156" t="s">
        <v>144</v>
      </c>
      <c r="J179" s="45" t="s">
        <v>144</v>
      </c>
    </row>
    <row r="180" spans="1:10" ht="12.75">
      <c r="A180" s="21"/>
      <c r="B180" s="38"/>
      <c r="C180" s="32" t="s">
        <v>156</v>
      </c>
      <c r="D180" s="12" t="s">
        <v>157</v>
      </c>
      <c r="E180" s="27">
        <v>320</v>
      </c>
      <c r="F180" s="27">
        <v>320</v>
      </c>
      <c r="G180" s="144">
        <f t="shared" si="16"/>
        <v>100</v>
      </c>
      <c r="H180" s="144"/>
      <c r="I180" s="156" t="s">
        <v>144</v>
      </c>
      <c r="J180" s="45" t="s">
        <v>144</v>
      </c>
    </row>
    <row r="181" spans="1:10" ht="12.75" hidden="1">
      <c r="A181" s="24"/>
      <c r="B181" s="31"/>
      <c r="C181" s="32" t="s">
        <v>26</v>
      </c>
      <c r="D181" s="12" t="s">
        <v>27</v>
      </c>
      <c r="E181" s="27"/>
      <c r="F181" s="27"/>
      <c r="G181" s="144" t="e">
        <f t="shared" si="16"/>
        <v>#DIV/0!</v>
      </c>
      <c r="H181" s="144">
        <v>41456.77</v>
      </c>
      <c r="I181" s="144" t="e">
        <f t="shared" si="15"/>
        <v>#DIV/0!</v>
      </c>
      <c r="J181" s="27"/>
    </row>
    <row r="182" spans="1:10" ht="12.75">
      <c r="A182" s="24"/>
      <c r="B182" s="31"/>
      <c r="C182" s="30" t="s">
        <v>93</v>
      </c>
      <c r="D182" s="12" t="s">
        <v>27</v>
      </c>
      <c r="E182" s="35">
        <v>0</v>
      </c>
      <c r="F182" s="27">
        <v>35.97</v>
      </c>
      <c r="G182" s="156" t="s">
        <v>144</v>
      </c>
      <c r="H182" s="144"/>
      <c r="I182" s="144">
        <f t="shared" si="15"/>
        <v>133.96648044692736</v>
      </c>
      <c r="J182" s="45">
        <v>26.85</v>
      </c>
    </row>
    <row r="183" spans="1:11" ht="12.75">
      <c r="A183" s="24"/>
      <c r="B183" s="31"/>
      <c r="C183" s="32" t="s">
        <v>11</v>
      </c>
      <c r="D183" s="13" t="s">
        <v>12</v>
      </c>
      <c r="E183" s="27">
        <v>6850</v>
      </c>
      <c r="F183" s="27">
        <v>2553.13</v>
      </c>
      <c r="G183" s="144">
        <f t="shared" si="16"/>
        <v>37.27197080291971</v>
      </c>
      <c r="H183" s="144">
        <v>3116.38</v>
      </c>
      <c r="I183" s="144">
        <f t="shared" si="15"/>
        <v>114.81914544367042</v>
      </c>
      <c r="J183" s="27">
        <v>2223.61</v>
      </c>
      <c r="K183" s="173"/>
    </row>
    <row r="184" spans="1:10" ht="28.5" customHeight="1" hidden="1">
      <c r="A184" s="24"/>
      <c r="B184" s="31"/>
      <c r="C184" s="32" t="s">
        <v>140</v>
      </c>
      <c r="D184" s="14" t="s">
        <v>177</v>
      </c>
      <c r="E184" s="27"/>
      <c r="F184" s="27"/>
      <c r="G184" s="144" t="e">
        <f t="shared" si="16"/>
        <v>#DIV/0!</v>
      </c>
      <c r="H184" s="156"/>
      <c r="I184" s="144" t="e">
        <f t="shared" si="15"/>
        <v>#DIV/0!</v>
      </c>
      <c r="J184" s="45"/>
    </row>
    <row r="185" spans="1:10" ht="33.75">
      <c r="A185" s="24"/>
      <c r="B185" s="31"/>
      <c r="C185" s="32" t="s">
        <v>186</v>
      </c>
      <c r="D185" s="14" t="s">
        <v>230</v>
      </c>
      <c r="E185" s="27">
        <v>82122</v>
      </c>
      <c r="F185" s="27">
        <v>82121.11</v>
      </c>
      <c r="G185" s="144">
        <f t="shared" si="16"/>
        <v>99.99891624656</v>
      </c>
      <c r="H185" s="156"/>
      <c r="I185" s="144">
        <f aca="true" t="shared" si="17" ref="I185:I200">(F185/J185)*100</f>
        <v>192.53306743560066</v>
      </c>
      <c r="J185" s="45">
        <v>42652.99</v>
      </c>
    </row>
    <row r="186" spans="1:10" ht="33.75">
      <c r="A186" s="24"/>
      <c r="B186" s="31"/>
      <c r="C186" s="32" t="s">
        <v>89</v>
      </c>
      <c r="D186" s="14" t="s">
        <v>136</v>
      </c>
      <c r="E186" s="27">
        <v>18041.84</v>
      </c>
      <c r="F186" s="27">
        <v>18041.84</v>
      </c>
      <c r="G186" s="144">
        <f t="shared" si="16"/>
        <v>100</v>
      </c>
      <c r="H186" s="144"/>
      <c r="I186" s="156" t="s">
        <v>144</v>
      </c>
      <c r="J186" s="45" t="s">
        <v>144</v>
      </c>
    </row>
    <row r="187" spans="1:10" ht="33.75" customHeight="1">
      <c r="A187" s="24"/>
      <c r="B187" s="103"/>
      <c r="C187" s="46" t="s">
        <v>124</v>
      </c>
      <c r="D187" s="88" t="s">
        <v>185</v>
      </c>
      <c r="E187" s="27">
        <v>216851</v>
      </c>
      <c r="F187" s="27">
        <v>0</v>
      </c>
      <c r="G187" s="147">
        <f t="shared" si="16"/>
        <v>0</v>
      </c>
      <c r="H187" s="147"/>
      <c r="I187" s="158" t="s">
        <v>144</v>
      </c>
      <c r="J187" s="45">
        <v>0</v>
      </c>
    </row>
    <row r="188" spans="1:10" ht="33.75" hidden="1">
      <c r="A188" s="24"/>
      <c r="B188" s="31"/>
      <c r="C188" s="32" t="s">
        <v>86</v>
      </c>
      <c r="D188" s="14" t="s">
        <v>205</v>
      </c>
      <c r="E188" s="27"/>
      <c r="F188" s="27"/>
      <c r="G188" s="144" t="e">
        <f t="shared" si="16"/>
        <v>#DIV/0!</v>
      </c>
      <c r="H188" s="144"/>
      <c r="I188" s="144" t="e">
        <f t="shared" si="17"/>
        <v>#DIV/0!</v>
      </c>
      <c r="J188" s="45">
        <v>0</v>
      </c>
    </row>
    <row r="189" spans="1:10" ht="12.75">
      <c r="A189" s="24"/>
      <c r="B189" s="29">
        <v>80103</v>
      </c>
      <c r="C189" s="46"/>
      <c r="D189" s="15" t="s">
        <v>217</v>
      </c>
      <c r="E189" s="23">
        <f>SUM(E190:E191)</f>
        <v>318250</v>
      </c>
      <c r="F189" s="23">
        <f>SUM(F190:F191)</f>
        <v>106084</v>
      </c>
      <c r="G189" s="143">
        <f t="shared" si="16"/>
        <v>33.333542812254514</v>
      </c>
      <c r="H189" s="144"/>
      <c r="I189" s="143">
        <f t="shared" si="17"/>
        <v>83.37380834492569</v>
      </c>
      <c r="J189" s="42">
        <f>SUM(J190:J191)</f>
        <v>127239</v>
      </c>
    </row>
    <row r="190" spans="1:10" ht="12.75" hidden="1">
      <c r="A190" s="24"/>
      <c r="B190" s="129"/>
      <c r="C190" s="32" t="s">
        <v>11</v>
      </c>
      <c r="D190" s="13" t="s">
        <v>12</v>
      </c>
      <c r="E190" s="27"/>
      <c r="F190" s="27"/>
      <c r="G190" s="144" t="e">
        <f t="shared" si="16"/>
        <v>#DIV/0!</v>
      </c>
      <c r="H190" s="144"/>
      <c r="I190" s="144" t="e">
        <f t="shared" si="17"/>
        <v>#DIV/0!</v>
      </c>
      <c r="J190" s="45">
        <v>0</v>
      </c>
    </row>
    <row r="191" spans="1:10" ht="33.75">
      <c r="A191" s="24"/>
      <c r="B191" s="182"/>
      <c r="C191" s="54" t="s">
        <v>58</v>
      </c>
      <c r="D191" s="14" t="s">
        <v>210</v>
      </c>
      <c r="E191" s="27">
        <v>318250</v>
      </c>
      <c r="F191" s="27">
        <v>106084</v>
      </c>
      <c r="G191" s="144">
        <f t="shared" si="16"/>
        <v>33.333542812254514</v>
      </c>
      <c r="H191" s="144"/>
      <c r="I191" s="144">
        <f t="shared" si="17"/>
        <v>83.37380834492569</v>
      </c>
      <c r="J191" s="45">
        <v>127239</v>
      </c>
    </row>
    <row r="192" spans="1:10" ht="12.75">
      <c r="A192" s="21"/>
      <c r="B192" s="29">
        <v>80104</v>
      </c>
      <c r="C192" s="22"/>
      <c r="D192" s="16" t="s">
        <v>59</v>
      </c>
      <c r="E192" s="23">
        <f>SUM(E193:E201)</f>
        <v>3522066</v>
      </c>
      <c r="F192" s="23">
        <f>SUM(F193:F201)</f>
        <v>1259210.73</v>
      </c>
      <c r="G192" s="143">
        <f t="shared" si="16"/>
        <v>35.7520480876849</v>
      </c>
      <c r="H192" s="143">
        <f>SUM(H194:H198)</f>
        <v>399519.5</v>
      </c>
      <c r="I192" s="143">
        <f t="shared" si="17"/>
        <v>106.65936450398465</v>
      </c>
      <c r="J192" s="23">
        <f>SUM(J194:J201)</f>
        <v>1180590.88</v>
      </c>
    </row>
    <row r="193" spans="1:10" ht="22.5" hidden="1">
      <c r="A193" s="21"/>
      <c r="B193" s="38"/>
      <c r="C193" s="32" t="s">
        <v>77</v>
      </c>
      <c r="D193" s="14" t="s">
        <v>91</v>
      </c>
      <c r="E193" s="27"/>
      <c r="F193" s="27"/>
      <c r="G193" s="143"/>
      <c r="H193" s="143"/>
      <c r="I193" s="143"/>
      <c r="J193" s="23"/>
    </row>
    <row r="194" spans="1:10" ht="45">
      <c r="A194" s="24"/>
      <c r="B194" s="25"/>
      <c r="C194" s="47" t="s">
        <v>10</v>
      </c>
      <c r="D194" s="88" t="s">
        <v>229</v>
      </c>
      <c r="E194" s="27">
        <v>97200</v>
      </c>
      <c r="F194" s="27">
        <v>32400</v>
      </c>
      <c r="G194" s="144">
        <f t="shared" si="16"/>
        <v>33.333333333333336</v>
      </c>
      <c r="H194" s="144">
        <v>16983.64</v>
      </c>
      <c r="I194" s="144">
        <f t="shared" si="17"/>
        <v>100</v>
      </c>
      <c r="J194" s="27">
        <v>32400</v>
      </c>
    </row>
    <row r="195" spans="1:10" ht="12.75" hidden="1">
      <c r="A195" s="24"/>
      <c r="B195" s="25"/>
      <c r="C195" s="37" t="s">
        <v>26</v>
      </c>
      <c r="D195" s="12" t="s">
        <v>27</v>
      </c>
      <c r="E195" s="27"/>
      <c r="F195" s="27"/>
      <c r="G195" s="144" t="e">
        <f t="shared" si="16"/>
        <v>#DIV/0!</v>
      </c>
      <c r="H195" s="144">
        <v>8724.46</v>
      </c>
      <c r="I195" s="144" t="e">
        <f t="shared" si="17"/>
        <v>#DIV/0!</v>
      </c>
      <c r="J195" s="27"/>
    </row>
    <row r="196" spans="1:10" ht="12.75">
      <c r="A196" s="24"/>
      <c r="B196" s="25"/>
      <c r="C196" s="32" t="s">
        <v>11</v>
      </c>
      <c r="D196" s="12" t="s">
        <v>12</v>
      </c>
      <c r="E196" s="27">
        <v>2900</v>
      </c>
      <c r="F196" s="27">
        <v>781.02</v>
      </c>
      <c r="G196" s="144">
        <f t="shared" si="16"/>
        <v>26.931724137931035</v>
      </c>
      <c r="H196" s="144">
        <v>266902.53</v>
      </c>
      <c r="I196" s="144">
        <f t="shared" si="17"/>
        <v>103.48473606105574</v>
      </c>
      <c r="J196" s="27">
        <v>754.72</v>
      </c>
    </row>
    <row r="197" spans="1:10" ht="33.75">
      <c r="A197" s="24"/>
      <c r="B197" s="25"/>
      <c r="C197" s="30" t="s">
        <v>58</v>
      </c>
      <c r="D197" s="14" t="s">
        <v>210</v>
      </c>
      <c r="E197" s="27">
        <v>2646567</v>
      </c>
      <c r="F197" s="27">
        <v>882188</v>
      </c>
      <c r="G197" s="144">
        <f t="shared" si="16"/>
        <v>33.33329554853514</v>
      </c>
      <c r="H197" s="144"/>
      <c r="I197" s="144">
        <f t="shared" si="17"/>
        <v>101.47848642928214</v>
      </c>
      <c r="J197" s="27">
        <v>869335</v>
      </c>
    </row>
    <row r="198" spans="1:10" s="192" customFormat="1" ht="33.75">
      <c r="A198" s="101"/>
      <c r="B198" s="189"/>
      <c r="C198" s="190">
        <v>2310</v>
      </c>
      <c r="D198" s="183" t="s">
        <v>184</v>
      </c>
      <c r="E198" s="35">
        <v>693000</v>
      </c>
      <c r="F198" s="35">
        <v>261447.71</v>
      </c>
      <c r="G198" s="191">
        <f t="shared" si="16"/>
        <v>37.72694227994228</v>
      </c>
      <c r="H198" s="191">
        <v>106908.87</v>
      </c>
      <c r="I198" s="191">
        <f t="shared" si="17"/>
        <v>127.139141478194</v>
      </c>
      <c r="J198" s="35">
        <v>205639.04</v>
      </c>
    </row>
    <row r="199" spans="1:10" ht="22.5" hidden="1">
      <c r="A199" s="24"/>
      <c r="B199" s="31"/>
      <c r="C199" s="30" t="s">
        <v>74</v>
      </c>
      <c r="D199" s="14" t="s">
        <v>192</v>
      </c>
      <c r="E199" s="27"/>
      <c r="F199" s="27"/>
      <c r="G199" s="144" t="e">
        <f t="shared" si="16"/>
        <v>#DIV/0!</v>
      </c>
      <c r="H199" s="144"/>
      <c r="I199" s="144" t="e">
        <f t="shared" si="17"/>
        <v>#DIV/0!</v>
      </c>
      <c r="J199" s="27"/>
    </row>
    <row r="200" spans="1:10" ht="33.75">
      <c r="A200" s="24"/>
      <c r="B200" s="31"/>
      <c r="C200" s="32" t="s">
        <v>186</v>
      </c>
      <c r="D200" s="14" t="s">
        <v>230</v>
      </c>
      <c r="E200" s="27">
        <v>82399</v>
      </c>
      <c r="F200" s="27">
        <v>82394</v>
      </c>
      <c r="G200" s="144">
        <f t="shared" si="16"/>
        <v>99.99393196519375</v>
      </c>
      <c r="H200" s="144"/>
      <c r="I200" s="144">
        <f t="shared" si="17"/>
        <v>113.70630613622677</v>
      </c>
      <c r="J200" s="45">
        <v>72462.12</v>
      </c>
    </row>
    <row r="201" spans="1:10" ht="22.5" hidden="1">
      <c r="A201" s="24"/>
      <c r="B201" s="31"/>
      <c r="C201" s="32" t="s">
        <v>74</v>
      </c>
      <c r="D201" s="14" t="s">
        <v>110</v>
      </c>
      <c r="E201" s="27"/>
      <c r="F201" s="27"/>
      <c r="G201" s="144" t="e">
        <f t="shared" si="16"/>
        <v>#DIV/0!</v>
      </c>
      <c r="H201" s="144"/>
      <c r="I201" s="156" t="s">
        <v>144</v>
      </c>
      <c r="J201" s="27" t="s">
        <v>144</v>
      </c>
    </row>
    <row r="202" spans="1:12" ht="12.75">
      <c r="A202" s="21"/>
      <c r="B202" s="29">
        <v>80110</v>
      </c>
      <c r="C202" s="22"/>
      <c r="D202" s="16" t="s">
        <v>60</v>
      </c>
      <c r="E202" s="23">
        <f>SUM(E203:E208)</f>
        <v>118209</v>
      </c>
      <c r="F202" s="23">
        <f>SUM(F203:F208)</f>
        <v>35069.59</v>
      </c>
      <c r="G202" s="143">
        <f t="shared" si="16"/>
        <v>29.667444949200142</v>
      </c>
      <c r="H202" s="143">
        <f>SUM(H204:H206)</f>
        <v>25472.75</v>
      </c>
      <c r="I202" s="143">
        <f aca="true" t="shared" si="18" ref="I202:I213">(F202/J202)*100</f>
        <v>65.1502113551811</v>
      </c>
      <c r="J202" s="23">
        <f>SUM(J203:J207)</f>
        <v>53828.82</v>
      </c>
      <c r="K202" s="173"/>
      <c r="L202" s="173"/>
    </row>
    <row r="203" spans="1:12" ht="12.75" hidden="1">
      <c r="A203" s="21"/>
      <c r="B203" s="38"/>
      <c r="C203" s="32" t="s">
        <v>156</v>
      </c>
      <c r="D203" s="12" t="s">
        <v>157</v>
      </c>
      <c r="E203" s="27"/>
      <c r="F203" s="27"/>
      <c r="G203" s="144" t="e">
        <f t="shared" si="16"/>
        <v>#DIV/0!</v>
      </c>
      <c r="H203" s="143"/>
      <c r="I203" s="144" t="e">
        <f t="shared" si="18"/>
        <v>#DIV/0!</v>
      </c>
      <c r="J203" s="27"/>
      <c r="K203" s="173"/>
      <c r="L203" s="173"/>
    </row>
    <row r="204" spans="1:10" ht="12.75" hidden="1">
      <c r="A204" s="24"/>
      <c r="B204" s="31"/>
      <c r="C204" s="36" t="s">
        <v>26</v>
      </c>
      <c r="D204" s="12" t="s">
        <v>27</v>
      </c>
      <c r="E204" s="27"/>
      <c r="F204" s="27"/>
      <c r="G204" s="144" t="e">
        <f t="shared" si="16"/>
        <v>#DIV/0!</v>
      </c>
      <c r="H204" s="144">
        <v>21581.88</v>
      </c>
      <c r="I204" s="144" t="e">
        <f t="shared" si="18"/>
        <v>#DIV/0!</v>
      </c>
      <c r="J204" s="27"/>
    </row>
    <row r="205" spans="1:10" ht="12.75">
      <c r="A205" s="24"/>
      <c r="B205" s="31"/>
      <c r="C205" s="26" t="s">
        <v>93</v>
      </c>
      <c r="D205" s="12" t="s">
        <v>27</v>
      </c>
      <c r="E205" s="27">
        <v>1200</v>
      </c>
      <c r="F205" s="27">
        <v>559.56</v>
      </c>
      <c r="G205" s="144">
        <f t="shared" si="16"/>
        <v>46.629999999999995</v>
      </c>
      <c r="H205" s="144"/>
      <c r="I205" s="156" t="s">
        <v>144</v>
      </c>
      <c r="J205" s="45" t="s">
        <v>144</v>
      </c>
    </row>
    <row r="206" spans="1:10" ht="12.75">
      <c r="A206" s="24"/>
      <c r="B206" s="31"/>
      <c r="C206" s="30" t="s">
        <v>11</v>
      </c>
      <c r="D206" s="12" t="s">
        <v>12</v>
      </c>
      <c r="E206" s="27">
        <v>3700</v>
      </c>
      <c r="F206" s="27">
        <v>1144.04</v>
      </c>
      <c r="G206" s="144">
        <f t="shared" si="16"/>
        <v>30.92</v>
      </c>
      <c r="H206" s="144">
        <v>3890.87</v>
      </c>
      <c r="I206" s="144">
        <f t="shared" si="18"/>
        <v>109.11206485455412</v>
      </c>
      <c r="J206" s="27">
        <v>1048.5</v>
      </c>
    </row>
    <row r="207" spans="1:10" ht="33.75">
      <c r="A207" s="24"/>
      <c r="B207" s="31"/>
      <c r="C207" s="32" t="s">
        <v>186</v>
      </c>
      <c r="D207" s="14" t="s">
        <v>230</v>
      </c>
      <c r="E207" s="27">
        <v>33366</v>
      </c>
      <c r="F207" s="27">
        <v>33365.99</v>
      </c>
      <c r="G207" s="144">
        <f t="shared" si="16"/>
        <v>99.99997002937121</v>
      </c>
      <c r="H207" s="144"/>
      <c r="I207" s="144">
        <f t="shared" si="18"/>
        <v>63.21672547646546</v>
      </c>
      <c r="J207" s="45">
        <v>52780.32</v>
      </c>
    </row>
    <row r="208" spans="1:10" ht="33.75">
      <c r="A208" s="24"/>
      <c r="B208" s="31"/>
      <c r="C208" s="32" t="s">
        <v>89</v>
      </c>
      <c r="D208" s="14" t="s">
        <v>136</v>
      </c>
      <c r="E208" s="27">
        <v>79943</v>
      </c>
      <c r="F208" s="27">
        <v>0</v>
      </c>
      <c r="G208" s="144">
        <f t="shared" si="16"/>
        <v>0</v>
      </c>
      <c r="H208" s="144"/>
      <c r="I208" s="156" t="s">
        <v>144</v>
      </c>
      <c r="J208" s="45" t="s">
        <v>144</v>
      </c>
    </row>
    <row r="209" spans="1:10" ht="12.75">
      <c r="A209" s="24"/>
      <c r="B209" s="29">
        <v>80114</v>
      </c>
      <c r="C209" s="104"/>
      <c r="D209" s="16" t="s">
        <v>200</v>
      </c>
      <c r="E209" s="23">
        <f>SUM(E210:E211)</f>
        <v>150</v>
      </c>
      <c r="F209" s="23">
        <f>SUM(F210:F211)</f>
        <v>58</v>
      </c>
      <c r="G209" s="143">
        <f t="shared" si="16"/>
        <v>38.666666666666664</v>
      </c>
      <c r="H209" s="156"/>
      <c r="I209" s="143">
        <f t="shared" si="18"/>
        <v>86.56716417910447</v>
      </c>
      <c r="J209" s="23">
        <f>SUM(J210:J211)</f>
        <v>67</v>
      </c>
    </row>
    <row r="210" spans="1:10" ht="12.75" hidden="1">
      <c r="A210" s="24"/>
      <c r="B210" s="38"/>
      <c r="C210" s="32" t="s">
        <v>26</v>
      </c>
      <c r="D210" s="12" t="s">
        <v>27</v>
      </c>
      <c r="E210" s="27"/>
      <c r="F210" s="27"/>
      <c r="G210" s="144" t="e">
        <f t="shared" si="16"/>
        <v>#DIV/0!</v>
      </c>
      <c r="H210" s="156"/>
      <c r="I210" s="144" t="e">
        <f t="shared" si="18"/>
        <v>#DIV/0!</v>
      </c>
      <c r="J210" s="45"/>
    </row>
    <row r="211" spans="1:10" ht="12.75">
      <c r="A211" s="24"/>
      <c r="B211" s="31"/>
      <c r="C211" s="32" t="s">
        <v>11</v>
      </c>
      <c r="D211" s="12" t="s">
        <v>12</v>
      </c>
      <c r="E211" s="27">
        <v>150</v>
      </c>
      <c r="F211" s="27">
        <v>58</v>
      </c>
      <c r="G211" s="144">
        <f t="shared" si="16"/>
        <v>38.666666666666664</v>
      </c>
      <c r="H211" s="156"/>
      <c r="I211" s="144">
        <f t="shared" si="18"/>
        <v>86.56716417910447</v>
      </c>
      <c r="J211" s="45">
        <v>67</v>
      </c>
    </row>
    <row r="212" spans="1:10" ht="12.75">
      <c r="A212" s="24"/>
      <c r="B212" s="29">
        <v>80195</v>
      </c>
      <c r="C212" s="22"/>
      <c r="D212" s="16" t="s">
        <v>5</v>
      </c>
      <c r="E212" s="23">
        <f>SUM(E213:E216)</f>
        <v>2510</v>
      </c>
      <c r="F212" s="23">
        <f>SUM(F213:F216)</f>
        <v>112</v>
      </c>
      <c r="G212" s="143">
        <f t="shared" si="16"/>
        <v>4.46215139442231</v>
      </c>
      <c r="H212" s="149"/>
      <c r="I212" s="143">
        <f t="shared" si="18"/>
        <v>33.33333333333333</v>
      </c>
      <c r="J212" s="42">
        <f>SUM(J213:J216)</f>
        <v>336</v>
      </c>
    </row>
    <row r="213" spans="1:10" ht="22.5">
      <c r="A213" s="24"/>
      <c r="B213" s="31"/>
      <c r="C213" s="32" t="s">
        <v>28</v>
      </c>
      <c r="D213" s="14" t="s">
        <v>106</v>
      </c>
      <c r="E213" s="27">
        <v>2500</v>
      </c>
      <c r="F213" s="27">
        <v>112</v>
      </c>
      <c r="G213" s="144">
        <f t="shared" si="16"/>
        <v>4.48</v>
      </c>
      <c r="H213" s="156"/>
      <c r="I213" s="144">
        <f t="shared" si="18"/>
        <v>33.33333333333333</v>
      </c>
      <c r="J213" s="45">
        <v>336</v>
      </c>
    </row>
    <row r="214" spans="1:10" ht="12.75">
      <c r="A214" s="24"/>
      <c r="B214" s="31"/>
      <c r="C214" s="32" t="s">
        <v>17</v>
      </c>
      <c r="D214" s="12" t="s">
        <v>18</v>
      </c>
      <c r="E214" s="27">
        <v>10</v>
      </c>
      <c r="F214" s="27">
        <v>0</v>
      </c>
      <c r="G214" s="144">
        <f t="shared" si="16"/>
        <v>0</v>
      </c>
      <c r="H214" s="156"/>
      <c r="I214" s="152" t="s">
        <v>144</v>
      </c>
      <c r="J214" s="45" t="s">
        <v>144</v>
      </c>
    </row>
    <row r="215" spans="1:10" ht="45" hidden="1">
      <c r="A215" s="24"/>
      <c r="B215" s="31"/>
      <c r="C215" s="32" t="s">
        <v>194</v>
      </c>
      <c r="D215" s="14" t="s">
        <v>195</v>
      </c>
      <c r="E215" s="27"/>
      <c r="F215" s="27"/>
      <c r="G215" s="144" t="e">
        <f t="shared" si="16"/>
        <v>#DIV/0!</v>
      </c>
      <c r="H215" s="156"/>
      <c r="I215" s="144" t="e">
        <f aca="true" t="shared" si="19" ref="I215:I225">(F215/J215)*100</f>
        <v>#DIV/0!</v>
      </c>
      <c r="J215" s="45"/>
    </row>
    <row r="216" spans="1:10" ht="12.75" hidden="1">
      <c r="A216" s="24"/>
      <c r="B216" s="31"/>
      <c r="C216" s="32" t="s">
        <v>58</v>
      </c>
      <c r="D216" s="14" t="s">
        <v>120</v>
      </c>
      <c r="E216" s="27"/>
      <c r="F216" s="27"/>
      <c r="G216" s="144" t="e">
        <f t="shared" si="16"/>
        <v>#DIV/0!</v>
      </c>
      <c r="H216" s="144"/>
      <c r="I216" s="144" t="e">
        <f t="shared" si="19"/>
        <v>#DIV/0!</v>
      </c>
      <c r="J216" s="27"/>
    </row>
    <row r="217" spans="1:10" ht="12.75">
      <c r="A217" s="28">
        <v>851</v>
      </c>
      <c r="B217" s="18"/>
      <c r="C217" s="34"/>
      <c r="D217" s="68" t="s">
        <v>61</v>
      </c>
      <c r="E217" s="20">
        <f>E218+E221+E223+E225+E230</f>
        <v>39737</v>
      </c>
      <c r="F217" s="20">
        <f>SUM(F218,F221,F223,F225,F230)</f>
        <v>45448.41</v>
      </c>
      <c r="G217" s="142">
        <f t="shared" si="16"/>
        <v>114.37302765684375</v>
      </c>
      <c r="H217" s="142" t="e">
        <f>H218+H225+#REF!+H230</f>
        <v>#REF!</v>
      </c>
      <c r="I217" s="142">
        <f t="shared" si="19"/>
        <v>222.60572917559531</v>
      </c>
      <c r="J217" s="20">
        <f>SUM(J218,J221,J223,J225,J230,)</f>
        <v>20416.55</v>
      </c>
    </row>
    <row r="218" spans="1:10" ht="12.75">
      <c r="A218" s="48"/>
      <c r="B218" s="29">
        <v>85141</v>
      </c>
      <c r="C218" s="22"/>
      <c r="D218" s="70" t="s">
        <v>62</v>
      </c>
      <c r="E218" s="23">
        <f>SUM(E219:E220)</f>
        <v>22000</v>
      </c>
      <c r="F218" s="23">
        <f>SUM(F219:F220)</f>
        <v>30800</v>
      </c>
      <c r="G218" s="149">
        <f>F218*100/E218</f>
        <v>140</v>
      </c>
      <c r="H218" s="143">
        <f>H220+H219</f>
        <v>49700</v>
      </c>
      <c r="I218" s="143">
        <f t="shared" si="19"/>
        <v>256.6666666666667</v>
      </c>
      <c r="J218" s="23">
        <f>J220+J219</f>
        <v>12000</v>
      </c>
    </row>
    <row r="219" spans="1:10" ht="12.75">
      <c r="A219" s="24"/>
      <c r="B219" s="31"/>
      <c r="C219" s="36" t="s">
        <v>11</v>
      </c>
      <c r="D219" s="13" t="s">
        <v>12</v>
      </c>
      <c r="E219" s="27">
        <v>22000</v>
      </c>
      <c r="F219" s="27">
        <v>30800</v>
      </c>
      <c r="G219" s="144">
        <f t="shared" si="16"/>
        <v>140</v>
      </c>
      <c r="H219" s="144">
        <v>39700</v>
      </c>
      <c r="I219" s="144">
        <f t="shared" si="19"/>
        <v>256.6666666666667</v>
      </c>
      <c r="J219" s="27">
        <v>12000</v>
      </c>
    </row>
    <row r="220" spans="1:10" ht="33.75" hidden="1">
      <c r="A220" s="48"/>
      <c r="B220" s="38"/>
      <c r="C220" s="32">
        <v>2320</v>
      </c>
      <c r="D220" s="14" t="s">
        <v>209</v>
      </c>
      <c r="E220" s="27"/>
      <c r="F220" s="27"/>
      <c r="G220" s="144" t="e">
        <f t="shared" si="16"/>
        <v>#DIV/0!</v>
      </c>
      <c r="H220" s="144">
        <v>10000</v>
      </c>
      <c r="I220" s="144" t="e">
        <f t="shared" si="19"/>
        <v>#DIV/0!</v>
      </c>
      <c r="J220" s="27">
        <v>0</v>
      </c>
    </row>
    <row r="221" spans="1:10" s="124" customFormat="1" ht="12.75">
      <c r="A221" s="122"/>
      <c r="B221" s="136">
        <v>85154</v>
      </c>
      <c r="C221" s="123"/>
      <c r="D221" s="15" t="s">
        <v>191</v>
      </c>
      <c r="E221" s="108">
        <f>SUM(E222:E222)</f>
        <v>3687</v>
      </c>
      <c r="F221" s="108">
        <f>SUM(F222:F222)</f>
        <v>3687.76</v>
      </c>
      <c r="G221" s="150">
        <f t="shared" si="16"/>
        <v>100.02061296446976</v>
      </c>
      <c r="H221" s="150"/>
      <c r="I221" s="149">
        <f t="shared" si="19"/>
        <v>339.75732672446355</v>
      </c>
      <c r="J221" s="23">
        <f>J223+J222</f>
        <v>1085.41</v>
      </c>
    </row>
    <row r="222" spans="1:10" ht="12.75">
      <c r="A222" s="48"/>
      <c r="B222" s="118"/>
      <c r="C222" s="32" t="s">
        <v>11</v>
      </c>
      <c r="D222" s="13" t="s">
        <v>12</v>
      </c>
      <c r="E222" s="27">
        <v>3687</v>
      </c>
      <c r="F222" s="27">
        <v>3687.76</v>
      </c>
      <c r="G222" s="144">
        <f t="shared" si="16"/>
        <v>100.02061296446976</v>
      </c>
      <c r="H222" s="144"/>
      <c r="I222" s="156">
        <f t="shared" si="19"/>
        <v>339.75732672446355</v>
      </c>
      <c r="J222" s="27">
        <v>1085.41</v>
      </c>
    </row>
    <row r="223" spans="1:10" ht="12.75" hidden="1">
      <c r="A223" s="48"/>
      <c r="B223" s="29">
        <v>85154</v>
      </c>
      <c r="C223" s="46"/>
      <c r="D223" s="72" t="s">
        <v>191</v>
      </c>
      <c r="E223" s="23">
        <f>SUM(E224)</f>
        <v>0</v>
      </c>
      <c r="F223" s="23">
        <f>F224</f>
        <v>0</v>
      </c>
      <c r="G223" s="156" t="e">
        <f>F223*100/E223</f>
        <v>#DIV/0!</v>
      </c>
      <c r="H223" s="144"/>
      <c r="I223" s="156" t="e">
        <f t="shared" si="19"/>
        <v>#DIV/0!</v>
      </c>
      <c r="J223" s="45">
        <f>SUM(J224:J224)</f>
        <v>0</v>
      </c>
    </row>
    <row r="224" spans="1:10" ht="12.75" hidden="1">
      <c r="A224" s="48"/>
      <c r="B224" s="167"/>
      <c r="C224" s="32" t="s">
        <v>11</v>
      </c>
      <c r="D224" s="13" t="s">
        <v>12</v>
      </c>
      <c r="E224" s="27"/>
      <c r="F224" s="27"/>
      <c r="G224" s="156" t="e">
        <f>F224*100/E224</f>
        <v>#DIV/0!</v>
      </c>
      <c r="H224" s="144"/>
      <c r="I224" s="156" t="e">
        <f t="shared" si="19"/>
        <v>#DIV/0!</v>
      </c>
      <c r="J224" s="45"/>
    </row>
    <row r="225" spans="1:10" ht="12.75">
      <c r="A225" s="21"/>
      <c r="B225" s="29">
        <v>85158</v>
      </c>
      <c r="C225" s="22"/>
      <c r="D225" s="16" t="s">
        <v>240</v>
      </c>
      <c r="E225" s="23">
        <f>SUM(E226:E229)</f>
        <v>10050</v>
      </c>
      <c r="F225" s="23">
        <f>SUM(F226:F229)</f>
        <v>7824.65</v>
      </c>
      <c r="G225" s="143">
        <f t="shared" si="16"/>
        <v>77.85721393034827</v>
      </c>
      <c r="H225" s="143">
        <f>SUM(H227:H229)</f>
        <v>346335.3</v>
      </c>
      <c r="I225" s="143">
        <f t="shared" si="19"/>
        <v>132.3613991521725</v>
      </c>
      <c r="J225" s="23">
        <f>SUM(J226:J229)</f>
        <v>5911.58</v>
      </c>
    </row>
    <row r="226" spans="1:10" ht="12.75" hidden="1">
      <c r="A226" s="21"/>
      <c r="B226" s="38"/>
      <c r="C226" s="32" t="s">
        <v>17</v>
      </c>
      <c r="D226" s="14" t="s">
        <v>18</v>
      </c>
      <c r="E226" s="27"/>
      <c r="F226" s="27"/>
      <c r="G226" s="152" t="e">
        <f t="shared" si="16"/>
        <v>#DIV/0!</v>
      </c>
      <c r="H226" s="143"/>
      <c r="I226" s="144">
        <f aca="true" t="shared" si="20" ref="I226:I233">(F226/J226)*100</f>
        <v>0</v>
      </c>
      <c r="J226" s="45">
        <v>8.8</v>
      </c>
    </row>
    <row r="227" spans="1:10" ht="12.75">
      <c r="A227" s="24"/>
      <c r="B227" s="31"/>
      <c r="C227" s="36" t="s">
        <v>63</v>
      </c>
      <c r="D227" s="12" t="s">
        <v>64</v>
      </c>
      <c r="E227" s="27">
        <v>10000</v>
      </c>
      <c r="F227" s="27">
        <v>7772.9</v>
      </c>
      <c r="G227" s="144">
        <f t="shared" si="16"/>
        <v>77.729</v>
      </c>
      <c r="H227" s="144">
        <v>336918.95</v>
      </c>
      <c r="I227" s="144">
        <f t="shared" si="20"/>
        <v>133.61283579831817</v>
      </c>
      <c r="J227" s="27">
        <v>5817.48</v>
      </c>
    </row>
    <row r="228" spans="1:10" ht="12.75" hidden="1">
      <c r="A228" s="24"/>
      <c r="B228" s="31"/>
      <c r="C228" s="37" t="s">
        <v>26</v>
      </c>
      <c r="D228" s="12" t="s">
        <v>27</v>
      </c>
      <c r="E228" s="27"/>
      <c r="F228" s="27"/>
      <c r="G228" s="144" t="e">
        <f t="shared" si="16"/>
        <v>#DIV/0!</v>
      </c>
      <c r="H228" s="144">
        <v>7976.35</v>
      </c>
      <c r="I228" s="144" t="e">
        <f t="shared" si="20"/>
        <v>#DIV/0!</v>
      </c>
      <c r="J228" s="27"/>
    </row>
    <row r="229" spans="1:10" ht="12.75">
      <c r="A229" s="24"/>
      <c r="B229" s="31"/>
      <c r="C229" s="30" t="s">
        <v>11</v>
      </c>
      <c r="D229" s="12" t="s">
        <v>12</v>
      </c>
      <c r="E229" s="27">
        <v>50</v>
      </c>
      <c r="F229" s="27">
        <v>51.75</v>
      </c>
      <c r="G229" s="144">
        <f t="shared" si="16"/>
        <v>103.5</v>
      </c>
      <c r="H229" s="144">
        <v>1440</v>
      </c>
      <c r="I229" s="144">
        <f t="shared" si="20"/>
        <v>60.66822977725674</v>
      </c>
      <c r="J229" s="27">
        <v>85.3</v>
      </c>
    </row>
    <row r="230" spans="1:10" ht="12.75">
      <c r="A230" s="21"/>
      <c r="B230" s="29">
        <v>85195</v>
      </c>
      <c r="C230" s="22"/>
      <c r="D230" s="71" t="s">
        <v>5</v>
      </c>
      <c r="E230" s="23">
        <f>SUM(E231:E233)</f>
        <v>4000</v>
      </c>
      <c r="F230" s="23">
        <f>SUM(F231:F233)</f>
        <v>3136</v>
      </c>
      <c r="G230" s="143">
        <f t="shared" si="16"/>
        <v>78.4</v>
      </c>
      <c r="H230" s="143" t="e">
        <f>H233+#REF!</f>
        <v>#REF!</v>
      </c>
      <c r="I230" s="143">
        <f t="shared" si="20"/>
        <v>220.91352249992954</v>
      </c>
      <c r="J230" s="52">
        <f>SUM(J231:J233)</f>
        <v>1419.56</v>
      </c>
    </row>
    <row r="231" spans="1:10" ht="12.75" hidden="1">
      <c r="A231" s="21"/>
      <c r="B231" s="38"/>
      <c r="C231" s="32" t="s">
        <v>26</v>
      </c>
      <c r="D231" s="12" t="s">
        <v>27</v>
      </c>
      <c r="E231" s="27"/>
      <c r="F231" s="27"/>
      <c r="G231" s="144" t="e">
        <f t="shared" si="16"/>
        <v>#DIV/0!</v>
      </c>
      <c r="H231" s="149"/>
      <c r="I231" s="144">
        <f t="shared" si="20"/>
        <v>0</v>
      </c>
      <c r="J231" s="45">
        <v>1</v>
      </c>
    </row>
    <row r="232" spans="1:10" ht="12.75" hidden="1">
      <c r="A232" s="21"/>
      <c r="B232" s="38"/>
      <c r="C232" s="32" t="s">
        <v>11</v>
      </c>
      <c r="D232" s="12" t="s">
        <v>12</v>
      </c>
      <c r="E232" s="27"/>
      <c r="F232" s="27"/>
      <c r="G232" s="144" t="e">
        <f t="shared" si="16"/>
        <v>#DIV/0!</v>
      </c>
      <c r="H232" s="156"/>
      <c r="I232" s="144">
        <f t="shared" si="20"/>
        <v>0</v>
      </c>
      <c r="J232" s="45">
        <v>340.56</v>
      </c>
    </row>
    <row r="233" spans="1:10" ht="45">
      <c r="A233" s="24"/>
      <c r="B233" s="31"/>
      <c r="C233" s="32">
        <v>2010</v>
      </c>
      <c r="D233" s="14" t="s">
        <v>177</v>
      </c>
      <c r="E233" s="27">
        <v>4000</v>
      </c>
      <c r="F233" s="27">
        <v>3136</v>
      </c>
      <c r="G233" s="144">
        <f t="shared" si="16"/>
        <v>78.4</v>
      </c>
      <c r="H233" s="144">
        <v>1817</v>
      </c>
      <c r="I233" s="144">
        <f t="shared" si="20"/>
        <v>290.90909090909093</v>
      </c>
      <c r="J233" s="55">
        <v>1078</v>
      </c>
    </row>
    <row r="234" spans="1:10" ht="12.75">
      <c r="A234" s="28">
        <v>852</v>
      </c>
      <c r="B234" s="18"/>
      <c r="C234" s="34"/>
      <c r="D234" s="68" t="s">
        <v>65</v>
      </c>
      <c r="E234" s="20">
        <f>SUM(E235,E237,E244,E246,E254,E259,E266,E270,E276,E283,E285,E291,E297)</f>
        <v>28688774.779999997</v>
      </c>
      <c r="F234" s="20">
        <f>SUM(F235,F237,F244,F246,F254,F259,F266,F270,F276,F281,F283,F285,F291,F293,F297)</f>
        <v>11368467.349999998</v>
      </c>
      <c r="G234" s="142">
        <f t="shared" si="16"/>
        <v>39.62688346637018</v>
      </c>
      <c r="H234" s="20" t="e">
        <f>SUM(H235,H237,H246,H254,H259,H266,H270,H276,H285,H291,H293,H297)</f>
        <v>#REF!</v>
      </c>
      <c r="I234" s="20">
        <f aca="true" t="shared" si="21" ref="I234:I243">(F234/J234)*100</f>
        <v>97.75548665003824</v>
      </c>
      <c r="J234" s="20">
        <f>SUM(J235,J237,J246,J244,J254,J259,J266,J270,J276,J281,J283,J285,J291,J293,J295,J297)</f>
        <v>11629492.87</v>
      </c>
    </row>
    <row r="235" spans="1:10" ht="12.75">
      <c r="A235" s="49"/>
      <c r="B235" s="50">
        <v>85202</v>
      </c>
      <c r="C235" s="51"/>
      <c r="D235" s="72" t="s">
        <v>66</v>
      </c>
      <c r="E235" s="52">
        <f>SUM(E236:E236)</f>
        <v>25000</v>
      </c>
      <c r="F235" s="52">
        <f>SUM(F236)</f>
        <v>1000</v>
      </c>
      <c r="G235" s="151">
        <f t="shared" si="16"/>
        <v>4</v>
      </c>
      <c r="H235" s="151">
        <f>H236</f>
        <v>3600</v>
      </c>
      <c r="I235" s="151">
        <f t="shared" si="21"/>
        <v>15.146603979921661</v>
      </c>
      <c r="J235" s="52">
        <f>SUM(J236)</f>
        <v>6602.14</v>
      </c>
    </row>
    <row r="236" spans="1:10" ht="12.75">
      <c r="A236" s="49"/>
      <c r="B236" s="53"/>
      <c r="C236" s="54" t="s">
        <v>63</v>
      </c>
      <c r="D236" s="12" t="s">
        <v>64</v>
      </c>
      <c r="E236" s="55">
        <v>25000</v>
      </c>
      <c r="F236" s="55">
        <v>1000</v>
      </c>
      <c r="G236" s="147">
        <f t="shared" si="16"/>
        <v>4</v>
      </c>
      <c r="H236" s="147">
        <v>3600</v>
      </c>
      <c r="I236" s="147">
        <f t="shared" si="21"/>
        <v>15.146603979921661</v>
      </c>
      <c r="J236" s="55">
        <v>6602.14</v>
      </c>
    </row>
    <row r="237" spans="1:10" ht="12.75">
      <c r="A237" s="49"/>
      <c r="B237" s="50">
        <v>85203</v>
      </c>
      <c r="C237" s="51"/>
      <c r="D237" s="72" t="s">
        <v>67</v>
      </c>
      <c r="E237" s="23">
        <f>SUM(E238:E243)</f>
        <v>733150</v>
      </c>
      <c r="F237" s="23">
        <f>SUM(F238:F243)</f>
        <v>245534.4</v>
      </c>
      <c r="G237" s="143">
        <f t="shared" si="16"/>
        <v>33.49033622041874</v>
      </c>
      <c r="H237" s="143" t="e">
        <f>#REF!+H240</f>
        <v>#REF!</v>
      </c>
      <c r="I237" s="143">
        <f t="shared" si="21"/>
        <v>102.16724411159095</v>
      </c>
      <c r="J237" s="23">
        <f>SUM(J238:J243)</f>
        <v>240325.95</v>
      </c>
    </row>
    <row r="238" spans="1:10" ht="12.75">
      <c r="A238" s="49"/>
      <c r="B238" s="53"/>
      <c r="C238" s="54" t="s">
        <v>63</v>
      </c>
      <c r="D238" s="12" t="s">
        <v>64</v>
      </c>
      <c r="E238" s="27">
        <v>109000</v>
      </c>
      <c r="F238" s="27">
        <v>37331.36</v>
      </c>
      <c r="G238" s="144">
        <f t="shared" si="16"/>
        <v>34.24895412844037</v>
      </c>
      <c r="H238" s="144"/>
      <c r="I238" s="144">
        <f t="shared" si="21"/>
        <v>92.67515599418599</v>
      </c>
      <c r="J238" s="45">
        <v>40281.95</v>
      </c>
    </row>
    <row r="239" spans="1:10" ht="12.75" hidden="1">
      <c r="A239" s="56"/>
      <c r="B239" s="57"/>
      <c r="C239" s="54" t="s">
        <v>26</v>
      </c>
      <c r="D239" s="12" t="s">
        <v>27</v>
      </c>
      <c r="E239" s="55"/>
      <c r="F239" s="55"/>
      <c r="G239" s="144" t="e">
        <f t="shared" si="16"/>
        <v>#DIV/0!</v>
      </c>
      <c r="H239" s="144"/>
      <c r="I239" s="144" t="e">
        <f t="shared" si="21"/>
        <v>#DIV/0!</v>
      </c>
      <c r="J239" s="27"/>
    </row>
    <row r="240" spans="1:10" ht="12.75">
      <c r="A240" s="56"/>
      <c r="B240" s="57"/>
      <c r="C240" s="58" t="s">
        <v>11</v>
      </c>
      <c r="D240" s="13" t="s">
        <v>12</v>
      </c>
      <c r="E240" s="55">
        <v>150</v>
      </c>
      <c r="F240" s="55">
        <v>60</v>
      </c>
      <c r="G240" s="144">
        <f t="shared" si="16"/>
        <v>40</v>
      </c>
      <c r="H240" s="144">
        <v>283</v>
      </c>
      <c r="I240" s="144">
        <f t="shared" si="21"/>
        <v>136.36363636363635</v>
      </c>
      <c r="J240" s="45">
        <v>44</v>
      </c>
    </row>
    <row r="241" spans="1:10" s="124" customFormat="1" ht="45">
      <c r="A241" s="125"/>
      <c r="B241" s="126"/>
      <c r="C241" s="107">
        <v>2010</v>
      </c>
      <c r="D241" s="14" t="s">
        <v>177</v>
      </c>
      <c r="E241" s="127">
        <v>624000</v>
      </c>
      <c r="F241" s="127">
        <v>208000</v>
      </c>
      <c r="G241" s="144">
        <f t="shared" si="16"/>
        <v>33.333333333333336</v>
      </c>
      <c r="H241" s="144"/>
      <c r="I241" s="144">
        <f t="shared" si="21"/>
        <v>104</v>
      </c>
      <c r="J241" s="45">
        <v>200000</v>
      </c>
    </row>
    <row r="242" spans="1:10" s="124" customFormat="1" ht="33.75">
      <c r="A242" s="125"/>
      <c r="B242" s="126"/>
      <c r="C242" s="107" t="s">
        <v>83</v>
      </c>
      <c r="D242" s="14" t="s">
        <v>213</v>
      </c>
      <c r="E242" s="127">
        <v>0</v>
      </c>
      <c r="F242" s="127">
        <v>143.04</v>
      </c>
      <c r="G242" s="152" t="s">
        <v>144</v>
      </c>
      <c r="H242" s="144"/>
      <c r="I242" s="152" t="s">
        <v>144</v>
      </c>
      <c r="J242" s="45" t="s">
        <v>144</v>
      </c>
    </row>
    <row r="243" spans="1:10" ht="45" hidden="1">
      <c r="A243" s="56"/>
      <c r="B243" s="61"/>
      <c r="C243" s="32" t="s">
        <v>161</v>
      </c>
      <c r="D243" s="14" t="s">
        <v>228</v>
      </c>
      <c r="E243" s="55"/>
      <c r="F243" s="55"/>
      <c r="G243" s="144" t="e">
        <f t="shared" si="16"/>
        <v>#DIV/0!</v>
      </c>
      <c r="H243" s="144"/>
      <c r="I243" s="144" t="e">
        <f t="shared" si="21"/>
        <v>#DIV/0!</v>
      </c>
      <c r="J243" s="45"/>
    </row>
    <row r="244" spans="1:10" ht="13.5" customHeight="1" hidden="1">
      <c r="A244" s="56"/>
      <c r="B244" s="50">
        <v>85206</v>
      </c>
      <c r="C244" s="46"/>
      <c r="D244" s="15" t="s">
        <v>214</v>
      </c>
      <c r="E244" s="52">
        <f>SUM(E245:E245)</f>
        <v>0</v>
      </c>
      <c r="F244" s="52">
        <f>SUM(F245:F245)</f>
        <v>0</v>
      </c>
      <c r="G244" s="149" t="e">
        <f t="shared" si="16"/>
        <v>#DIV/0!</v>
      </c>
      <c r="H244" s="144"/>
      <c r="I244" s="149" t="e">
        <f aca="true" t="shared" si="22" ref="I244:I255">(F244/J244)*100</f>
        <v>#DIV/0!</v>
      </c>
      <c r="J244" s="42">
        <f>SUM(J245)</f>
        <v>0</v>
      </c>
    </row>
    <row r="245" spans="1:10" ht="33.75" hidden="1">
      <c r="A245" s="56"/>
      <c r="B245" s="120"/>
      <c r="C245" s="32" t="s">
        <v>58</v>
      </c>
      <c r="D245" s="14" t="s">
        <v>210</v>
      </c>
      <c r="E245" s="55"/>
      <c r="F245" s="55"/>
      <c r="G245" s="144" t="e">
        <f t="shared" si="16"/>
        <v>#DIV/0!</v>
      </c>
      <c r="H245" s="144"/>
      <c r="I245" s="144" t="e">
        <f>(F245/J245)*100</f>
        <v>#DIV/0!</v>
      </c>
      <c r="J245" s="45"/>
    </row>
    <row r="246" spans="1:10" ht="35.25" customHeight="1">
      <c r="A246" s="21"/>
      <c r="B246" s="29">
        <v>85212</v>
      </c>
      <c r="C246" s="22"/>
      <c r="D246" s="73" t="s">
        <v>116</v>
      </c>
      <c r="E246" s="42">
        <f>SUM(E248:E253)</f>
        <v>21918247</v>
      </c>
      <c r="F246" s="42">
        <f>SUM(F248:F253)</f>
        <v>7920596.82</v>
      </c>
      <c r="G246" s="149">
        <f t="shared" si="16"/>
        <v>36.13699955110461</v>
      </c>
      <c r="H246" s="149">
        <f>SUM(H249:H253)</f>
        <v>18292745.57</v>
      </c>
      <c r="I246" s="149">
        <f t="shared" si="22"/>
        <v>98.20912380683744</v>
      </c>
      <c r="J246" s="42">
        <f>SUM(J247:J253)</f>
        <v>8065031.55</v>
      </c>
    </row>
    <row r="247" spans="1:10" ht="12.75" hidden="1">
      <c r="A247" s="21"/>
      <c r="B247" s="38"/>
      <c r="C247" s="54" t="s">
        <v>77</v>
      </c>
      <c r="D247" s="12" t="s">
        <v>171</v>
      </c>
      <c r="E247" s="110" t="s">
        <v>174</v>
      </c>
      <c r="F247" s="110" t="s">
        <v>174</v>
      </c>
      <c r="G247" s="152" t="s">
        <v>144</v>
      </c>
      <c r="H247" s="110"/>
      <c r="I247" s="152" t="e">
        <f t="shared" si="22"/>
        <v>#VALUE!</v>
      </c>
      <c r="J247" s="45" t="s">
        <v>144</v>
      </c>
    </row>
    <row r="248" spans="1:10" s="109" customFormat="1" ht="12.75" customHeight="1" hidden="1">
      <c r="A248" s="105"/>
      <c r="B248" s="106"/>
      <c r="C248" s="107" t="s">
        <v>17</v>
      </c>
      <c r="D248" s="14" t="s">
        <v>18</v>
      </c>
      <c r="E248" s="110"/>
      <c r="F248" s="110"/>
      <c r="G248" s="152" t="e">
        <f t="shared" si="16"/>
        <v>#DIV/0!</v>
      </c>
      <c r="H248" s="152"/>
      <c r="I248" s="152">
        <f t="shared" si="22"/>
        <v>0</v>
      </c>
      <c r="J248" s="110">
        <v>220</v>
      </c>
    </row>
    <row r="249" spans="1:10" ht="24" customHeight="1" hidden="1">
      <c r="A249" s="21"/>
      <c r="B249" s="38"/>
      <c r="C249" s="54" t="s">
        <v>85</v>
      </c>
      <c r="D249" s="14" t="s">
        <v>111</v>
      </c>
      <c r="E249" s="27"/>
      <c r="F249" s="27"/>
      <c r="G249" s="152" t="e">
        <f t="shared" si="16"/>
        <v>#DIV/0!</v>
      </c>
      <c r="H249" s="152">
        <v>2069.21</v>
      </c>
      <c r="I249" s="152" t="e">
        <f t="shared" si="22"/>
        <v>#DIV/0!</v>
      </c>
      <c r="J249" s="110"/>
    </row>
    <row r="250" spans="1:10" ht="24" customHeight="1">
      <c r="A250" s="21"/>
      <c r="B250" s="38"/>
      <c r="C250" s="54" t="s">
        <v>26</v>
      </c>
      <c r="D250" s="12" t="s">
        <v>27</v>
      </c>
      <c r="E250" s="27">
        <v>5000</v>
      </c>
      <c r="F250" s="27">
        <v>2062.32</v>
      </c>
      <c r="G250" s="144">
        <f t="shared" si="16"/>
        <v>41.24640000000001</v>
      </c>
      <c r="H250" s="152"/>
      <c r="I250" s="144">
        <f t="shared" si="22"/>
        <v>171.04043126684638</v>
      </c>
      <c r="J250" s="110">
        <v>1205.75</v>
      </c>
    </row>
    <row r="251" spans="1:10" ht="45">
      <c r="A251" s="24"/>
      <c r="B251" s="25"/>
      <c r="C251" s="193">
        <v>2010</v>
      </c>
      <c r="D251" s="183" t="s">
        <v>177</v>
      </c>
      <c r="E251" s="35">
        <v>21601700</v>
      </c>
      <c r="F251" s="35">
        <v>7812433</v>
      </c>
      <c r="G251" s="184">
        <f t="shared" si="16"/>
        <v>36.165824911928226</v>
      </c>
      <c r="H251" s="184">
        <v>18183643.39</v>
      </c>
      <c r="I251" s="184">
        <f t="shared" si="22"/>
        <v>98.46309294352915</v>
      </c>
      <c r="J251" s="185">
        <v>7934377</v>
      </c>
    </row>
    <row r="252" spans="1:10" ht="33.75">
      <c r="A252" s="24"/>
      <c r="B252" s="25"/>
      <c r="C252" s="32">
        <v>2360</v>
      </c>
      <c r="D252" s="14" t="s">
        <v>213</v>
      </c>
      <c r="E252" s="27">
        <v>275547</v>
      </c>
      <c r="F252" s="27">
        <v>91394.46</v>
      </c>
      <c r="G252" s="152">
        <f t="shared" si="16"/>
        <v>33.1683741793596</v>
      </c>
      <c r="H252" s="152">
        <v>85963.98</v>
      </c>
      <c r="I252" s="152">
        <f t="shared" si="22"/>
        <v>78.62666844462034</v>
      </c>
      <c r="J252" s="110">
        <v>116238.5</v>
      </c>
    </row>
    <row r="253" spans="1:10" ht="56.25">
      <c r="A253" s="24"/>
      <c r="B253" s="25"/>
      <c r="C253" s="54" t="s">
        <v>74</v>
      </c>
      <c r="D253" s="14" t="s">
        <v>243</v>
      </c>
      <c r="E253" s="27">
        <v>36000</v>
      </c>
      <c r="F253" s="27">
        <v>14707.04</v>
      </c>
      <c r="G253" s="152">
        <f t="shared" si="16"/>
        <v>40.85288888888889</v>
      </c>
      <c r="H253" s="152">
        <v>21068.99</v>
      </c>
      <c r="I253" s="152">
        <f t="shared" si="22"/>
        <v>113.2155531434994</v>
      </c>
      <c r="J253" s="110">
        <v>12990.3</v>
      </c>
    </row>
    <row r="254" spans="1:10" ht="57.75" customHeight="1">
      <c r="A254" s="21"/>
      <c r="B254" s="29">
        <v>85213</v>
      </c>
      <c r="C254" s="22"/>
      <c r="D254" s="15" t="s">
        <v>201</v>
      </c>
      <c r="E254" s="23">
        <f>SUM(E255:E258)</f>
        <v>230000</v>
      </c>
      <c r="F254" s="23">
        <f>SUM(F255:F258)</f>
        <v>100751.14</v>
      </c>
      <c r="G254" s="143">
        <f t="shared" si="16"/>
        <v>43.80484347826087</v>
      </c>
      <c r="H254" s="143" t="e">
        <f>#REF!+#REF!+H258</f>
        <v>#REF!</v>
      </c>
      <c r="I254" s="143">
        <f t="shared" si="22"/>
        <v>147.085606504103</v>
      </c>
      <c r="J254" s="23">
        <f>SUM(J255:J258)</f>
        <v>68498.3</v>
      </c>
    </row>
    <row r="255" spans="1:10" ht="12.75">
      <c r="A255" s="21"/>
      <c r="B255" s="38"/>
      <c r="C255" s="32" t="s">
        <v>11</v>
      </c>
      <c r="D255" s="12" t="s">
        <v>12</v>
      </c>
      <c r="E255" s="27">
        <v>500</v>
      </c>
      <c r="F255" s="27">
        <v>76.14</v>
      </c>
      <c r="G255" s="144">
        <f t="shared" si="16"/>
        <v>15.228</v>
      </c>
      <c r="H255" s="143"/>
      <c r="I255" s="152">
        <f t="shared" si="22"/>
        <v>289.5057034220532</v>
      </c>
      <c r="J255" s="45">
        <v>26.3</v>
      </c>
    </row>
    <row r="256" spans="1:10" ht="45">
      <c r="A256" s="24"/>
      <c r="B256" s="31"/>
      <c r="C256" s="32">
        <v>2010</v>
      </c>
      <c r="D256" s="14" t="s">
        <v>177</v>
      </c>
      <c r="E256" s="27">
        <v>102300</v>
      </c>
      <c r="F256" s="27">
        <v>45676</v>
      </c>
      <c r="G256" s="144">
        <f t="shared" si="16"/>
        <v>44.64907135874878</v>
      </c>
      <c r="H256" s="144"/>
      <c r="I256" s="144">
        <f aca="true" t="shared" si="23" ref="I256:I272">(F256/J256)*100</f>
        <v>274.0998559769563</v>
      </c>
      <c r="J256" s="27">
        <v>16664</v>
      </c>
    </row>
    <row r="257" spans="1:10" ht="33.75">
      <c r="A257" s="24"/>
      <c r="B257" s="31"/>
      <c r="C257" s="32" t="s">
        <v>58</v>
      </c>
      <c r="D257" s="14" t="s">
        <v>210</v>
      </c>
      <c r="E257" s="27">
        <v>127200</v>
      </c>
      <c r="F257" s="27">
        <v>54999</v>
      </c>
      <c r="G257" s="144">
        <f t="shared" si="16"/>
        <v>43.238207547169814</v>
      </c>
      <c r="H257" s="144">
        <v>0</v>
      </c>
      <c r="I257" s="144">
        <f t="shared" si="23"/>
        <v>106.15928042001235</v>
      </c>
      <c r="J257" s="27">
        <v>51808</v>
      </c>
    </row>
    <row r="258" spans="1:10" ht="22.5" hidden="1">
      <c r="A258" s="24"/>
      <c r="B258" s="31"/>
      <c r="C258" s="32" t="s">
        <v>74</v>
      </c>
      <c r="D258" s="14" t="s">
        <v>126</v>
      </c>
      <c r="E258" s="27"/>
      <c r="F258" s="27"/>
      <c r="G258" s="144" t="e">
        <f t="shared" si="16"/>
        <v>#DIV/0!</v>
      </c>
      <c r="H258" s="144">
        <v>0</v>
      </c>
      <c r="I258" s="144" t="e">
        <f t="shared" si="23"/>
        <v>#DIV/0!</v>
      </c>
      <c r="J258" s="27"/>
    </row>
    <row r="259" spans="1:10" ht="22.5">
      <c r="A259" s="21"/>
      <c r="B259" s="29">
        <v>85214</v>
      </c>
      <c r="C259" s="22"/>
      <c r="D259" s="15" t="s">
        <v>117</v>
      </c>
      <c r="E259" s="23">
        <f>SUM(E260:E265)</f>
        <v>1739762</v>
      </c>
      <c r="F259" s="23">
        <f>SUM(F260:F265)</f>
        <v>1133948.28</v>
      </c>
      <c r="G259" s="143">
        <f t="shared" si="16"/>
        <v>65.17835657980804</v>
      </c>
      <c r="H259" s="143">
        <f>SUM(H260:H265)</f>
        <v>1759123.1</v>
      </c>
      <c r="I259" s="143">
        <f t="shared" si="23"/>
        <v>88.95012555482818</v>
      </c>
      <c r="J259" s="23">
        <f>SUM(J260:J265)</f>
        <v>1274813.58</v>
      </c>
    </row>
    <row r="260" spans="1:10" ht="24.75" customHeight="1" hidden="1">
      <c r="A260" s="24"/>
      <c r="B260" s="25"/>
      <c r="C260" s="59" t="s">
        <v>85</v>
      </c>
      <c r="D260" s="14" t="s">
        <v>111</v>
      </c>
      <c r="E260" s="27"/>
      <c r="F260" s="27"/>
      <c r="G260" s="144" t="e">
        <f t="shared" si="16"/>
        <v>#DIV/0!</v>
      </c>
      <c r="H260" s="144">
        <v>515.27</v>
      </c>
      <c r="I260" s="144" t="e">
        <f t="shared" si="23"/>
        <v>#DIV/0!</v>
      </c>
      <c r="J260" s="27"/>
    </row>
    <row r="261" spans="1:10" ht="12.75" hidden="1">
      <c r="A261" s="24"/>
      <c r="B261" s="25"/>
      <c r="C261" s="59" t="s">
        <v>26</v>
      </c>
      <c r="D261" s="14" t="s">
        <v>27</v>
      </c>
      <c r="E261" s="27"/>
      <c r="F261" s="27"/>
      <c r="G261" s="144" t="e">
        <f t="shared" si="16"/>
        <v>#DIV/0!</v>
      </c>
      <c r="H261" s="144"/>
      <c r="I261" s="144">
        <f t="shared" si="23"/>
        <v>0</v>
      </c>
      <c r="J261" s="45">
        <v>18.39</v>
      </c>
    </row>
    <row r="262" spans="1:10" ht="12.75">
      <c r="A262" s="24"/>
      <c r="B262" s="31"/>
      <c r="C262" s="32" t="s">
        <v>11</v>
      </c>
      <c r="D262" s="13" t="s">
        <v>12</v>
      </c>
      <c r="E262" s="27">
        <v>6100</v>
      </c>
      <c r="F262" s="27">
        <v>286.28</v>
      </c>
      <c r="G262" s="144">
        <f t="shared" si="16"/>
        <v>4.69311475409836</v>
      </c>
      <c r="H262" s="144">
        <v>105</v>
      </c>
      <c r="I262" s="144">
        <f t="shared" si="23"/>
        <v>6.286079412584894</v>
      </c>
      <c r="J262" s="27">
        <v>4554.19</v>
      </c>
    </row>
    <row r="263" spans="1:10" ht="12.75" hidden="1">
      <c r="A263" s="24"/>
      <c r="B263" s="31"/>
      <c r="C263" s="32" t="s">
        <v>140</v>
      </c>
      <c r="D263" s="13" t="s">
        <v>120</v>
      </c>
      <c r="E263" s="27"/>
      <c r="F263" s="27"/>
      <c r="G263" s="144" t="e">
        <f t="shared" si="16"/>
        <v>#DIV/0!</v>
      </c>
      <c r="H263" s="144"/>
      <c r="I263" s="144" t="e">
        <f t="shared" si="23"/>
        <v>#DIV/0!</v>
      </c>
      <c r="J263" s="27">
        <v>0</v>
      </c>
    </row>
    <row r="264" spans="1:10" ht="33.75">
      <c r="A264" s="24"/>
      <c r="B264" s="31"/>
      <c r="C264" s="32">
        <v>2030</v>
      </c>
      <c r="D264" s="14" t="s">
        <v>211</v>
      </c>
      <c r="E264" s="27">
        <v>1733662</v>
      </c>
      <c r="F264" s="27">
        <v>1133662</v>
      </c>
      <c r="G264" s="144">
        <f t="shared" si="16"/>
        <v>65.39117774975745</v>
      </c>
      <c r="H264" s="144">
        <v>1741646.33</v>
      </c>
      <c r="I264" s="144">
        <f t="shared" si="23"/>
        <v>89.24778841180532</v>
      </c>
      <c r="J264" s="27">
        <v>1270241</v>
      </c>
    </row>
    <row r="265" spans="1:10" ht="24.75" customHeight="1" hidden="1">
      <c r="A265" s="24"/>
      <c r="B265" s="31"/>
      <c r="C265" s="32" t="s">
        <v>74</v>
      </c>
      <c r="D265" s="14" t="s">
        <v>110</v>
      </c>
      <c r="E265" s="27"/>
      <c r="F265" s="27"/>
      <c r="G265" s="144" t="e">
        <f t="shared" si="16"/>
        <v>#DIV/0!</v>
      </c>
      <c r="H265" s="144">
        <v>16856.5</v>
      </c>
      <c r="I265" s="144" t="e">
        <f t="shared" si="23"/>
        <v>#DIV/0!</v>
      </c>
      <c r="J265" s="27"/>
    </row>
    <row r="266" spans="1:10" ht="12.75">
      <c r="A266" s="21"/>
      <c r="B266" s="29">
        <v>85215</v>
      </c>
      <c r="C266" s="22"/>
      <c r="D266" s="16" t="s">
        <v>68</v>
      </c>
      <c r="E266" s="23">
        <f>SUM(E267:E269)</f>
        <v>71988.38</v>
      </c>
      <c r="F266" s="23">
        <f>SUM(F267:F269)</f>
        <v>35175.01</v>
      </c>
      <c r="G266" s="143">
        <f t="shared" si="16"/>
        <v>48.86206635015262</v>
      </c>
      <c r="H266" s="143">
        <f>H268+H267</f>
        <v>7857.5599999999995</v>
      </c>
      <c r="I266" s="143">
        <f t="shared" si="23"/>
        <v>33.478054296962966</v>
      </c>
      <c r="J266" s="23">
        <f>SUM(J267:J269)</f>
        <v>105068.86</v>
      </c>
    </row>
    <row r="267" spans="1:10" ht="12.75">
      <c r="A267" s="21"/>
      <c r="B267" s="38"/>
      <c r="C267" s="59" t="s">
        <v>26</v>
      </c>
      <c r="D267" s="12" t="s">
        <v>27</v>
      </c>
      <c r="E267" s="27">
        <v>20</v>
      </c>
      <c r="F267" s="27">
        <v>0</v>
      </c>
      <c r="G267" s="144">
        <f t="shared" si="16"/>
        <v>0</v>
      </c>
      <c r="H267" s="144">
        <v>21.58</v>
      </c>
      <c r="I267" s="156" t="s">
        <v>144</v>
      </c>
      <c r="J267" s="27">
        <v>0</v>
      </c>
    </row>
    <row r="268" spans="1:10" ht="12.75">
      <c r="A268" s="24"/>
      <c r="B268" s="31"/>
      <c r="C268" s="30" t="s">
        <v>11</v>
      </c>
      <c r="D268" s="13" t="s">
        <v>12</v>
      </c>
      <c r="E268" s="27">
        <v>500</v>
      </c>
      <c r="F268" s="27">
        <v>1340.66</v>
      </c>
      <c r="G268" s="144">
        <f t="shared" si="16"/>
        <v>268.132</v>
      </c>
      <c r="H268" s="144">
        <v>7835.98</v>
      </c>
      <c r="I268" s="144">
        <f t="shared" si="23"/>
        <v>258.3408806243376</v>
      </c>
      <c r="J268" s="27">
        <v>518.95</v>
      </c>
    </row>
    <row r="269" spans="1:10" ht="45">
      <c r="A269" s="24"/>
      <c r="B269" s="31"/>
      <c r="C269" s="32" t="s">
        <v>140</v>
      </c>
      <c r="D269" s="14" t="s">
        <v>177</v>
      </c>
      <c r="E269" s="27">
        <v>71468.38</v>
      </c>
      <c r="F269" s="27">
        <v>33834.35</v>
      </c>
      <c r="G269" s="144">
        <f t="shared" si="16"/>
        <v>47.34170552067921</v>
      </c>
      <c r="H269" s="144"/>
      <c r="I269" s="144">
        <f t="shared" si="23"/>
        <v>32.361912124075474</v>
      </c>
      <c r="J269" s="27">
        <v>104549.91</v>
      </c>
    </row>
    <row r="270" spans="1:10" s="87" customFormat="1" ht="12.75">
      <c r="A270" s="21"/>
      <c r="B270" s="29">
        <v>85216</v>
      </c>
      <c r="C270" s="22"/>
      <c r="D270" s="74" t="s">
        <v>128</v>
      </c>
      <c r="E270" s="23">
        <f>SUM(E271:E275)</f>
        <v>1015192</v>
      </c>
      <c r="F270" s="23">
        <f>SUM(F271:F275)</f>
        <v>668767.21</v>
      </c>
      <c r="G270" s="143">
        <f aca="true" t="shared" si="24" ref="G270:G365">F270*100/E270</f>
        <v>65.87593381350523</v>
      </c>
      <c r="H270" s="143"/>
      <c r="I270" s="143">
        <f t="shared" si="23"/>
        <v>103.30466318456655</v>
      </c>
      <c r="J270" s="23">
        <f>SUM(J271:J275)</f>
        <v>647373.69</v>
      </c>
    </row>
    <row r="271" spans="1:10" s="1" customFormat="1" ht="22.5" hidden="1">
      <c r="A271" s="24"/>
      <c r="B271" s="31"/>
      <c r="C271" s="32" t="s">
        <v>85</v>
      </c>
      <c r="D271" s="14" t="s">
        <v>111</v>
      </c>
      <c r="E271" s="27"/>
      <c r="F271" s="27"/>
      <c r="G271" s="144" t="e">
        <f t="shared" si="24"/>
        <v>#DIV/0!</v>
      </c>
      <c r="H271" s="144"/>
      <c r="I271" s="144" t="e">
        <f t="shared" si="23"/>
        <v>#DIV/0!</v>
      </c>
      <c r="J271" s="45"/>
    </row>
    <row r="272" spans="1:10" s="1" customFormat="1" ht="12.75" hidden="1">
      <c r="A272" s="24"/>
      <c r="B272" s="31"/>
      <c r="C272" s="32" t="s">
        <v>26</v>
      </c>
      <c r="D272" s="14" t="s">
        <v>27</v>
      </c>
      <c r="E272" s="27"/>
      <c r="F272" s="27"/>
      <c r="G272" s="144" t="e">
        <f t="shared" si="24"/>
        <v>#DIV/0!</v>
      </c>
      <c r="H272" s="144"/>
      <c r="I272" s="144" t="e">
        <f t="shared" si="23"/>
        <v>#DIV/0!</v>
      </c>
      <c r="J272" s="45">
        <v>0</v>
      </c>
    </row>
    <row r="273" spans="1:10" s="1" customFormat="1" ht="12.75">
      <c r="A273" s="24"/>
      <c r="B273" s="31"/>
      <c r="C273" s="32" t="s">
        <v>11</v>
      </c>
      <c r="D273" s="14" t="s">
        <v>12</v>
      </c>
      <c r="E273" s="27">
        <v>12000</v>
      </c>
      <c r="F273" s="27">
        <v>5575.21</v>
      </c>
      <c r="G273" s="144">
        <f t="shared" si="24"/>
        <v>46.46008333333333</v>
      </c>
      <c r="H273" s="144"/>
      <c r="I273" s="144">
        <f aca="true" t="shared" si="25" ref="I273:I282">(F273/J273)*100</f>
        <v>89.52292101886896</v>
      </c>
      <c r="J273" s="45">
        <v>6227.69</v>
      </c>
    </row>
    <row r="274" spans="1:10" s="1" customFormat="1" ht="33.75">
      <c r="A274" s="24"/>
      <c r="B274" s="31"/>
      <c r="C274" s="32" t="s">
        <v>58</v>
      </c>
      <c r="D274" s="14" t="s">
        <v>210</v>
      </c>
      <c r="E274" s="27">
        <v>1003192</v>
      </c>
      <c r="F274" s="27">
        <v>663192</v>
      </c>
      <c r="G274" s="144">
        <f t="shared" si="24"/>
        <v>66.10818268088262</v>
      </c>
      <c r="H274" s="144"/>
      <c r="I274" s="144">
        <f t="shared" si="25"/>
        <v>103.43853038153557</v>
      </c>
      <c r="J274" s="27">
        <v>641146</v>
      </c>
    </row>
    <row r="275" spans="1:10" s="1" customFormat="1" ht="22.5" hidden="1">
      <c r="A275" s="24"/>
      <c r="B275" s="31"/>
      <c r="C275" s="32" t="s">
        <v>74</v>
      </c>
      <c r="D275" s="14" t="s">
        <v>137</v>
      </c>
      <c r="E275" s="27"/>
      <c r="F275" s="27"/>
      <c r="G275" s="144" t="e">
        <f t="shared" si="24"/>
        <v>#DIV/0!</v>
      </c>
      <c r="H275" s="144"/>
      <c r="I275" s="144" t="e">
        <f t="shared" si="25"/>
        <v>#DIV/0!</v>
      </c>
      <c r="J275" s="45"/>
    </row>
    <row r="276" spans="1:10" ht="12.75">
      <c r="A276" s="21"/>
      <c r="B276" s="29">
        <v>85219</v>
      </c>
      <c r="C276" s="22"/>
      <c r="D276" s="16" t="s">
        <v>118</v>
      </c>
      <c r="E276" s="23">
        <f>SUM(E277:E282)</f>
        <v>1778757</v>
      </c>
      <c r="F276" s="23">
        <f>SUM(F277:F280)</f>
        <v>659371.93</v>
      </c>
      <c r="G276" s="143">
        <f t="shared" si="24"/>
        <v>37.069252854662</v>
      </c>
      <c r="H276" s="143">
        <f>SUM(H277:H280)</f>
        <v>1738683.6900000002</v>
      </c>
      <c r="I276" s="143">
        <f t="shared" si="25"/>
        <v>100.57535548739406</v>
      </c>
      <c r="J276" s="23">
        <f>SUM(J277:J280)</f>
        <v>655599.9</v>
      </c>
    </row>
    <row r="277" spans="1:10" ht="12.75" hidden="1">
      <c r="A277" s="21"/>
      <c r="B277" s="38"/>
      <c r="C277" s="36" t="s">
        <v>26</v>
      </c>
      <c r="D277" s="12" t="s">
        <v>27</v>
      </c>
      <c r="E277" s="27"/>
      <c r="F277" s="27"/>
      <c r="G277" s="144" t="e">
        <f t="shared" si="24"/>
        <v>#DIV/0!</v>
      </c>
      <c r="H277" s="144">
        <v>52907.26</v>
      </c>
      <c r="I277" s="144" t="e">
        <f t="shared" si="25"/>
        <v>#DIV/0!</v>
      </c>
      <c r="J277" s="27">
        <v>0</v>
      </c>
    </row>
    <row r="278" spans="1:10" ht="12.75">
      <c r="A278" s="24"/>
      <c r="B278" s="31"/>
      <c r="C278" s="32" t="s">
        <v>11</v>
      </c>
      <c r="D278" s="13" t="s">
        <v>12</v>
      </c>
      <c r="E278" s="27">
        <v>3800</v>
      </c>
      <c r="F278" s="27">
        <v>1257.93</v>
      </c>
      <c r="G278" s="144">
        <f t="shared" si="24"/>
        <v>33.10342105263158</v>
      </c>
      <c r="H278" s="144">
        <v>2368.08</v>
      </c>
      <c r="I278" s="144">
        <f t="shared" si="25"/>
        <v>43.80131620181761</v>
      </c>
      <c r="J278" s="27">
        <v>2871.9</v>
      </c>
    </row>
    <row r="279" spans="1:10" ht="45">
      <c r="A279" s="24"/>
      <c r="B279" s="31"/>
      <c r="C279" s="32" t="s">
        <v>140</v>
      </c>
      <c r="D279" s="14" t="s">
        <v>177</v>
      </c>
      <c r="E279" s="27">
        <v>8557</v>
      </c>
      <c r="F279" s="27">
        <v>3685</v>
      </c>
      <c r="G279" s="144">
        <f t="shared" si="24"/>
        <v>43.06415799929882</v>
      </c>
      <c r="H279" s="144"/>
      <c r="I279" s="144">
        <f t="shared" si="25"/>
        <v>52.12164073550212</v>
      </c>
      <c r="J279" s="27">
        <v>7070</v>
      </c>
    </row>
    <row r="280" spans="1:10" ht="33.75">
      <c r="A280" s="24"/>
      <c r="B280" s="103"/>
      <c r="C280" s="32">
        <v>2030</v>
      </c>
      <c r="D280" s="14" t="s">
        <v>210</v>
      </c>
      <c r="E280" s="27">
        <v>1766400</v>
      </c>
      <c r="F280" s="27">
        <v>654429</v>
      </c>
      <c r="G280" s="144">
        <f t="shared" si="24"/>
        <v>37.04874320652174</v>
      </c>
      <c r="H280" s="144">
        <v>1683408.35</v>
      </c>
      <c r="I280" s="144">
        <f t="shared" si="25"/>
        <v>101.35845912232173</v>
      </c>
      <c r="J280" s="27">
        <v>645658</v>
      </c>
    </row>
    <row r="281" spans="1:10" ht="33.75" customHeight="1" hidden="1">
      <c r="A281" s="24"/>
      <c r="B281" s="202">
        <v>85220</v>
      </c>
      <c r="C281" s="46"/>
      <c r="D281" s="15" t="s">
        <v>178</v>
      </c>
      <c r="E281" s="23">
        <f>SUM(E282)</f>
        <v>0</v>
      </c>
      <c r="F281" s="23">
        <f>SUM(F282)</f>
        <v>0</v>
      </c>
      <c r="G281" s="143" t="e">
        <f t="shared" si="24"/>
        <v>#DIV/0!</v>
      </c>
      <c r="H281" s="144"/>
      <c r="I281" s="143" t="e">
        <f t="shared" si="25"/>
        <v>#DIV/0!</v>
      </c>
      <c r="J281" s="23"/>
    </row>
    <row r="282" spans="1:10" ht="12.75" hidden="1">
      <c r="A282" s="24"/>
      <c r="B282" s="103"/>
      <c r="C282" s="36" t="s">
        <v>11</v>
      </c>
      <c r="D282" s="12" t="s">
        <v>179</v>
      </c>
      <c r="E282" s="27"/>
      <c r="F282" s="27"/>
      <c r="G282" s="144" t="e">
        <f t="shared" si="24"/>
        <v>#DIV/0!</v>
      </c>
      <c r="H282" s="144"/>
      <c r="I282" s="144" t="e">
        <f t="shared" si="25"/>
        <v>#DIV/0!</v>
      </c>
      <c r="J282" s="27"/>
    </row>
    <row r="283" spans="1:10" ht="22.5">
      <c r="A283" s="24"/>
      <c r="B283" s="29">
        <v>85220</v>
      </c>
      <c r="C283" s="175"/>
      <c r="D283" s="14" t="s">
        <v>178</v>
      </c>
      <c r="E283" s="23">
        <f>SUM(E284:E284)</f>
        <v>46000</v>
      </c>
      <c r="F283" s="23">
        <f>SUM(F284:F284)</f>
        <v>17813.1</v>
      </c>
      <c r="G283" s="143">
        <f t="shared" si="24"/>
        <v>38.7241304347826</v>
      </c>
      <c r="H283" s="144"/>
      <c r="I283" s="143">
        <f aca="true" t="shared" si="26" ref="I283:I292">(F283/J283)*100</f>
        <v>89.34022118012889</v>
      </c>
      <c r="J283" s="23">
        <f>SUM(J284:J284)</f>
        <v>19938.5</v>
      </c>
    </row>
    <row r="284" spans="1:10" ht="12.75">
      <c r="A284" s="24"/>
      <c r="B284" s="111"/>
      <c r="C284" s="32" t="s">
        <v>11</v>
      </c>
      <c r="D284" s="13" t="s">
        <v>12</v>
      </c>
      <c r="E284" s="27">
        <v>46000</v>
      </c>
      <c r="F284" s="27">
        <v>17813.1</v>
      </c>
      <c r="G284" s="144">
        <f t="shared" si="24"/>
        <v>38.7241304347826</v>
      </c>
      <c r="H284" s="144"/>
      <c r="I284" s="144">
        <f t="shared" si="26"/>
        <v>89.34022118012889</v>
      </c>
      <c r="J284" s="27">
        <v>19938.5</v>
      </c>
    </row>
    <row r="285" spans="1:10" ht="13.5" customHeight="1">
      <c r="A285" s="21"/>
      <c r="B285" s="29">
        <v>85228</v>
      </c>
      <c r="C285" s="22"/>
      <c r="D285" s="15" t="s">
        <v>69</v>
      </c>
      <c r="E285" s="23">
        <f>SUM(E286:E290)</f>
        <v>407310</v>
      </c>
      <c r="F285" s="23">
        <f>SUM(F286:F290)</f>
        <v>176522.94000000003</v>
      </c>
      <c r="G285" s="143">
        <f t="shared" si="24"/>
        <v>43.33871989393829</v>
      </c>
      <c r="H285" s="143">
        <f>SUM(H286:H288)</f>
        <v>272692.44</v>
      </c>
      <c r="I285" s="143">
        <f t="shared" si="26"/>
        <v>144.13624616741313</v>
      </c>
      <c r="J285" s="23">
        <f>SUM(J286:J289)</f>
        <v>122469.5</v>
      </c>
    </row>
    <row r="286" spans="1:10" ht="12.75">
      <c r="A286" s="24"/>
      <c r="B286" s="31"/>
      <c r="C286" s="36" t="s">
        <v>63</v>
      </c>
      <c r="D286" s="12" t="s">
        <v>64</v>
      </c>
      <c r="E286" s="27">
        <v>325000</v>
      </c>
      <c r="F286" s="27">
        <v>132301.14</v>
      </c>
      <c r="G286" s="144">
        <f t="shared" si="24"/>
        <v>40.70804307692308</v>
      </c>
      <c r="H286" s="144">
        <v>255279.55</v>
      </c>
      <c r="I286" s="144">
        <f t="shared" si="26"/>
        <v>124.19202192819832</v>
      </c>
      <c r="J286" s="27">
        <v>106529.5</v>
      </c>
    </row>
    <row r="287" spans="1:10" ht="12.75">
      <c r="A287" s="24"/>
      <c r="B287" s="31"/>
      <c r="C287" s="32" t="s">
        <v>26</v>
      </c>
      <c r="D287" s="12" t="s">
        <v>27</v>
      </c>
      <c r="E287" s="27">
        <v>10</v>
      </c>
      <c r="F287" s="27">
        <v>0</v>
      </c>
      <c r="G287" s="144">
        <f t="shared" si="24"/>
        <v>0</v>
      </c>
      <c r="H287" s="144">
        <v>147.93</v>
      </c>
      <c r="I287" s="156" t="s">
        <v>144</v>
      </c>
      <c r="J287" s="27">
        <v>0</v>
      </c>
    </row>
    <row r="288" spans="1:10" ht="12.75">
      <c r="A288" s="24"/>
      <c r="B288" s="31"/>
      <c r="C288" s="30" t="s">
        <v>11</v>
      </c>
      <c r="D288" s="13" t="s">
        <v>12</v>
      </c>
      <c r="E288" s="27">
        <v>3000</v>
      </c>
      <c r="F288" s="27">
        <v>1431.79</v>
      </c>
      <c r="G288" s="144">
        <f t="shared" si="24"/>
        <v>47.726333333333336</v>
      </c>
      <c r="H288" s="144">
        <v>17264.96</v>
      </c>
      <c r="I288" s="156" t="s">
        <v>144</v>
      </c>
      <c r="J288" s="27">
        <v>0</v>
      </c>
    </row>
    <row r="289" spans="1:10" ht="45">
      <c r="A289" s="24"/>
      <c r="B289" s="31"/>
      <c r="C289" s="32" t="s">
        <v>140</v>
      </c>
      <c r="D289" s="14" t="s">
        <v>177</v>
      </c>
      <c r="E289" s="82">
        <v>79300</v>
      </c>
      <c r="F289" s="82">
        <v>41860</v>
      </c>
      <c r="G289" s="154">
        <f t="shared" si="24"/>
        <v>52.78688524590164</v>
      </c>
      <c r="H289" s="154"/>
      <c r="I289" s="144">
        <f t="shared" si="26"/>
        <v>262.6097867001255</v>
      </c>
      <c r="J289" s="164">
        <v>15940</v>
      </c>
    </row>
    <row r="290" spans="1:10" ht="33.75">
      <c r="A290" s="24"/>
      <c r="B290" s="31"/>
      <c r="C290" s="32" t="s">
        <v>83</v>
      </c>
      <c r="D290" s="14" t="s">
        <v>213</v>
      </c>
      <c r="E290" s="82">
        <v>0</v>
      </c>
      <c r="F290" s="82">
        <v>930.01</v>
      </c>
      <c r="G290" s="152" t="s">
        <v>144</v>
      </c>
      <c r="H290" s="154"/>
      <c r="I290" s="156" t="s">
        <v>144</v>
      </c>
      <c r="J290" s="164" t="s">
        <v>144</v>
      </c>
    </row>
    <row r="291" spans="1:10" ht="12.75" hidden="1">
      <c r="A291" s="24"/>
      <c r="B291" s="29">
        <v>85231</v>
      </c>
      <c r="C291" s="44"/>
      <c r="D291" s="89" t="s">
        <v>150</v>
      </c>
      <c r="E291" s="90">
        <f>SUM(E292)</f>
        <v>0</v>
      </c>
      <c r="F291" s="90">
        <f>SUM(F292)</f>
        <v>0</v>
      </c>
      <c r="G291" s="153" t="e">
        <f t="shared" si="24"/>
        <v>#DIV/0!</v>
      </c>
      <c r="H291" s="153"/>
      <c r="I291" s="143" t="e">
        <f t="shared" si="26"/>
        <v>#DIV/0!</v>
      </c>
      <c r="J291" s="90">
        <f>SUM(J292)</f>
        <v>0</v>
      </c>
    </row>
    <row r="292" spans="1:10" ht="45" hidden="1">
      <c r="A292" s="24"/>
      <c r="B292" s="31"/>
      <c r="C292" s="32" t="s">
        <v>140</v>
      </c>
      <c r="D292" s="14" t="s">
        <v>177</v>
      </c>
      <c r="E292" s="82"/>
      <c r="F292" s="82"/>
      <c r="G292" s="154" t="e">
        <f t="shared" si="24"/>
        <v>#DIV/0!</v>
      </c>
      <c r="H292" s="154"/>
      <c r="I292" s="144" t="e">
        <f t="shared" si="26"/>
        <v>#DIV/0!</v>
      </c>
      <c r="J292" s="45"/>
    </row>
    <row r="293" spans="1:10" ht="22.5" hidden="1">
      <c r="A293" s="24"/>
      <c r="B293" s="29">
        <v>85278</v>
      </c>
      <c r="C293" s="104"/>
      <c r="D293" s="134" t="s">
        <v>168</v>
      </c>
      <c r="E293" s="90">
        <f>SUM(E294)</f>
        <v>0</v>
      </c>
      <c r="F293" s="90">
        <f>SUM(F294)</f>
        <v>0</v>
      </c>
      <c r="G293" s="153" t="e">
        <f t="shared" si="24"/>
        <v>#DIV/0!</v>
      </c>
      <c r="H293" s="153"/>
      <c r="I293" s="159" t="s">
        <v>144</v>
      </c>
      <c r="J293" s="90">
        <f>SUM(J294)</f>
        <v>0</v>
      </c>
    </row>
    <row r="294" spans="1:10" ht="12.75" hidden="1">
      <c r="A294" s="24"/>
      <c r="B294" s="118"/>
      <c r="C294" s="32" t="s">
        <v>140</v>
      </c>
      <c r="D294" s="133" t="s">
        <v>120</v>
      </c>
      <c r="E294" s="82"/>
      <c r="F294" s="82"/>
      <c r="G294" s="154" t="e">
        <f t="shared" si="24"/>
        <v>#DIV/0!</v>
      </c>
      <c r="H294" s="154"/>
      <c r="I294" s="160" t="s">
        <v>144</v>
      </c>
      <c r="J294" s="156" t="s">
        <v>144</v>
      </c>
    </row>
    <row r="295" spans="1:10" ht="22.5" hidden="1">
      <c r="A295" s="24"/>
      <c r="B295" s="29">
        <v>85278</v>
      </c>
      <c r="C295" s="46"/>
      <c r="D295" s="134" t="s">
        <v>193</v>
      </c>
      <c r="E295" s="90">
        <f>SUM(E296)</f>
        <v>0</v>
      </c>
      <c r="F295" s="90">
        <f>SUM(F296)</f>
        <v>0</v>
      </c>
      <c r="G295" s="153" t="e">
        <f t="shared" si="24"/>
        <v>#DIV/0!</v>
      </c>
      <c r="H295" s="154"/>
      <c r="I295" s="143" t="e">
        <f aca="true" t="shared" si="27" ref="I295:I326">(F295/J295)*100</f>
        <v>#DIV/0!</v>
      </c>
      <c r="J295" s="90">
        <f>SUM(J296)</f>
        <v>0</v>
      </c>
    </row>
    <row r="296" spans="1:10" ht="12.75" hidden="1">
      <c r="A296" s="24"/>
      <c r="B296" s="29"/>
      <c r="C296" s="32" t="s">
        <v>140</v>
      </c>
      <c r="D296" s="133" t="s">
        <v>120</v>
      </c>
      <c r="E296" s="82"/>
      <c r="F296" s="82"/>
      <c r="G296" s="154" t="e">
        <f t="shared" si="24"/>
        <v>#DIV/0!</v>
      </c>
      <c r="H296" s="154"/>
      <c r="I296" s="144" t="e">
        <f t="shared" si="27"/>
        <v>#DIV/0!</v>
      </c>
      <c r="J296" s="164"/>
    </row>
    <row r="297" spans="1:10" ht="12.75">
      <c r="A297" s="21"/>
      <c r="B297" s="29">
        <v>85295</v>
      </c>
      <c r="C297" s="22"/>
      <c r="D297" s="16" t="s">
        <v>5</v>
      </c>
      <c r="E297" s="23">
        <f>SUM(E298:E302)</f>
        <v>723368.4</v>
      </c>
      <c r="F297" s="23">
        <f>SUM(F298:F302)</f>
        <v>408986.52</v>
      </c>
      <c r="G297" s="143">
        <f t="shared" si="24"/>
        <v>56.53917422989448</v>
      </c>
      <c r="H297" s="143" t="e">
        <f>SUM(#REF!)</f>
        <v>#REF!</v>
      </c>
      <c r="I297" s="143">
        <f t="shared" si="27"/>
        <v>96.51123283830957</v>
      </c>
      <c r="J297" s="90">
        <f>SUM(J298:J302)</f>
        <v>423770.9</v>
      </c>
    </row>
    <row r="298" spans="1:10" ht="12.75">
      <c r="A298" s="21"/>
      <c r="B298" s="38"/>
      <c r="C298" s="30" t="s">
        <v>26</v>
      </c>
      <c r="D298" s="97" t="s">
        <v>27</v>
      </c>
      <c r="E298" s="82">
        <v>150</v>
      </c>
      <c r="F298" s="82">
        <v>0</v>
      </c>
      <c r="G298" s="154">
        <f t="shared" si="24"/>
        <v>0</v>
      </c>
      <c r="H298" s="153"/>
      <c r="I298" s="144">
        <f t="shared" si="27"/>
        <v>0</v>
      </c>
      <c r="J298" s="82">
        <v>85.8</v>
      </c>
    </row>
    <row r="299" spans="1:10" s="1" customFormat="1" ht="14.25" customHeight="1">
      <c r="A299" s="24"/>
      <c r="B299" s="25"/>
      <c r="C299" s="30" t="s">
        <v>11</v>
      </c>
      <c r="D299" s="97" t="s">
        <v>12</v>
      </c>
      <c r="E299" s="82">
        <v>4174</v>
      </c>
      <c r="F299" s="82">
        <v>3807.52</v>
      </c>
      <c r="G299" s="154">
        <f t="shared" si="24"/>
        <v>91.2199329180642</v>
      </c>
      <c r="H299" s="154"/>
      <c r="I299" s="144">
        <f t="shared" si="27"/>
        <v>304.5772338212943</v>
      </c>
      <c r="J299" s="82">
        <v>1250.1</v>
      </c>
    </row>
    <row r="300" spans="1:12" s="1" customFormat="1" ht="45">
      <c r="A300" s="24"/>
      <c r="B300" s="25"/>
      <c r="C300" s="32" t="s">
        <v>140</v>
      </c>
      <c r="D300" s="14" t="s">
        <v>177</v>
      </c>
      <c r="E300" s="27">
        <v>8744.4</v>
      </c>
      <c r="F300" s="27">
        <v>1600</v>
      </c>
      <c r="G300" s="144">
        <f t="shared" si="24"/>
        <v>18.297424637482276</v>
      </c>
      <c r="H300" s="144"/>
      <c r="I300" s="144">
        <f t="shared" si="27"/>
        <v>0.930584232413412</v>
      </c>
      <c r="J300" s="45">
        <v>171935</v>
      </c>
      <c r="L300" s="200"/>
    </row>
    <row r="301" spans="1:10" ht="33.75">
      <c r="A301" s="24"/>
      <c r="B301" s="31"/>
      <c r="C301" s="32">
        <v>2030</v>
      </c>
      <c r="D301" s="14" t="s">
        <v>210</v>
      </c>
      <c r="E301" s="27">
        <v>709800</v>
      </c>
      <c r="F301" s="27">
        <v>403579</v>
      </c>
      <c r="G301" s="144">
        <f t="shared" si="24"/>
        <v>56.858129050436744</v>
      </c>
      <c r="H301" s="144"/>
      <c r="I301" s="144">
        <f t="shared" si="27"/>
        <v>161.4316</v>
      </c>
      <c r="J301" s="45">
        <v>250000</v>
      </c>
    </row>
    <row r="302" spans="1:10" ht="56.25">
      <c r="A302" s="24"/>
      <c r="B302" s="31"/>
      <c r="C302" s="32" t="s">
        <v>74</v>
      </c>
      <c r="D302" s="14" t="s">
        <v>243</v>
      </c>
      <c r="E302" s="177">
        <v>500</v>
      </c>
      <c r="F302" s="83">
        <v>0</v>
      </c>
      <c r="G302" s="154">
        <f t="shared" si="24"/>
        <v>0</v>
      </c>
      <c r="H302" s="146"/>
      <c r="I302" s="144">
        <f t="shared" si="27"/>
        <v>0</v>
      </c>
      <c r="J302" s="168">
        <v>500</v>
      </c>
    </row>
    <row r="303" spans="1:10" ht="22.5">
      <c r="A303" s="28">
        <v>853</v>
      </c>
      <c r="B303" s="39"/>
      <c r="C303" s="98"/>
      <c r="D303" s="99" t="s">
        <v>104</v>
      </c>
      <c r="E303" s="100">
        <f>E304+E309</f>
        <v>672527</v>
      </c>
      <c r="F303" s="100">
        <f>F304+F309</f>
        <v>166838.97</v>
      </c>
      <c r="G303" s="142">
        <f t="shared" si="24"/>
        <v>24.80777277343512</v>
      </c>
      <c r="H303" s="155">
        <f>H304+H309</f>
        <v>68355.34999999999</v>
      </c>
      <c r="I303" s="155">
        <f t="shared" si="27"/>
        <v>59.101702422224754</v>
      </c>
      <c r="J303" s="100">
        <f>J304+J309</f>
        <v>282291.31</v>
      </c>
    </row>
    <row r="304" spans="1:10" ht="12.75">
      <c r="A304" s="49"/>
      <c r="B304" s="50">
        <v>85305</v>
      </c>
      <c r="C304" s="22"/>
      <c r="D304" s="16" t="s">
        <v>70</v>
      </c>
      <c r="E304" s="23">
        <f>SUM(E305:E308)</f>
        <v>390082</v>
      </c>
      <c r="F304" s="23">
        <f>SUM(F305:F308)</f>
        <v>166838.97</v>
      </c>
      <c r="G304" s="143">
        <f t="shared" si="24"/>
        <v>42.77023036182136</v>
      </c>
      <c r="H304" s="143">
        <f>SUM(H306:H307)</f>
        <v>64135.439999999995</v>
      </c>
      <c r="I304" s="143">
        <f t="shared" si="27"/>
        <v>133.50900711225532</v>
      </c>
      <c r="J304" s="23">
        <f>SUM(J305:J308)</f>
        <v>124964.58</v>
      </c>
    </row>
    <row r="305" spans="1:10" ht="12.75">
      <c r="A305" s="49"/>
      <c r="B305" s="53"/>
      <c r="C305" s="32" t="s">
        <v>63</v>
      </c>
      <c r="D305" s="12" t="s">
        <v>64</v>
      </c>
      <c r="E305" s="27">
        <v>100000</v>
      </c>
      <c r="F305" s="27">
        <v>38890.52</v>
      </c>
      <c r="G305" s="144">
        <f t="shared" si="24"/>
        <v>38.890519999999995</v>
      </c>
      <c r="H305" s="144"/>
      <c r="I305" s="144">
        <f t="shared" si="27"/>
        <v>117.50328349153816</v>
      </c>
      <c r="J305" s="45">
        <v>33097.39</v>
      </c>
    </row>
    <row r="306" spans="1:10" ht="12.75">
      <c r="A306" s="49"/>
      <c r="B306" s="53"/>
      <c r="C306" s="36" t="s">
        <v>26</v>
      </c>
      <c r="D306" s="12" t="s">
        <v>27</v>
      </c>
      <c r="E306" s="27">
        <v>50</v>
      </c>
      <c r="F306" s="27">
        <v>91.89</v>
      </c>
      <c r="G306" s="144">
        <f t="shared" si="24"/>
        <v>183.78</v>
      </c>
      <c r="H306" s="144">
        <v>6051.31</v>
      </c>
      <c r="I306" s="144">
        <f t="shared" si="27"/>
        <v>158.185574109141</v>
      </c>
      <c r="J306" s="27">
        <v>58.09</v>
      </c>
    </row>
    <row r="307" spans="1:10" ht="12.75">
      <c r="A307" s="49"/>
      <c r="B307" s="60"/>
      <c r="C307" s="32" t="s">
        <v>11</v>
      </c>
      <c r="D307" s="12" t="s">
        <v>12</v>
      </c>
      <c r="E307" s="27">
        <v>290032</v>
      </c>
      <c r="F307" s="27">
        <v>127856.56</v>
      </c>
      <c r="G307" s="144">
        <f t="shared" si="24"/>
        <v>44.08360456777183</v>
      </c>
      <c r="H307" s="144">
        <v>58084.13</v>
      </c>
      <c r="I307" s="144">
        <f t="shared" si="27"/>
        <v>139.26349348811826</v>
      </c>
      <c r="J307" s="27">
        <v>91809.1</v>
      </c>
    </row>
    <row r="308" spans="1:10" ht="33.75" hidden="1">
      <c r="A308" s="49"/>
      <c r="B308" s="53"/>
      <c r="C308" s="32" t="s">
        <v>58</v>
      </c>
      <c r="D308" s="14" t="s">
        <v>210</v>
      </c>
      <c r="E308" s="82"/>
      <c r="F308" s="82"/>
      <c r="G308" s="144" t="e">
        <f t="shared" si="24"/>
        <v>#DIV/0!</v>
      </c>
      <c r="H308" s="154"/>
      <c r="I308" s="144" t="e">
        <f>(F308/J308)*100</f>
        <v>#DIV/0!</v>
      </c>
      <c r="J308" s="82">
        <v>0</v>
      </c>
    </row>
    <row r="309" spans="1:10" ht="12.75">
      <c r="A309" s="49"/>
      <c r="B309" s="50">
        <v>85395</v>
      </c>
      <c r="C309" s="44"/>
      <c r="D309" s="89" t="s">
        <v>5</v>
      </c>
      <c r="E309" s="90">
        <f>SUM(E310:E314)</f>
        <v>282445</v>
      </c>
      <c r="F309" s="90">
        <f>SUM(F310:F314)</f>
        <v>0</v>
      </c>
      <c r="G309" s="153">
        <f t="shared" si="24"/>
        <v>0</v>
      </c>
      <c r="H309" s="153">
        <f>SUM(H310:H314)</f>
        <v>4219.91</v>
      </c>
      <c r="I309" s="143">
        <f t="shared" si="27"/>
        <v>0</v>
      </c>
      <c r="J309" s="90">
        <f>SUM(J310:J314)</f>
        <v>157326.73</v>
      </c>
    </row>
    <row r="310" spans="1:10" ht="12.75">
      <c r="A310" s="56"/>
      <c r="B310" s="61"/>
      <c r="C310" s="32" t="s">
        <v>26</v>
      </c>
      <c r="D310" s="12" t="s">
        <v>27</v>
      </c>
      <c r="E310" s="27">
        <v>500</v>
      </c>
      <c r="F310" s="27">
        <v>0</v>
      </c>
      <c r="G310" s="144">
        <f t="shared" si="24"/>
        <v>0</v>
      </c>
      <c r="H310" s="144">
        <v>3950.02</v>
      </c>
      <c r="I310" s="144">
        <f t="shared" si="27"/>
        <v>0</v>
      </c>
      <c r="J310" s="27">
        <v>292.66</v>
      </c>
    </row>
    <row r="311" spans="1:10" ht="45">
      <c r="A311" s="56"/>
      <c r="B311" s="61"/>
      <c r="C311" s="36" t="s">
        <v>146</v>
      </c>
      <c r="D311" s="88" t="s">
        <v>212</v>
      </c>
      <c r="E311" s="27">
        <v>281945</v>
      </c>
      <c r="F311" s="27">
        <v>0</v>
      </c>
      <c r="G311" s="144">
        <f t="shared" si="24"/>
        <v>0</v>
      </c>
      <c r="H311" s="144"/>
      <c r="I311" s="144">
        <f>(F311/J311)*100</f>
        <v>0</v>
      </c>
      <c r="J311" s="45">
        <v>136352.25</v>
      </c>
    </row>
    <row r="312" spans="1:10" ht="45" hidden="1">
      <c r="A312" s="56"/>
      <c r="B312" s="61"/>
      <c r="C312" s="36" t="s">
        <v>147</v>
      </c>
      <c r="D312" s="88" t="s">
        <v>212</v>
      </c>
      <c r="E312" s="27"/>
      <c r="F312" s="27"/>
      <c r="G312" s="144" t="e">
        <f t="shared" si="24"/>
        <v>#DIV/0!</v>
      </c>
      <c r="H312" s="144"/>
      <c r="I312" s="144">
        <f t="shared" si="27"/>
        <v>0</v>
      </c>
      <c r="J312" s="45">
        <v>20681.82</v>
      </c>
    </row>
    <row r="313" spans="1:10" ht="33.75" hidden="1">
      <c r="A313" s="56"/>
      <c r="B313" s="61"/>
      <c r="C313" s="36" t="s">
        <v>138</v>
      </c>
      <c r="D313" s="88" t="s">
        <v>139</v>
      </c>
      <c r="E313" s="27"/>
      <c r="F313" s="27"/>
      <c r="G313" s="144" t="e">
        <f t="shared" si="24"/>
        <v>#DIV/0!</v>
      </c>
      <c r="H313" s="144"/>
      <c r="I313" s="156" t="e">
        <f t="shared" si="27"/>
        <v>#DIV/0!</v>
      </c>
      <c r="J313" s="45"/>
    </row>
    <row r="314" spans="1:10" ht="33.75" hidden="1">
      <c r="A314" s="49"/>
      <c r="B314" s="53"/>
      <c r="C314" s="36" t="s">
        <v>124</v>
      </c>
      <c r="D314" s="88" t="s">
        <v>185</v>
      </c>
      <c r="E314" s="35"/>
      <c r="F314" s="35"/>
      <c r="G314" s="144" t="e">
        <f t="shared" si="24"/>
        <v>#DIV/0!</v>
      </c>
      <c r="H314" s="144">
        <v>269.89</v>
      </c>
      <c r="I314" s="144" t="e">
        <f t="shared" si="27"/>
        <v>#DIV/0!</v>
      </c>
      <c r="J314" s="45"/>
    </row>
    <row r="315" spans="1:10" ht="12.75">
      <c r="A315" s="28">
        <v>854</v>
      </c>
      <c r="B315" s="18"/>
      <c r="C315" s="34"/>
      <c r="D315" s="68" t="s">
        <v>71</v>
      </c>
      <c r="E315" s="20">
        <f>E316</f>
        <v>720000</v>
      </c>
      <c r="F315" s="20">
        <f>F316</f>
        <v>210357</v>
      </c>
      <c r="G315" s="142">
        <f t="shared" si="24"/>
        <v>29.21625</v>
      </c>
      <c r="H315" s="142" t="e">
        <f>H316</f>
        <v>#REF!</v>
      </c>
      <c r="I315" s="155">
        <f t="shared" si="27"/>
        <v>92.80401291757107</v>
      </c>
      <c r="J315" s="20">
        <f>J316</f>
        <v>226668</v>
      </c>
    </row>
    <row r="316" spans="1:10" ht="12.75">
      <c r="A316" s="49"/>
      <c r="B316" s="50">
        <v>85415</v>
      </c>
      <c r="C316" s="22"/>
      <c r="D316" s="16" t="s">
        <v>72</v>
      </c>
      <c r="E316" s="23">
        <f>SUM(E317:E319)</f>
        <v>720000</v>
      </c>
      <c r="F316" s="23">
        <f>SUM(F317:F319)</f>
        <v>210357</v>
      </c>
      <c r="G316" s="143">
        <f t="shared" si="24"/>
        <v>29.21625</v>
      </c>
      <c r="H316" s="143" t="e">
        <f>#REF!</f>
        <v>#REF!</v>
      </c>
      <c r="I316" s="143">
        <f t="shared" si="27"/>
        <v>92.80401291757107</v>
      </c>
      <c r="J316" s="23">
        <f>SUM(J318:J319)</f>
        <v>226668</v>
      </c>
    </row>
    <row r="317" spans="1:10" ht="12.75">
      <c r="A317" s="49"/>
      <c r="B317" s="53"/>
      <c r="C317" s="32" t="s">
        <v>11</v>
      </c>
      <c r="D317" s="12" t="s">
        <v>180</v>
      </c>
      <c r="E317" s="27">
        <v>404464</v>
      </c>
      <c r="F317" s="27">
        <v>0</v>
      </c>
      <c r="G317" s="144">
        <f t="shared" si="24"/>
        <v>0</v>
      </c>
      <c r="H317" s="143"/>
      <c r="I317" s="156" t="s">
        <v>144</v>
      </c>
      <c r="J317" s="27">
        <v>0</v>
      </c>
    </row>
    <row r="318" spans="1:10" ht="33.75">
      <c r="A318" s="49"/>
      <c r="B318" s="53"/>
      <c r="C318" s="32" t="s">
        <v>58</v>
      </c>
      <c r="D318" s="14" t="s">
        <v>210</v>
      </c>
      <c r="E318" s="27">
        <v>315536</v>
      </c>
      <c r="F318" s="27">
        <v>210357</v>
      </c>
      <c r="G318" s="144">
        <f t="shared" si="24"/>
        <v>66.66656102631713</v>
      </c>
      <c r="H318" s="144"/>
      <c r="I318" s="144">
        <f t="shared" si="27"/>
        <v>92.80401291757107</v>
      </c>
      <c r="J318" s="27">
        <v>226668</v>
      </c>
    </row>
    <row r="319" spans="1:10" ht="45" hidden="1">
      <c r="A319" s="49"/>
      <c r="B319" s="53"/>
      <c r="C319" s="32" t="s">
        <v>218</v>
      </c>
      <c r="D319" s="135" t="s">
        <v>219</v>
      </c>
      <c r="E319" s="27"/>
      <c r="F319" s="27"/>
      <c r="G319" s="144" t="e">
        <f t="shared" si="24"/>
        <v>#DIV/0!</v>
      </c>
      <c r="H319" s="144"/>
      <c r="I319" s="144" t="e">
        <f t="shared" si="27"/>
        <v>#DIV/0!</v>
      </c>
      <c r="J319" s="27">
        <v>0</v>
      </c>
    </row>
    <row r="320" spans="1:10" ht="15" customHeight="1">
      <c r="A320" s="28">
        <v>900</v>
      </c>
      <c r="B320" s="39"/>
      <c r="C320" s="40"/>
      <c r="D320" s="69" t="s">
        <v>98</v>
      </c>
      <c r="E320" s="20">
        <f>SUM(E321,E324,E330,E332,E337,E341,E347,E351,E353)</f>
        <v>17985690</v>
      </c>
      <c r="F320" s="20">
        <f>SUM(F321,F324,F330,F332,F337,F341,F347,F351,F353,)</f>
        <v>4918974.399999999</v>
      </c>
      <c r="G320" s="142">
        <f t="shared" si="24"/>
        <v>27.349378311313046</v>
      </c>
      <c r="H320" s="142" t="e">
        <f>H332+#REF!+H341+H351+H353</f>
        <v>#REF!</v>
      </c>
      <c r="I320" s="142">
        <f t="shared" si="27"/>
        <v>4202.8205096657675</v>
      </c>
      <c r="J320" s="20">
        <f>SUM(J324,J332,J339,J341,J347,J351,J353,J321)</f>
        <v>117039.84</v>
      </c>
    </row>
    <row r="321" spans="1:10" ht="21.75" customHeight="1" hidden="1">
      <c r="A321" s="21"/>
      <c r="B321" s="29">
        <v>90001</v>
      </c>
      <c r="C321" s="118"/>
      <c r="D321" s="74" t="s">
        <v>181</v>
      </c>
      <c r="E321" s="23">
        <f>SUM(E322:E323)</f>
        <v>0</v>
      </c>
      <c r="F321" s="23">
        <f>SUM(F323)</f>
        <v>0</v>
      </c>
      <c r="G321" s="23" t="e">
        <f>SUM(G323:G323)</f>
        <v>#DIV/0!</v>
      </c>
      <c r="H321" s="142"/>
      <c r="I321" s="143" t="e">
        <f t="shared" si="27"/>
        <v>#DIV/0!</v>
      </c>
      <c r="J321" s="42">
        <f>SUM(J323:J323)</f>
        <v>0</v>
      </c>
    </row>
    <row r="322" spans="1:10" ht="21.75" customHeight="1" hidden="1">
      <c r="A322" s="21"/>
      <c r="B322" s="38"/>
      <c r="C322" s="32" t="s">
        <v>11</v>
      </c>
      <c r="D322" s="13" t="s">
        <v>12</v>
      </c>
      <c r="E322" s="27"/>
      <c r="F322" s="27"/>
      <c r="G322" s="23"/>
      <c r="H322" s="142"/>
      <c r="I322" s="143"/>
      <c r="J322" s="42"/>
    </row>
    <row r="323" spans="1:10" ht="33.75" hidden="1">
      <c r="A323" s="21"/>
      <c r="B323" s="21"/>
      <c r="C323" s="32" t="s">
        <v>124</v>
      </c>
      <c r="D323" s="88" t="s">
        <v>185</v>
      </c>
      <c r="E323" s="45"/>
      <c r="F323" s="45"/>
      <c r="G323" s="27" t="e">
        <f>F323/E323*100</f>
        <v>#DIV/0!</v>
      </c>
      <c r="H323" s="142"/>
      <c r="I323" s="144" t="e">
        <f t="shared" si="27"/>
        <v>#DIV/0!</v>
      </c>
      <c r="J323" s="45"/>
    </row>
    <row r="324" spans="1:10" ht="12" customHeight="1">
      <c r="A324" s="21"/>
      <c r="B324" s="29">
        <v>90002</v>
      </c>
      <c r="C324" s="118"/>
      <c r="D324" s="74" t="s">
        <v>172</v>
      </c>
      <c r="E324" s="23">
        <f>SUM(E325:E329)</f>
        <v>10475895</v>
      </c>
      <c r="F324" s="23">
        <f>SUM(F325:F329)</f>
        <v>3586072.07</v>
      </c>
      <c r="G324" s="143">
        <f>F324*100/E324</f>
        <v>34.23165342913422</v>
      </c>
      <c r="H324" s="23">
        <f>SUM(H329:H329)</f>
        <v>0</v>
      </c>
      <c r="I324" s="149" t="s">
        <v>144</v>
      </c>
      <c r="J324" s="23">
        <f>SUM(J329:J329)</f>
        <v>0</v>
      </c>
    </row>
    <row r="325" spans="1:10" ht="33.75">
      <c r="A325" s="21"/>
      <c r="B325" s="38"/>
      <c r="C325" s="208" t="s">
        <v>46</v>
      </c>
      <c r="D325" s="14" t="s">
        <v>206</v>
      </c>
      <c r="E325" s="27">
        <v>10200000</v>
      </c>
      <c r="F325" s="27">
        <v>3579856.27</v>
      </c>
      <c r="G325" s="144">
        <f t="shared" si="24"/>
        <v>35.09663009803921</v>
      </c>
      <c r="H325" s="23"/>
      <c r="I325" s="156" t="s">
        <v>144</v>
      </c>
      <c r="J325" s="45" t="s">
        <v>144</v>
      </c>
    </row>
    <row r="326" spans="1:10" ht="22.5" hidden="1">
      <c r="A326" s="21"/>
      <c r="B326" s="38"/>
      <c r="C326" s="204" t="s">
        <v>77</v>
      </c>
      <c r="D326" s="14" t="s">
        <v>91</v>
      </c>
      <c r="E326" s="169"/>
      <c r="F326" s="27"/>
      <c r="G326" s="144" t="e">
        <f t="shared" si="24"/>
        <v>#DIV/0!</v>
      </c>
      <c r="H326" s="23"/>
      <c r="I326" s="156" t="e">
        <f t="shared" si="27"/>
        <v>#DIV/0!</v>
      </c>
      <c r="J326" s="45"/>
    </row>
    <row r="327" spans="1:10" ht="12.75">
      <c r="A327" s="21"/>
      <c r="B327" s="38"/>
      <c r="C327" s="209" t="s">
        <v>17</v>
      </c>
      <c r="D327" s="14" t="s">
        <v>18</v>
      </c>
      <c r="E327" s="169">
        <v>6000</v>
      </c>
      <c r="F327" s="27">
        <v>3256.8</v>
      </c>
      <c r="G327" s="144">
        <f t="shared" si="24"/>
        <v>54.28</v>
      </c>
      <c r="H327" s="23"/>
      <c r="I327" s="156" t="s">
        <v>144</v>
      </c>
      <c r="J327" s="45" t="s">
        <v>144</v>
      </c>
    </row>
    <row r="328" spans="1:10" ht="12.75">
      <c r="A328" s="21"/>
      <c r="B328" s="38"/>
      <c r="C328" s="209" t="s">
        <v>20</v>
      </c>
      <c r="D328" s="14" t="s">
        <v>105</v>
      </c>
      <c r="E328" s="169">
        <v>6200</v>
      </c>
      <c r="F328" s="27">
        <v>2959</v>
      </c>
      <c r="G328" s="144">
        <f t="shared" si="24"/>
        <v>47.725806451612904</v>
      </c>
      <c r="H328" s="23"/>
      <c r="I328" s="156" t="s">
        <v>144</v>
      </c>
      <c r="J328" s="45" t="s">
        <v>144</v>
      </c>
    </row>
    <row r="329" spans="1:10" ht="33.75">
      <c r="A329" s="21"/>
      <c r="B329" s="21"/>
      <c r="C329" s="32" t="s">
        <v>148</v>
      </c>
      <c r="D329" s="88" t="s">
        <v>182</v>
      </c>
      <c r="E329" s="45">
        <v>263695</v>
      </c>
      <c r="F329" s="45">
        <v>0</v>
      </c>
      <c r="G329" s="144">
        <f t="shared" si="24"/>
        <v>0</v>
      </c>
      <c r="H329" s="45"/>
      <c r="I329" s="156" t="s">
        <v>144</v>
      </c>
      <c r="J329" s="45">
        <v>0</v>
      </c>
    </row>
    <row r="330" spans="1:10" ht="12.75">
      <c r="A330" s="21"/>
      <c r="B330" s="205">
        <v>90003</v>
      </c>
      <c r="C330" s="46"/>
      <c r="D330" s="91" t="s">
        <v>249</v>
      </c>
      <c r="E330" s="42">
        <f>SUM(E331:E331)</f>
        <v>797</v>
      </c>
      <c r="F330" s="42">
        <f>SUM(F331:F331)</f>
        <v>797.08</v>
      </c>
      <c r="G330" s="143">
        <f t="shared" si="24"/>
        <v>100.01003764115433</v>
      </c>
      <c r="H330" s="45"/>
      <c r="I330" s="149" t="s">
        <v>144</v>
      </c>
      <c r="J330" s="45" t="s">
        <v>144</v>
      </c>
    </row>
    <row r="331" spans="1:10" ht="12.75">
      <c r="A331" s="21"/>
      <c r="B331" s="206"/>
      <c r="C331" s="32" t="s">
        <v>11</v>
      </c>
      <c r="D331" s="13" t="s">
        <v>12</v>
      </c>
      <c r="E331" s="45">
        <v>797</v>
      </c>
      <c r="F331" s="45">
        <v>797.08</v>
      </c>
      <c r="G331" s="144">
        <f t="shared" si="24"/>
        <v>100.01003764115433</v>
      </c>
      <c r="H331" s="45"/>
      <c r="I331" s="156" t="s">
        <v>144</v>
      </c>
      <c r="J331" s="45" t="s">
        <v>144</v>
      </c>
    </row>
    <row r="332" spans="1:10" ht="12.75">
      <c r="A332" s="21"/>
      <c r="B332" s="29">
        <v>90004</v>
      </c>
      <c r="C332" s="22"/>
      <c r="D332" s="74" t="s">
        <v>81</v>
      </c>
      <c r="E332" s="23">
        <f>SUM(E333:E336)</f>
        <v>4379728</v>
      </c>
      <c r="F332" s="23">
        <f>SUM(F333:F336)</f>
        <v>220543.48</v>
      </c>
      <c r="G332" s="143">
        <f t="shared" si="24"/>
        <v>5.035551979483658</v>
      </c>
      <c r="H332" s="143">
        <f>H336</f>
        <v>0</v>
      </c>
      <c r="I332" s="149" t="s">
        <v>144</v>
      </c>
      <c r="J332" s="23">
        <f>SUM(J333:J336)</f>
        <v>0</v>
      </c>
    </row>
    <row r="333" spans="1:10" ht="22.5" hidden="1">
      <c r="A333" s="21"/>
      <c r="B333" s="38"/>
      <c r="C333" s="32" t="s">
        <v>77</v>
      </c>
      <c r="D333" s="14" t="s">
        <v>91</v>
      </c>
      <c r="E333" s="27"/>
      <c r="F333" s="27"/>
      <c r="G333" s="144" t="e">
        <f t="shared" si="24"/>
        <v>#DIV/0!</v>
      </c>
      <c r="H333" s="144"/>
      <c r="I333" s="156" t="e">
        <f>(F333/J333)*100</f>
        <v>#DIV/0!</v>
      </c>
      <c r="J333" s="45"/>
    </row>
    <row r="334" spans="1:10" ht="12.75" hidden="1">
      <c r="A334" s="21"/>
      <c r="B334" s="38"/>
      <c r="C334" s="32" t="s">
        <v>26</v>
      </c>
      <c r="D334" s="12" t="s">
        <v>27</v>
      </c>
      <c r="E334" s="27"/>
      <c r="F334" s="27"/>
      <c r="G334" s="144" t="e">
        <f t="shared" si="24"/>
        <v>#DIV/0!</v>
      </c>
      <c r="H334" s="144"/>
      <c r="I334" s="156" t="e">
        <f>(F334/J334)*100</f>
        <v>#DIV/0!</v>
      </c>
      <c r="J334" s="45"/>
    </row>
    <row r="335" spans="1:10" ht="33.75">
      <c r="A335" s="21"/>
      <c r="B335" s="38"/>
      <c r="C335" s="32" t="s">
        <v>148</v>
      </c>
      <c r="D335" s="88" t="s">
        <v>182</v>
      </c>
      <c r="E335" s="27">
        <v>100000</v>
      </c>
      <c r="F335" s="27">
        <v>0</v>
      </c>
      <c r="G335" s="144">
        <f t="shared" si="24"/>
        <v>0</v>
      </c>
      <c r="H335" s="144"/>
      <c r="I335" s="156" t="s">
        <v>144</v>
      </c>
      <c r="J335" s="45">
        <v>0</v>
      </c>
    </row>
    <row r="336" spans="1:10" ht="33.75">
      <c r="A336" s="24"/>
      <c r="B336" s="25"/>
      <c r="C336" s="32" t="s">
        <v>124</v>
      </c>
      <c r="D336" s="88" t="s">
        <v>185</v>
      </c>
      <c r="E336" s="27">
        <v>4279728</v>
      </c>
      <c r="F336" s="27">
        <v>220543.48</v>
      </c>
      <c r="G336" s="144">
        <f t="shared" si="24"/>
        <v>5.153212540610057</v>
      </c>
      <c r="H336" s="144">
        <v>0</v>
      </c>
      <c r="I336" s="156" t="s">
        <v>144</v>
      </c>
      <c r="J336" s="27">
        <v>0</v>
      </c>
    </row>
    <row r="337" spans="1:10" ht="12.75" hidden="1">
      <c r="A337" s="24"/>
      <c r="B337" s="29">
        <v>90005</v>
      </c>
      <c r="C337" s="46"/>
      <c r="D337" s="91" t="s">
        <v>227</v>
      </c>
      <c r="E337" s="23">
        <f>SUM(E338:E338)</f>
        <v>0</v>
      </c>
      <c r="F337" s="23">
        <f>SUM(F338:F338)</f>
        <v>0</v>
      </c>
      <c r="G337" s="143" t="e">
        <f t="shared" si="24"/>
        <v>#DIV/0!</v>
      </c>
      <c r="H337" s="144"/>
      <c r="I337" s="143" t="e">
        <f>(F337/J337)*100</f>
        <v>#DIV/0!</v>
      </c>
      <c r="J337" s="23">
        <v>0</v>
      </c>
    </row>
    <row r="338" spans="1:10" ht="33.75" hidden="1">
      <c r="A338" s="24"/>
      <c r="B338" s="118"/>
      <c r="C338" s="32" t="s">
        <v>148</v>
      </c>
      <c r="D338" s="88" t="s">
        <v>182</v>
      </c>
      <c r="E338" s="27"/>
      <c r="F338" s="27">
        <v>0</v>
      </c>
      <c r="G338" s="144" t="e">
        <f t="shared" si="24"/>
        <v>#DIV/0!</v>
      </c>
      <c r="H338" s="144"/>
      <c r="I338" s="144" t="e">
        <f aca="true" t="shared" si="28" ref="I338:I346">(F338/J338)*100</f>
        <v>#DIV/0!</v>
      </c>
      <c r="J338" s="27">
        <v>0</v>
      </c>
    </row>
    <row r="339" spans="1:10" ht="12.75" hidden="1">
      <c r="A339" s="24"/>
      <c r="B339" s="29">
        <v>90015</v>
      </c>
      <c r="C339" s="46"/>
      <c r="D339" s="16" t="s">
        <v>173</v>
      </c>
      <c r="E339" s="23">
        <f aca="true" t="shared" si="29" ref="E339:J339">SUM(E340:E340)</f>
        <v>0</v>
      </c>
      <c r="F339" s="23">
        <f t="shared" si="29"/>
        <v>0</v>
      </c>
      <c r="G339" s="23">
        <f t="shared" si="29"/>
        <v>0</v>
      </c>
      <c r="H339" s="23">
        <f t="shared" si="29"/>
        <v>0</v>
      </c>
      <c r="I339" s="23" t="e">
        <f t="shared" si="29"/>
        <v>#VALUE!</v>
      </c>
      <c r="J339" s="23">
        <f t="shared" si="29"/>
        <v>0</v>
      </c>
    </row>
    <row r="340" spans="1:10" ht="12.75" hidden="1">
      <c r="A340" s="24"/>
      <c r="B340" s="25"/>
      <c r="C340" s="54" t="s">
        <v>77</v>
      </c>
      <c r="D340" s="12" t="s">
        <v>171</v>
      </c>
      <c r="E340" s="27"/>
      <c r="F340" s="27"/>
      <c r="G340" s="156" t="s">
        <v>144</v>
      </c>
      <c r="H340" s="156"/>
      <c r="I340" s="144" t="e">
        <f t="shared" si="28"/>
        <v>#VALUE!</v>
      </c>
      <c r="J340" s="45" t="s">
        <v>144</v>
      </c>
    </row>
    <row r="341" spans="1:10" ht="12.75">
      <c r="A341" s="48"/>
      <c r="B341" s="29">
        <v>90017</v>
      </c>
      <c r="C341" s="62"/>
      <c r="D341" s="16" t="s">
        <v>73</v>
      </c>
      <c r="E341" s="23">
        <f>SUM(E342:E346)</f>
        <v>293000</v>
      </c>
      <c r="F341" s="23">
        <f>SUM(F342:F346)</f>
        <v>115926.04999999999</v>
      </c>
      <c r="G341" s="143">
        <f t="shared" si="24"/>
        <v>39.56520477815699</v>
      </c>
      <c r="H341" s="143">
        <f>SUM(H342:H344)</f>
        <v>0</v>
      </c>
      <c r="I341" s="143">
        <f t="shared" si="28"/>
        <v>105.5994675120499</v>
      </c>
      <c r="J341" s="23">
        <f>SUM(J342:J346)</f>
        <v>109779.01</v>
      </c>
    </row>
    <row r="342" spans="1:10" ht="45">
      <c r="A342" s="63"/>
      <c r="B342" s="25"/>
      <c r="C342" s="36" t="s">
        <v>10</v>
      </c>
      <c r="D342" s="88" t="s">
        <v>229</v>
      </c>
      <c r="E342" s="27">
        <v>288500</v>
      </c>
      <c r="F342" s="27">
        <v>105371.26</v>
      </c>
      <c r="G342" s="144">
        <f t="shared" si="24"/>
        <v>36.52383362218371</v>
      </c>
      <c r="H342" s="144">
        <v>0</v>
      </c>
      <c r="I342" s="144">
        <f t="shared" si="28"/>
        <v>98.058133437312</v>
      </c>
      <c r="J342" s="27">
        <v>107457.95</v>
      </c>
    </row>
    <row r="343" spans="1:10" ht="12.75" hidden="1">
      <c r="A343" s="24"/>
      <c r="B343" s="25"/>
      <c r="C343" s="32" t="s">
        <v>26</v>
      </c>
      <c r="D343" s="12" t="s">
        <v>27</v>
      </c>
      <c r="E343" s="27"/>
      <c r="F343" s="27"/>
      <c r="G343" s="144" t="e">
        <f t="shared" si="24"/>
        <v>#DIV/0!</v>
      </c>
      <c r="H343" s="144">
        <v>0</v>
      </c>
      <c r="I343" s="144" t="e">
        <f t="shared" si="28"/>
        <v>#DIV/0!</v>
      </c>
      <c r="J343" s="27">
        <v>0</v>
      </c>
    </row>
    <row r="344" spans="1:10" ht="12.75">
      <c r="A344" s="24"/>
      <c r="B344" s="25"/>
      <c r="C344" s="30" t="s">
        <v>11</v>
      </c>
      <c r="D344" s="13" t="s">
        <v>12</v>
      </c>
      <c r="E344" s="27">
        <v>4500</v>
      </c>
      <c r="F344" s="27">
        <v>10554.79</v>
      </c>
      <c r="G344" s="144">
        <f t="shared" si="24"/>
        <v>234.5508888888889</v>
      </c>
      <c r="H344" s="144">
        <v>0</v>
      </c>
      <c r="I344" s="144">
        <f t="shared" si="28"/>
        <v>454.7400756550887</v>
      </c>
      <c r="J344" s="27">
        <v>2321.06</v>
      </c>
    </row>
    <row r="345" spans="1:10" ht="12.75" hidden="1">
      <c r="A345" s="24"/>
      <c r="B345" s="25"/>
      <c r="C345" s="30" t="s">
        <v>189</v>
      </c>
      <c r="D345" s="166" t="s">
        <v>190</v>
      </c>
      <c r="E345" s="27"/>
      <c r="F345" s="27"/>
      <c r="G345" s="144" t="e">
        <f t="shared" si="24"/>
        <v>#DIV/0!</v>
      </c>
      <c r="H345" s="144"/>
      <c r="I345" s="156" t="e">
        <f t="shared" si="28"/>
        <v>#DIV/0!</v>
      </c>
      <c r="J345" s="27">
        <v>0</v>
      </c>
    </row>
    <row r="346" spans="1:10" ht="33.75" hidden="1">
      <c r="A346" s="24"/>
      <c r="B346" s="25"/>
      <c r="C346" s="32" t="s">
        <v>148</v>
      </c>
      <c r="D346" s="88" t="s">
        <v>182</v>
      </c>
      <c r="E346" s="27"/>
      <c r="F346" s="27"/>
      <c r="G346" s="144" t="e">
        <f t="shared" si="24"/>
        <v>#DIV/0!</v>
      </c>
      <c r="H346" s="144"/>
      <c r="I346" s="144" t="e">
        <f t="shared" si="28"/>
        <v>#DIV/0!</v>
      </c>
      <c r="J346" s="45"/>
    </row>
    <row r="347" spans="1:10" ht="24" customHeight="1">
      <c r="A347" s="48"/>
      <c r="B347" s="29">
        <v>90019</v>
      </c>
      <c r="C347" s="62"/>
      <c r="D347" s="15" t="s">
        <v>127</v>
      </c>
      <c r="E347" s="23">
        <f>SUM(E348:E350)</f>
        <v>1500000</v>
      </c>
      <c r="F347" s="23">
        <f>SUM(F348:F350)</f>
        <v>995635.72</v>
      </c>
      <c r="G347" s="143">
        <f>F347*100/E347</f>
        <v>66.37571466666667</v>
      </c>
      <c r="H347" s="143" t="e">
        <f>SUM(H349:H353)</f>
        <v>#REF!</v>
      </c>
      <c r="I347" s="143">
        <f aca="true" t="shared" si="30" ref="I347:I364">(F347/J347)*100</f>
        <v>13717.31604355877</v>
      </c>
      <c r="J347" s="23">
        <f>SUM(J348:J350)</f>
        <v>7258.24</v>
      </c>
    </row>
    <row r="348" spans="1:10" ht="12.75">
      <c r="A348" s="63"/>
      <c r="B348" s="25"/>
      <c r="C348" s="36" t="s">
        <v>17</v>
      </c>
      <c r="D348" s="12" t="s">
        <v>18</v>
      </c>
      <c r="E348" s="27">
        <v>1500000</v>
      </c>
      <c r="F348" s="27">
        <v>995635.72</v>
      </c>
      <c r="G348" s="144">
        <f t="shared" si="24"/>
        <v>66.37571466666667</v>
      </c>
      <c r="H348" s="144"/>
      <c r="I348" s="144">
        <f t="shared" si="30"/>
        <v>13717.31604355877</v>
      </c>
      <c r="J348" s="27">
        <v>7258.24</v>
      </c>
    </row>
    <row r="349" spans="1:10" ht="12.75" hidden="1">
      <c r="A349" s="24"/>
      <c r="B349" s="25"/>
      <c r="C349" s="32" t="s">
        <v>11</v>
      </c>
      <c r="D349" s="12" t="s">
        <v>12</v>
      </c>
      <c r="E349" s="27"/>
      <c r="F349" s="27"/>
      <c r="G349" s="144" t="e">
        <f t="shared" si="24"/>
        <v>#DIV/0!</v>
      </c>
      <c r="H349" s="144">
        <v>0</v>
      </c>
      <c r="I349" s="144" t="e">
        <f t="shared" si="30"/>
        <v>#DIV/0!</v>
      </c>
      <c r="J349" s="27">
        <v>0</v>
      </c>
    </row>
    <row r="350" spans="1:10" ht="22.5" hidden="1">
      <c r="A350" s="24"/>
      <c r="B350" s="25"/>
      <c r="C350" s="32" t="s">
        <v>74</v>
      </c>
      <c r="D350" s="88" t="s">
        <v>160</v>
      </c>
      <c r="E350" s="83"/>
      <c r="F350" s="83"/>
      <c r="G350" s="144" t="e">
        <f t="shared" si="24"/>
        <v>#DIV/0!</v>
      </c>
      <c r="H350" s="144"/>
      <c r="I350" s="144" t="e">
        <f t="shared" si="30"/>
        <v>#DIV/0!</v>
      </c>
      <c r="J350" s="27">
        <v>0</v>
      </c>
    </row>
    <row r="351" spans="1:10" ht="22.5">
      <c r="A351" s="21"/>
      <c r="B351" s="29">
        <v>90020</v>
      </c>
      <c r="C351" s="22"/>
      <c r="D351" s="91" t="s">
        <v>119</v>
      </c>
      <c r="E351" s="86">
        <f>SUM(E352)</f>
        <v>28000</v>
      </c>
      <c r="F351" s="86">
        <f>SUM(F352)</f>
        <v>0</v>
      </c>
      <c r="G351" s="145">
        <f t="shared" si="24"/>
        <v>0</v>
      </c>
      <c r="H351" s="145">
        <f>H352</f>
        <v>22360.2</v>
      </c>
      <c r="I351" s="149" t="s">
        <v>144</v>
      </c>
      <c r="J351" s="86">
        <f>SUM(J352)</f>
        <v>0</v>
      </c>
    </row>
    <row r="352" spans="1:10" ht="12.75">
      <c r="A352" s="24"/>
      <c r="B352" s="31"/>
      <c r="C352" s="37" t="s">
        <v>75</v>
      </c>
      <c r="D352" s="12" t="s">
        <v>76</v>
      </c>
      <c r="E352" s="27">
        <v>28000</v>
      </c>
      <c r="F352" s="27">
        <v>0</v>
      </c>
      <c r="G352" s="144">
        <f t="shared" si="24"/>
        <v>0</v>
      </c>
      <c r="H352" s="144">
        <v>22360.2</v>
      </c>
      <c r="I352" s="156" t="s">
        <v>144</v>
      </c>
      <c r="J352" s="27">
        <v>0</v>
      </c>
    </row>
    <row r="353" spans="1:10" ht="12.75">
      <c r="A353" s="21"/>
      <c r="B353" s="29">
        <v>90095</v>
      </c>
      <c r="C353" s="62"/>
      <c r="D353" s="16" t="s">
        <v>5</v>
      </c>
      <c r="E353" s="23">
        <f>SUM(E354:E357)</f>
        <v>1308270</v>
      </c>
      <c r="F353" s="23">
        <f>SUM(F354:F357)</f>
        <v>0</v>
      </c>
      <c r="G353" s="143">
        <f t="shared" si="24"/>
        <v>0</v>
      </c>
      <c r="H353" s="143" t="e">
        <f>SUM(#REF!)</f>
        <v>#REF!</v>
      </c>
      <c r="I353" s="149">
        <f t="shared" si="30"/>
        <v>0</v>
      </c>
      <c r="J353" s="23">
        <f>SUM(J354:J357)</f>
        <v>2.59</v>
      </c>
    </row>
    <row r="354" spans="1:10" ht="22.5" hidden="1">
      <c r="A354" s="21"/>
      <c r="B354" s="38"/>
      <c r="C354" s="32" t="s">
        <v>77</v>
      </c>
      <c r="D354" s="14" t="s">
        <v>91</v>
      </c>
      <c r="E354" s="27"/>
      <c r="F354" s="27"/>
      <c r="G354" s="144" t="e">
        <f t="shared" si="24"/>
        <v>#DIV/0!</v>
      </c>
      <c r="H354" s="144"/>
      <c r="I354" s="156">
        <f t="shared" si="30"/>
        <v>0</v>
      </c>
      <c r="J354" s="45">
        <v>2.59</v>
      </c>
    </row>
    <row r="355" spans="1:10" ht="12.75" hidden="1">
      <c r="A355" s="21"/>
      <c r="B355" s="38"/>
      <c r="C355" s="32" t="s">
        <v>11</v>
      </c>
      <c r="D355" s="12" t="s">
        <v>12</v>
      </c>
      <c r="E355" s="27"/>
      <c r="F355" s="27"/>
      <c r="G355" s="144" t="e">
        <f t="shared" si="24"/>
        <v>#DIV/0!</v>
      </c>
      <c r="H355" s="144"/>
      <c r="I355" s="156" t="e">
        <f t="shared" si="30"/>
        <v>#DIV/0!</v>
      </c>
      <c r="J355" s="45"/>
    </row>
    <row r="356" spans="1:10" ht="33.75" hidden="1">
      <c r="A356" s="21"/>
      <c r="B356" s="38"/>
      <c r="C356" s="32" t="s">
        <v>148</v>
      </c>
      <c r="D356" s="88" t="s">
        <v>182</v>
      </c>
      <c r="E356" s="27"/>
      <c r="F356" s="27"/>
      <c r="G356" s="144" t="e">
        <f>F356*100/E356</f>
        <v>#DIV/0!</v>
      </c>
      <c r="H356" s="144"/>
      <c r="I356" s="156" t="e">
        <f t="shared" si="30"/>
        <v>#DIV/0!</v>
      </c>
      <c r="J356" s="45">
        <v>0</v>
      </c>
    </row>
    <row r="357" spans="1:10" ht="33.75">
      <c r="A357" s="21"/>
      <c r="B357" s="38"/>
      <c r="C357" s="32">
        <v>6298</v>
      </c>
      <c r="D357" s="88" t="s">
        <v>185</v>
      </c>
      <c r="E357" s="27">
        <v>1308270</v>
      </c>
      <c r="F357" s="27">
        <v>0</v>
      </c>
      <c r="G357" s="144">
        <f>F357*100/E357</f>
        <v>0</v>
      </c>
      <c r="H357" s="144"/>
      <c r="I357" s="156" t="s">
        <v>144</v>
      </c>
      <c r="J357" s="27">
        <v>0</v>
      </c>
    </row>
    <row r="358" spans="1:10" ht="20.25" customHeight="1" hidden="1">
      <c r="A358" s="28">
        <v>921</v>
      </c>
      <c r="B358" s="39"/>
      <c r="C358" s="40"/>
      <c r="D358" s="75" t="s">
        <v>100</v>
      </c>
      <c r="E358" s="20">
        <f>E359+E361+E363</f>
        <v>0</v>
      </c>
      <c r="F358" s="20">
        <f>F359+F361+F363+F367</f>
        <v>0</v>
      </c>
      <c r="G358" s="142" t="e">
        <f t="shared" si="24"/>
        <v>#DIV/0!</v>
      </c>
      <c r="H358" s="142" t="e">
        <f>H361+H363+#REF!</f>
        <v>#REF!</v>
      </c>
      <c r="I358" s="142">
        <f t="shared" si="30"/>
        <v>0</v>
      </c>
      <c r="J358" s="20">
        <f>J361+J363+J367</f>
        <v>33336</v>
      </c>
    </row>
    <row r="359" spans="1:10" ht="13.5" customHeight="1" hidden="1">
      <c r="A359" s="49"/>
      <c r="B359" s="50">
        <v>92109</v>
      </c>
      <c r="C359" s="178"/>
      <c r="D359" s="179" t="s">
        <v>222</v>
      </c>
      <c r="E359" s="52">
        <f>SUM(E360:E360)</f>
        <v>0</v>
      </c>
      <c r="F359" s="52">
        <f>SUM(F360:F360)</f>
        <v>0</v>
      </c>
      <c r="G359" s="151" t="e">
        <f t="shared" si="24"/>
        <v>#DIV/0!</v>
      </c>
      <c r="H359" s="151"/>
      <c r="I359" s="151"/>
      <c r="J359" s="52"/>
    </row>
    <row r="360" spans="1:10" ht="35.25" customHeight="1" hidden="1">
      <c r="A360" s="49"/>
      <c r="B360" s="120"/>
      <c r="C360" s="54" t="s">
        <v>223</v>
      </c>
      <c r="D360" s="180" t="s">
        <v>224</v>
      </c>
      <c r="E360" s="127"/>
      <c r="F360" s="55"/>
      <c r="G360" s="151"/>
      <c r="H360" s="151"/>
      <c r="I360" s="151"/>
      <c r="J360" s="52"/>
    </row>
    <row r="361" spans="1:10" ht="12.75" hidden="1">
      <c r="A361" s="21"/>
      <c r="B361" s="64">
        <v>92116</v>
      </c>
      <c r="C361" s="65"/>
      <c r="D361" s="15" t="s">
        <v>78</v>
      </c>
      <c r="E361" s="23">
        <f>SUM(E362)</f>
        <v>0</v>
      </c>
      <c r="F361" s="23">
        <f>SUM(F362)</f>
        <v>0</v>
      </c>
      <c r="G361" s="143" t="e">
        <f t="shared" si="24"/>
        <v>#DIV/0!</v>
      </c>
      <c r="H361" s="143">
        <f>SUM(H362)</f>
        <v>110000</v>
      </c>
      <c r="I361" s="143">
        <f t="shared" si="30"/>
        <v>0</v>
      </c>
      <c r="J361" s="23">
        <f>SUM(J362)</f>
        <v>33336</v>
      </c>
    </row>
    <row r="362" spans="1:10" ht="33.75" hidden="1">
      <c r="A362" s="24"/>
      <c r="B362" s="31"/>
      <c r="C362" s="32">
        <v>2320</v>
      </c>
      <c r="D362" s="14" t="s">
        <v>231</v>
      </c>
      <c r="E362" s="27"/>
      <c r="F362" s="27"/>
      <c r="G362" s="144" t="e">
        <f t="shared" si="24"/>
        <v>#DIV/0!</v>
      </c>
      <c r="H362" s="144">
        <v>110000</v>
      </c>
      <c r="I362" s="144">
        <f t="shared" si="30"/>
        <v>0</v>
      </c>
      <c r="J362" s="27">
        <v>33336</v>
      </c>
    </row>
    <row r="363" spans="1:10" ht="12.75" hidden="1">
      <c r="A363" s="21"/>
      <c r="B363" s="29">
        <v>92120</v>
      </c>
      <c r="C363" s="22"/>
      <c r="D363" s="16" t="s">
        <v>96</v>
      </c>
      <c r="E363" s="23">
        <f>SUM(E364:E366)</f>
        <v>0</v>
      </c>
      <c r="F363" s="23">
        <f>SUM(F364:F366)</f>
        <v>0</v>
      </c>
      <c r="G363" s="143" t="e">
        <f t="shared" si="24"/>
        <v>#DIV/0!</v>
      </c>
      <c r="H363" s="143">
        <v>15000</v>
      </c>
      <c r="I363" s="143" t="e">
        <f t="shared" si="30"/>
        <v>#DIV/0!</v>
      </c>
      <c r="J363" s="23">
        <f>SUM(J364:J366)</f>
        <v>0</v>
      </c>
    </row>
    <row r="364" spans="1:10" ht="22.5" customHeight="1" hidden="1">
      <c r="A364" s="21"/>
      <c r="B364" s="111"/>
      <c r="C364" s="46" t="s">
        <v>77</v>
      </c>
      <c r="D364" s="14" t="s">
        <v>91</v>
      </c>
      <c r="E364" s="27"/>
      <c r="F364" s="27"/>
      <c r="G364" s="156" t="s">
        <v>144</v>
      </c>
      <c r="H364" s="144"/>
      <c r="I364" s="144" t="e">
        <f t="shared" si="30"/>
        <v>#DIV/0!</v>
      </c>
      <c r="J364" s="27">
        <v>0</v>
      </c>
    </row>
    <row r="365" spans="1:10" ht="12.75" hidden="1">
      <c r="A365" s="21"/>
      <c r="B365" s="38"/>
      <c r="C365" s="32" t="s">
        <v>151</v>
      </c>
      <c r="D365" s="88" t="s">
        <v>153</v>
      </c>
      <c r="E365" s="27"/>
      <c r="F365" s="27"/>
      <c r="G365" s="144" t="e">
        <f t="shared" si="24"/>
        <v>#DIV/0!</v>
      </c>
      <c r="H365" s="144"/>
      <c r="I365" s="144" t="e">
        <f aca="true" t="shared" si="31" ref="I365:I370">(F365/J365)*100</f>
        <v>#DIV/0!</v>
      </c>
      <c r="J365" s="45"/>
    </row>
    <row r="366" spans="1:10" ht="33.75" hidden="1">
      <c r="A366" s="24"/>
      <c r="B366" s="25"/>
      <c r="C366" s="32" t="s">
        <v>124</v>
      </c>
      <c r="D366" s="88" t="s">
        <v>185</v>
      </c>
      <c r="E366" s="27"/>
      <c r="F366" s="27"/>
      <c r="G366" s="144" t="e">
        <f aca="true" t="shared" si="32" ref="G366:G384">F366*100/E366</f>
        <v>#DIV/0!</v>
      </c>
      <c r="H366" s="144">
        <v>15000</v>
      </c>
      <c r="I366" s="144" t="e">
        <f t="shared" si="31"/>
        <v>#DIV/0!</v>
      </c>
      <c r="J366" s="45">
        <v>0</v>
      </c>
    </row>
    <row r="367" spans="1:10" ht="12.75" hidden="1">
      <c r="A367" s="24"/>
      <c r="B367" s="29">
        <v>92195</v>
      </c>
      <c r="C367" s="104"/>
      <c r="D367" s="91" t="s">
        <v>5</v>
      </c>
      <c r="E367" s="23">
        <f>SUM(E368)</f>
        <v>0</v>
      </c>
      <c r="F367" s="23">
        <f>SUM(F368)</f>
        <v>0</v>
      </c>
      <c r="G367" s="143" t="e">
        <f t="shared" si="32"/>
        <v>#DIV/0!</v>
      </c>
      <c r="H367" s="143"/>
      <c r="I367" s="143" t="e">
        <f t="shared" si="31"/>
        <v>#DIV/0!</v>
      </c>
      <c r="J367" s="23"/>
    </row>
    <row r="368" spans="1:10" ht="12.75" hidden="1">
      <c r="A368" s="24"/>
      <c r="B368" s="132"/>
      <c r="C368" s="32" t="s">
        <v>11</v>
      </c>
      <c r="D368" s="88" t="s">
        <v>12</v>
      </c>
      <c r="E368" s="27"/>
      <c r="F368" s="27"/>
      <c r="G368" s="144" t="e">
        <f t="shared" si="32"/>
        <v>#DIV/0!</v>
      </c>
      <c r="H368" s="144"/>
      <c r="I368" s="144" t="e">
        <f t="shared" si="31"/>
        <v>#DIV/0!</v>
      </c>
      <c r="J368" s="27"/>
    </row>
    <row r="369" spans="1:10" ht="12.75" hidden="1">
      <c r="A369" s="24"/>
      <c r="B369" s="25"/>
      <c r="C369" s="32" t="s">
        <v>151</v>
      </c>
      <c r="D369" s="88" t="s">
        <v>120</v>
      </c>
      <c r="E369" s="27">
        <v>0</v>
      </c>
      <c r="F369" s="27">
        <v>0</v>
      </c>
      <c r="G369" s="144" t="e">
        <f t="shared" si="32"/>
        <v>#DIV/0!</v>
      </c>
      <c r="H369" s="144"/>
      <c r="I369" s="144" t="e">
        <f t="shared" si="31"/>
        <v>#DIV/0!</v>
      </c>
      <c r="J369" s="45"/>
    </row>
    <row r="370" spans="1:10" ht="12.75">
      <c r="A370" s="28">
        <v>926</v>
      </c>
      <c r="B370" s="18"/>
      <c r="C370" s="34"/>
      <c r="D370" s="68" t="s">
        <v>198</v>
      </c>
      <c r="E370" s="20">
        <f>SUM(E371,E378)</f>
        <v>301781</v>
      </c>
      <c r="F370" s="20">
        <f>SUM(F371,F378)</f>
        <v>0</v>
      </c>
      <c r="G370" s="142">
        <f t="shared" si="32"/>
        <v>0</v>
      </c>
      <c r="H370" s="142">
        <f>H371+H378+H382</f>
        <v>334423.6</v>
      </c>
      <c r="I370" s="142">
        <f t="shared" si="31"/>
        <v>0</v>
      </c>
      <c r="J370" s="20">
        <f>J371+J378+J382</f>
        <v>501000</v>
      </c>
    </row>
    <row r="371" spans="1:10" ht="12.75">
      <c r="A371" s="49"/>
      <c r="B371" s="50">
        <v>92601</v>
      </c>
      <c r="C371" s="51"/>
      <c r="D371" s="72" t="s">
        <v>87</v>
      </c>
      <c r="E371" s="52">
        <f>SUM(E372:E377)</f>
        <v>301781</v>
      </c>
      <c r="F371" s="52">
        <f>SUM(F372:F377)</f>
        <v>0</v>
      </c>
      <c r="G371" s="151">
        <f t="shared" si="32"/>
        <v>0</v>
      </c>
      <c r="H371" s="151">
        <f>SUM(H377:H377)</f>
        <v>333000</v>
      </c>
      <c r="I371" s="149" t="s">
        <v>144</v>
      </c>
      <c r="J371" s="52">
        <f>SUM(J372:J377)</f>
        <v>0</v>
      </c>
    </row>
    <row r="372" spans="1:10" ht="33.75" hidden="1">
      <c r="A372" s="49"/>
      <c r="B372" s="53"/>
      <c r="C372" s="54" t="s">
        <v>77</v>
      </c>
      <c r="D372" s="135" t="s">
        <v>169</v>
      </c>
      <c r="E372" s="55"/>
      <c r="F372" s="55"/>
      <c r="G372" s="147" t="e">
        <f t="shared" si="32"/>
        <v>#DIV/0!</v>
      </c>
      <c r="H372" s="147"/>
      <c r="I372" s="158" t="s">
        <v>144</v>
      </c>
      <c r="J372" s="45"/>
    </row>
    <row r="373" spans="1:10" ht="12.75" hidden="1">
      <c r="A373" s="49"/>
      <c r="B373" s="53"/>
      <c r="C373" s="54" t="s">
        <v>11</v>
      </c>
      <c r="D373" s="135" t="s">
        <v>12</v>
      </c>
      <c r="E373" s="55"/>
      <c r="F373" s="55"/>
      <c r="G373" s="147"/>
      <c r="H373" s="147"/>
      <c r="I373" s="158"/>
      <c r="J373" s="45"/>
    </row>
    <row r="374" spans="1:10" ht="12.75" hidden="1">
      <c r="A374" s="49"/>
      <c r="B374" s="53"/>
      <c r="C374" s="54" t="s">
        <v>148</v>
      </c>
      <c r="D374" s="128" t="s">
        <v>120</v>
      </c>
      <c r="E374" s="55"/>
      <c r="F374" s="55"/>
      <c r="G374" s="158" t="s">
        <v>144</v>
      </c>
      <c r="H374" s="147"/>
      <c r="I374" s="158" t="e">
        <f aca="true" t="shared" si="33" ref="I374:I384">(F374/J374)*100</f>
        <v>#DIV/0!</v>
      </c>
      <c r="J374" s="55"/>
    </row>
    <row r="375" spans="1:10" ht="45">
      <c r="A375" s="49"/>
      <c r="B375" s="53"/>
      <c r="C375" s="66" t="s">
        <v>235</v>
      </c>
      <c r="D375" s="135" t="s">
        <v>236</v>
      </c>
      <c r="E375" s="55">
        <v>206400</v>
      </c>
      <c r="F375" s="55">
        <v>0</v>
      </c>
      <c r="G375" s="147">
        <f t="shared" si="32"/>
        <v>0</v>
      </c>
      <c r="H375" s="147"/>
      <c r="I375" s="158" t="s">
        <v>144</v>
      </c>
      <c r="J375" s="161" t="s">
        <v>144</v>
      </c>
    </row>
    <row r="376" spans="1:10" ht="33.75" hidden="1">
      <c r="A376" s="49"/>
      <c r="B376" s="53"/>
      <c r="C376" s="66" t="s">
        <v>90</v>
      </c>
      <c r="D376" s="14" t="s">
        <v>183</v>
      </c>
      <c r="E376" s="55"/>
      <c r="F376" s="55"/>
      <c r="G376" s="147" t="e">
        <f t="shared" si="32"/>
        <v>#DIV/0!</v>
      </c>
      <c r="H376" s="147"/>
      <c r="I376" s="156" t="e">
        <f t="shared" si="33"/>
        <v>#DIV/0!</v>
      </c>
      <c r="J376" s="161">
        <v>0</v>
      </c>
    </row>
    <row r="377" spans="1:10" ht="33.75">
      <c r="A377" s="56"/>
      <c r="B377" s="61"/>
      <c r="C377" s="66" t="s">
        <v>86</v>
      </c>
      <c r="D377" s="14" t="s">
        <v>183</v>
      </c>
      <c r="E377" s="55">
        <v>95381</v>
      </c>
      <c r="F377" s="55">
        <v>0</v>
      </c>
      <c r="G377" s="147">
        <f t="shared" si="32"/>
        <v>0</v>
      </c>
      <c r="H377" s="147">
        <v>333000</v>
      </c>
      <c r="I377" s="156" t="s">
        <v>144</v>
      </c>
      <c r="J377" s="161" t="s">
        <v>144</v>
      </c>
    </row>
    <row r="378" spans="1:10" ht="12.75" hidden="1">
      <c r="A378" s="49"/>
      <c r="B378" s="50">
        <v>92604</v>
      </c>
      <c r="C378" s="22"/>
      <c r="D378" s="16" t="s">
        <v>79</v>
      </c>
      <c r="E378" s="23">
        <f>SUM(E379)</f>
        <v>0</v>
      </c>
      <c r="F378" s="23">
        <f>SUM(F379)</f>
        <v>0</v>
      </c>
      <c r="G378" s="143" t="e">
        <f t="shared" si="32"/>
        <v>#DIV/0!</v>
      </c>
      <c r="H378" s="143">
        <f>SUM(H380:H380)</f>
        <v>711.8</v>
      </c>
      <c r="I378" s="143">
        <f t="shared" si="33"/>
        <v>0</v>
      </c>
      <c r="J378" s="23">
        <f>SUM(J379:J381)</f>
        <v>501000</v>
      </c>
    </row>
    <row r="379" spans="1:10" ht="12.75" hidden="1">
      <c r="A379" s="49"/>
      <c r="B379" s="53"/>
      <c r="C379" s="32" t="s">
        <v>11</v>
      </c>
      <c r="D379" s="12" t="s">
        <v>12</v>
      </c>
      <c r="E379" s="27"/>
      <c r="F379" s="27"/>
      <c r="G379" s="147" t="e">
        <f t="shared" si="32"/>
        <v>#DIV/0!</v>
      </c>
      <c r="H379" s="143"/>
      <c r="I379" s="144">
        <f t="shared" si="33"/>
        <v>0</v>
      </c>
      <c r="J379" s="27">
        <v>501000</v>
      </c>
    </row>
    <row r="380" spans="1:10" ht="33.75" hidden="1">
      <c r="A380" s="49"/>
      <c r="B380" s="53"/>
      <c r="C380" s="32" t="s">
        <v>124</v>
      </c>
      <c r="D380" s="88" t="s">
        <v>185</v>
      </c>
      <c r="E380" s="67"/>
      <c r="F380" s="27"/>
      <c r="G380" s="147" t="e">
        <f t="shared" si="32"/>
        <v>#DIV/0!</v>
      </c>
      <c r="H380" s="144">
        <v>711.8</v>
      </c>
      <c r="I380" s="144" t="e">
        <f t="shared" si="33"/>
        <v>#DIV/0!</v>
      </c>
      <c r="J380" s="27"/>
    </row>
    <row r="381" spans="1:10" ht="33.75" hidden="1">
      <c r="A381" s="49"/>
      <c r="B381" s="53"/>
      <c r="C381" s="32" t="s">
        <v>90</v>
      </c>
      <c r="D381" s="14" t="s">
        <v>183</v>
      </c>
      <c r="E381" s="67"/>
      <c r="F381" s="27"/>
      <c r="G381" s="147" t="e">
        <f t="shared" si="32"/>
        <v>#DIV/0!</v>
      </c>
      <c r="H381" s="144"/>
      <c r="I381" s="144" t="e">
        <f t="shared" si="33"/>
        <v>#DIV/0!</v>
      </c>
      <c r="J381" s="27"/>
    </row>
    <row r="382" spans="1:10" ht="12.75" hidden="1">
      <c r="A382" s="49"/>
      <c r="B382" s="50">
        <v>92695</v>
      </c>
      <c r="C382" s="22"/>
      <c r="D382" s="16" t="s">
        <v>5</v>
      </c>
      <c r="E382" s="23">
        <f>SUM(E383)</f>
        <v>0</v>
      </c>
      <c r="F382" s="23">
        <f>SUM(F383)</f>
        <v>0</v>
      </c>
      <c r="G382" s="143" t="e">
        <f t="shared" si="32"/>
        <v>#DIV/0!</v>
      </c>
      <c r="H382" s="143">
        <f>SUM(H383:H383)</f>
        <v>711.8</v>
      </c>
      <c r="I382" s="143" t="e">
        <f t="shared" si="33"/>
        <v>#DIV/0!</v>
      </c>
      <c r="J382" s="23">
        <f>SUM(J383)</f>
        <v>0</v>
      </c>
    </row>
    <row r="383" spans="1:10" ht="12.75" hidden="1">
      <c r="A383" s="49"/>
      <c r="B383" s="53"/>
      <c r="C383" s="32" t="s">
        <v>151</v>
      </c>
      <c r="D383" s="12" t="s">
        <v>153</v>
      </c>
      <c r="E383" s="67"/>
      <c r="F383" s="27"/>
      <c r="G383" s="144" t="e">
        <f t="shared" si="32"/>
        <v>#DIV/0!</v>
      </c>
      <c r="H383" s="144">
        <v>711.8</v>
      </c>
      <c r="I383" s="144" t="e">
        <f t="shared" si="33"/>
        <v>#DIV/0!</v>
      </c>
      <c r="J383" s="45"/>
    </row>
    <row r="384" spans="1:10" ht="15.75" customHeight="1">
      <c r="A384" s="48"/>
      <c r="B384" s="38"/>
      <c r="C384" s="215" t="s">
        <v>80</v>
      </c>
      <c r="D384" s="216"/>
      <c r="E384" s="20">
        <f>SUM(E370,E358,E320,E315,E303,E234,E217,E177,E158,E111,E103,E88,E63,E57,E37,E7,E4)</f>
        <v>260271930.92999998</v>
      </c>
      <c r="F384" s="20">
        <f>SUM(F370,F358,F320,F315,F303,F234,F217,F177,F158,F111,F103,F88,F63,F57,F37,F7,F4)</f>
        <v>83633784.87</v>
      </c>
      <c r="G384" s="142">
        <f t="shared" si="32"/>
        <v>32.13323256609383</v>
      </c>
      <c r="H384" s="142" t="e">
        <f>#REF!+H7+H37+H57+H63+H88+H103+H111+H158+H177+H217+H234+H303+H315+H320+H358+H370</f>
        <v>#REF!</v>
      </c>
      <c r="I384" s="142">
        <f t="shared" si="33"/>
        <v>104.32635003194781</v>
      </c>
      <c r="J384" s="20">
        <f>SUM(J370,J358,J320,J315,J303,J234,J217,J177,J158,J111,J103,J88,J63,J57,J37,J7,J4)</f>
        <v>80165542.88</v>
      </c>
    </row>
    <row r="385" spans="2:8" s="95" customFormat="1" ht="11.25" hidden="1">
      <c r="B385" s="93"/>
      <c r="C385" s="93"/>
      <c r="D385" s="93"/>
      <c r="E385" s="94"/>
      <c r="F385" s="94"/>
      <c r="G385" s="137"/>
      <c r="H385" s="96"/>
    </row>
    <row r="386" spans="4:8" ht="12.75" hidden="1">
      <c r="D386" s="11"/>
      <c r="E386" s="92"/>
      <c r="F386" s="92"/>
      <c r="G386" s="138"/>
      <c r="H386" s="9"/>
    </row>
    <row r="387" spans="4:8" ht="12.75">
      <c r="D387" s="11"/>
      <c r="E387" s="92"/>
      <c r="F387" s="92"/>
      <c r="G387" s="138"/>
      <c r="H387" s="9"/>
    </row>
    <row r="388" spans="1:8" ht="12.75">
      <c r="A388" s="2"/>
      <c r="D388" s="11"/>
      <c r="E388" s="7"/>
      <c r="F388" s="7"/>
      <c r="G388" s="139"/>
      <c r="H388" s="7"/>
    </row>
    <row r="389" spans="4:7" ht="12.75">
      <c r="D389" s="11"/>
      <c r="E389" s="8"/>
      <c r="F389" s="5"/>
      <c r="G389" s="140"/>
    </row>
    <row r="390" spans="4:7" ht="12.75">
      <c r="D390" s="11"/>
      <c r="E390" s="8"/>
      <c r="F390" s="5"/>
      <c r="G390" s="140"/>
    </row>
    <row r="391" spans="3:7" ht="12.75">
      <c r="C391" s="4"/>
      <c r="D391" s="17"/>
      <c r="E391" s="5"/>
      <c r="F391" s="79"/>
      <c r="G391" s="140"/>
    </row>
    <row r="392" spans="4:7" ht="12.75">
      <c r="D392" s="11"/>
      <c r="E392" s="5"/>
      <c r="F392" s="5"/>
      <c r="G392" s="140"/>
    </row>
    <row r="393" spans="4:7" ht="12.75">
      <c r="D393" s="11"/>
      <c r="E393" s="5"/>
      <c r="F393" s="5"/>
      <c r="G393" s="140"/>
    </row>
    <row r="394" spans="4:8" ht="12.75">
      <c r="D394" s="11"/>
      <c r="E394" s="5"/>
      <c r="F394" s="5"/>
      <c r="G394" s="140"/>
      <c r="H394" s="10"/>
    </row>
    <row r="395" spans="4:7" ht="12.75">
      <c r="D395" s="11"/>
      <c r="E395" s="5"/>
      <c r="F395" s="5"/>
      <c r="G395" s="140"/>
    </row>
    <row r="396" spans="4:7" ht="12.75">
      <c r="D396" s="11"/>
      <c r="E396" s="5"/>
      <c r="F396" s="5"/>
      <c r="G396" s="140"/>
    </row>
    <row r="397" spans="4:7" ht="12.75">
      <c r="D397" s="11"/>
      <c r="E397" s="5"/>
      <c r="F397" s="5"/>
      <c r="G397" s="140"/>
    </row>
  </sheetData>
  <sheetProtection/>
  <mergeCells count="9">
    <mergeCell ref="J1:J2"/>
    <mergeCell ref="H1:H2"/>
    <mergeCell ref="E1:E2"/>
    <mergeCell ref="F1:F2"/>
    <mergeCell ref="G1:G2"/>
    <mergeCell ref="C384:D384"/>
    <mergeCell ref="A1:C1"/>
    <mergeCell ref="D1:D2"/>
    <mergeCell ref="I1:I2"/>
  </mergeCells>
  <printOptions horizontalCentered="1"/>
  <pageMargins left="0.7" right="0.7" top="0.75" bottom="0.75" header="0.3" footer="0.3"/>
  <pageSetup horizontalDpi="600" verticalDpi="600" orientation="landscape" paperSize="9" r:id="rId1"/>
  <headerFooter alignWithMargins="0">
    <oddHeader>&amp;LRealizacja planu dochodów według klasyfikacji budżetowej za miesiące styczeń-kwiecień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2015-05-12T12:58:32Z</cp:lastPrinted>
  <dcterms:created xsi:type="dcterms:W3CDTF">1997-02-26T13:46:56Z</dcterms:created>
  <dcterms:modified xsi:type="dcterms:W3CDTF">2015-05-13T09:01:13Z</dcterms:modified>
  <cp:category/>
  <cp:version/>
  <cp:contentType/>
  <cp:contentStatus/>
</cp:coreProperties>
</file>