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<sst xmlns="http://schemas.openxmlformats.org/spreadsheetml/2006/main" count="711" uniqueCount="251">
  <si>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</si>
  <si>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</si>
  <si>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</si>
  <si>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</si>
  <si>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</si>
  <si>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</si>
  <si>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</si>
  <si>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</si>
  <si>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</si>
  <si>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</si>
  <si>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</si>
  <si>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</si>
  <si>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</si>
  <si>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</si>
  <si>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</si>
  <si>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</si>
  <si>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</si>
  <si>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</si>
  <si>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</si>
  <si>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</si>
  <si>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</si>
  <si>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</si>
  <si>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</si>
  <si>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</si>
  <si>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</si>
  <si>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</si>
  <si>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</si>
  <si>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</si>
  <si>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</si>
  <si>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</si>
  <si>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</si>
  <si>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</si>
  <si>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</si>
  <si>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</si>
  <si>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</si>
  <si>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</si>
  <si>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</si>
  <si>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</si>
  <si>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</si>
  <si>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</si>
  <si>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</si>
  <si>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</si>
  <si>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</si>
  <si>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</si>
  <si>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</si>
  <si>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</si>
  <si>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</si>
  <si>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</si>
  <si>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</si>
  <si>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</si>
  <si>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</si>
  <si>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</si>
  <si>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</si>
  <si>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</si>
  <si>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</si>
  <si>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</si>
  <si>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</si>
  <si>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</si>
  <si>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</si>
  <si>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</si>
  <si>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</si>
  <si>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</si>
  <si>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</si>
  <si>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</si>
  <si>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</si>
  <si>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</si>
  <si>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</si>
  <si>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</si>
  <si>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</si>
  <si>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</si>
  <si>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</si>
  <si>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</si>
  <si>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</si>
  <si>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</si>
  <si>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</si>
  <si>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</si>
  <si>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</si>
  <si>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</si>
  <si>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</si>
  <si>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</si>
  <si>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</si>
  <si>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</si>
  <si>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</si>
  <si>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</si>
  <si>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</si>
  <si>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</si>
  <si>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</si>
  <si>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</si>
  <si>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</si>
  <si>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</si>
  <si>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</si>
  <si>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</si>
  <si>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</si>
  <si>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</si>
  <si>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</si>
  <si>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</si>
  <si>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</si>
  <si>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</si>
  <si>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</si>
  <si>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</si>
  <si>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</si>
  <si>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</si>
  <si>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</si>
  <si>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</si>
  <si>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</si>
  <si>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</si>
  <si>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</si>
  <si>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</si>
  <si>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</si>
  <si>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</si>
  <si>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</si>
  <si>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</si>
  <si>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</si>
  <si>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</si>
  <si>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</si>
  <si>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</si>
  <si>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</si>
  <si>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</si>
  <si>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</si>
  <si>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</si>
  <si>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</si>
  <si>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</si>
  <si>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</si>
  <si>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</si>
  <si>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</si>
  <si>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</si>
  <si>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</si>
  <si>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</si>
  <si>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</si>
  <si>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</si>
  <si>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</si>
  <si>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</si>
  <si>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</si>
  <si>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</si>
  <si>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</si>
  <si>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</si>
  <si>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</si>
  <si>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</si>
  <si>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</si>
  <si>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</si>
  <si>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</si>
  <si>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</si>
  <si>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</si>
  <si>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</si>
  <si>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</si>
  <si>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</si>
  <si>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</si>
  <si>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</si>
  <si>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</si>
  <si>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</si>
  <si>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</si>
  <si>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</si>
  <si>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</si>
  <si>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</si>
  <si>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</si>
  <si>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</si>
  <si>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</si>
  <si>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</si>
  <si>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</si>
  <si>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</si>
  <si>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</si>
  <si>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</si>
  <si>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</si>
  <si>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</si>
  <si>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</si>
  <si>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</si>
  <si>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</si>
  <si>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</si>
  <si>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</si>
  <si>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</si>
  <si>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</si>
  <si>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</si>
  <si>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</si>
  <si>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</si>
  <si>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</si>
  <si>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</si>
  <si>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</si>
  <si>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</si>
  <si>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</si>
  <si>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</si>
  <si>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</si>
  <si>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</si>
  <si>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</si>
  <si>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</si>
  <si>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</si>
  <si>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</si>
  <si>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</si>
  <si>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</si>
  <si>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</si>
  <si>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</si>
  <si>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</si>
  <si>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</si>
  <si>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</si>
  <si>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</si>
  <si>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</si>
  <si>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</si>
  <si>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</si>
  <si>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</si>
  <si>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</si>
  <si>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</si>
  <si>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</si>
  <si>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</si>
  <si>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</si>
  <si>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</si>
  <si>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</si>
  <si>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</si>
  <si>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</si>
  <si>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</si>
  <si>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</si>
  <si>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</si>
  <si>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</si>
  <si>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</si>
  <si>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</si>
  <si>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</si>
  <si>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</si>
  <si>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</si>
  <si>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</si>
  <si>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</si>
  <si>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</si>
  <si>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</si>
  <si>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</si>
  <si>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</si>
  <si>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</si>
  <si>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</si>
  <si>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</si>
  <si>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</si>
  <si>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</si>
  <si>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</si>
  <si>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</si>
  <si>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</si>
  <si>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</si>
  <si>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</si>
  <si>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</si>
  <si>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</si>
  <si>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</si>
  <si>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</si>
  <si>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</si>
  <si>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</si>
  <si>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</si>
  <si>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</si>
  <si>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</si>
  <si>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</si>
  <si>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</si>
  <si>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</si>
  <si>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</si>
  <si>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</si>
  <si>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</si>
  <si>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</si>
  <si>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 xml:space="preserve"> </t>
  </si>
  <si>
    <t>0 970</t>
  </si>
  <si>
    <t>Wykonanie               za 11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</si>
</sst>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24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7" fillId="24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2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"/>
  <sheetViews>
    <sheetView tabSelected="1" zoomScale="110" zoomScaleNormal="110" workbookViewId="0" topLeftCell="A1">
      <pane ySplit="3" topLeftCell="BM339" activePane="bottomLeft" state="frozen"/>
      <selection pane="topLeft" activeCell="A1" sqref="A1"/>
      <selection pane="bottomLeft" activeCell="D374" sqref="D374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09" t="s">
        <v>104</v>
      </c>
      <c r="B1" s="210"/>
      <c r="C1" s="211"/>
      <c r="D1" s="212" t="s">
        <v>0</v>
      </c>
      <c r="E1" s="212" t="s">
        <v>125</v>
      </c>
      <c r="F1" s="212" t="s">
        <v>250</v>
      </c>
      <c r="G1" s="214" t="s">
        <v>192</v>
      </c>
      <c r="H1" s="212" t="s">
        <v>102</v>
      </c>
      <c r="I1" s="212" t="s">
        <v>238</v>
      </c>
      <c r="J1" s="212" t="s">
        <v>234</v>
      </c>
    </row>
    <row r="2" spans="1:10" ht="14.25" customHeight="1">
      <c r="A2" s="78" t="s">
        <v>1</v>
      </c>
      <c r="B2" s="76" t="s">
        <v>103</v>
      </c>
      <c r="C2" s="77" t="s">
        <v>2</v>
      </c>
      <c r="D2" s="213"/>
      <c r="E2" s="213"/>
      <c r="F2" s="213"/>
      <c r="G2" s="215"/>
      <c r="H2" s="213"/>
      <c r="I2" s="213"/>
      <c r="J2" s="213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151</v>
      </c>
      <c r="B4" s="18"/>
      <c r="C4" s="19"/>
      <c r="D4" s="68" t="s">
        <v>147</v>
      </c>
      <c r="E4" s="20">
        <f>E5</f>
        <v>45125.26</v>
      </c>
      <c r="F4" s="20">
        <f>F5</f>
        <v>45125.26</v>
      </c>
      <c r="G4" s="142">
        <f>F4*100/E4</f>
        <v>100</v>
      </c>
      <c r="H4" s="142"/>
      <c r="I4" s="142">
        <f>(F4/J4)*100</f>
        <v>108.81341374105958</v>
      </c>
      <c r="J4" s="20">
        <f>SUM(J5)</f>
        <v>41470.31</v>
      </c>
    </row>
    <row r="5" spans="1:10" ht="12.75">
      <c r="A5" s="130"/>
      <c r="B5" s="165" t="s">
        <v>193</v>
      </c>
      <c r="C5" s="113"/>
      <c r="D5" s="116" t="s">
        <v>5</v>
      </c>
      <c r="E5" s="23">
        <f>SUM(E6)</f>
        <v>45125.26</v>
      </c>
      <c r="F5" s="23">
        <f>SUM(F6)</f>
        <v>45125.26</v>
      </c>
      <c r="G5" s="143">
        <f>F5*100/E5</f>
        <v>100</v>
      </c>
      <c r="H5" s="143"/>
      <c r="I5" s="143">
        <f>(F5/J5)*100</f>
        <v>108.81341374105958</v>
      </c>
      <c r="J5" s="23">
        <f>SUM(J6)</f>
        <v>41470.31</v>
      </c>
    </row>
    <row r="6" spans="1:10" ht="45">
      <c r="A6" s="131"/>
      <c r="B6" s="112"/>
      <c r="C6" s="81">
        <v>2010</v>
      </c>
      <c r="D6" s="14" t="s">
        <v>182</v>
      </c>
      <c r="E6" s="27">
        <v>45125.26</v>
      </c>
      <c r="F6" s="27">
        <v>45125.26</v>
      </c>
      <c r="G6" s="144">
        <f>F6*100/E6</f>
        <v>100</v>
      </c>
      <c r="H6" s="144"/>
      <c r="I6" s="144">
        <f>(F6/J6)*100</f>
        <v>108.81341374105958</v>
      </c>
      <c r="J6" s="45">
        <v>41470.31</v>
      </c>
    </row>
    <row r="7" spans="1:10" ht="12.75">
      <c r="A7" s="28">
        <v>600</v>
      </c>
      <c r="B7" s="18"/>
      <c r="C7" s="19"/>
      <c r="D7" s="68" t="s">
        <v>6</v>
      </c>
      <c r="E7" s="20">
        <f>E8+E12+E26+E30</f>
        <v>1425961</v>
      </c>
      <c r="F7" s="20">
        <f>F8+F12+F26+F30</f>
        <v>1263666.44</v>
      </c>
      <c r="G7" s="142">
        <f>F7*100/E7</f>
        <v>88.61858353769844</v>
      </c>
      <c r="H7" s="142" t="e">
        <f>H8+H12+H30</f>
        <v>#REF!</v>
      </c>
      <c r="I7" s="142">
        <f>(F7/J7)*100</f>
        <v>97.83458753632448</v>
      </c>
      <c r="J7" s="20">
        <f>SUM(J8,J12,J26,J30)</f>
        <v>1291635.68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550</v>
      </c>
      <c r="G8" s="143">
        <f>F8*100/E8</f>
        <v>91.66666666666667</v>
      </c>
      <c r="H8" s="143" t="e">
        <f>SUM(#REF!)</f>
        <v>#REF!</v>
      </c>
      <c r="I8" s="143">
        <f>(F8/J8)*100</f>
        <v>100</v>
      </c>
      <c r="J8" s="23">
        <f>SUM(J9:J11)</f>
        <v>550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146</v>
      </c>
      <c r="H9" s="144"/>
      <c r="I9" s="156" t="s">
        <v>146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352</v>
      </c>
      <c r="G10" s="144">
        <f aca="true" t="shared" si="0" ref="G10:G15">F10*100/E10</f>
        <v>91.66666666666667</v>
      </c>
      <c r="H10" s="144"/>
      <c r="I10" s="144">
        <f>(F10/J10)*100</f>
        <v>100</v>
      </c>
      <c r="J10" s="45">
        <v>352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198</v>
      </c>
      <c r="G11" s="144">
        <f t="shared" si="0"/>
        <v>91.66666666666667</v>
      </c>
      <c r="H11" s="144"/>
      <c r="I11" s="144">
        <f>(F11/J11)*100</f>
        <v>100</v>
      </c>
      <c r="J11" s="45">
        <v>198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SUM(E13:E25)</f>
        <v>788772</v>
      </c>
      <c r="F12" s="23">
        <f>SUM(F13:F25)</f>
        <v>626301.52</v>
      </c>
      <c r="G12" s="143">
        <f t="shared" si="0"/>
        <v>79.4020984517706</v>
      </c>
      <c r="H12" s="143">
        <v>0</v>
      </c>
      <c r="I12" s="143">
        <f>(F12/J12)*100</f>
        <v>48.667756237407076</v>
      </c>
      <c r="J12" s="23">
        <f>SUM(J13:J25)</f>
        <v>1286892.1199999999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47000</v>
      </c>
      <c r="F14" s="27">
        <v>40798.45</v>
      </c>
      <c r="G14" s="144">
        <f t="shared" si="0"/>
        <v>86.80521276595744</v>
      </c>
      <c r="H14" s="144">
        <v>0</v>
      </c>
      <c r="I14" s="144">
        <f>(F14/J14)*100</f>
        <v>83.00102839739878</v>
      </c>
      <c r="J14" s="27">
        <v>49154.15</v>
      </c>
    </row>
    <row r="15" spans="1:10" ht="12.75" hidden="1">
      <c r="A15" s="24"/>
      <c r="B15" s="25"/>
      <c r="C15" s="32" t="s">
        <v>150</v>
      </c>
      <c r="D15" s="115" t="s">
        <v>175</v>
      </c>
      <c r="E15" s="83"/>
      <c r="F15" s="83"/>
      <c r="G15" s="144" t="e">
        <f t="shared" si="0"/>
        <v>#DIV/0!</v>
      </c>
      <c r="H15" s="144"/>
      <c r="I15" s="156" t="s">
        <v>146</v>
      </c>
      <c r="J15" s="156" t="s">
        <v>146</v>
      </c>
    </row>
    <row r="16" spans="1:10" ht="12.75" hidden="1">
      <c r="A16" s="24"/>
      <c r="B16" s="25"/>
      <c r="C16" s="32" t="s">
        <v>150</v>
      </c>
      <c r="D16" s="115" t="s">
        <v>122</v>
      </c>
      <c r="E16" s="83"/>
      <c r="F16" s="83"/>
      <c r="G16" s="144" t="e">
        <f>F16*100/E16</f>
        <v>#DIV/0!</v>
      </c>
      <c r="H16" s="144"/>
      <c r="I16" s="144" t="e">
        <f aca="true" t="shared" si="1" ref="I16:I21"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167</v>
      </c>
      <c r="E17" s="83"/>
      <c r="F17" s="83"/>
      <c r="G17" s="144" t="e">
        <f>F17*100/E17</f>
        <v>#DIV/0!</v>
      </c>
      <c r="H17" s="144"/>
      <c r="I17" s="144" t="e">
        <f t="shared" si="1"/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840</v>
      </c>
      <c r="F18" s="83">
        <v>657.81</v>
      </c>
      <c r="G18" s="144">
        <f aca="true" t="shared" si="2" ref="G18:G30">F18*100/E18</f>
        <v>78.31071428571428</v>
      </c>
      <c r="H18" s="144"/>
      <c r="I18" s="144">
        <f t="shared" si="1"/>
        <v>113.30221502635294</v>
      </c>
      <c r="J18" s="45">
        <v>580.58</v>
      </c>
    </row>
    <row r="19" spans="1:10" ht="12.75">
      <c r="A19" s="24"/>
      <c r="B19" s="25"/>
      <c r="C19" s="32" t="s">
        <v>11</v>
      </c>
      <c r="D19" s="14" t="s">
        <v>12</v>
      </c>
      <c r="E19" s="83">
        <v>156087</v>
      </c>
      <c r="F19" s="83">
        <v>0</v>
      </c>
      <c r="G19" s="144">
        <f t="shared" si="2"/>
        <v>0</v>
      </c>
      <c r="H19" s="144"/>
      <c r="I19" s="156" t="s">
        <v>146</v>
      </c>
      <c r="J19" s="45" t="s">
        <v>146</v>
      </c>
    </row>
    <row r="20" spans="1:10" ht="33.75" hidden="1">
      <c r="A20" s="24"/>
      <c r="B20" s="25"/>
      <c r="C20" s="32" t="s">
        <v>150</v>
      </c>
      <c r="D20" s="88" t="s">
        <v>187</v>
      </c>
      <c r="E20" s="83"/>
      <c r="F20" s="83"/>
      <c r="G20" s="144" t="e">
        <f>F20*100/E20</f>
        <v>#DIV/0!</v>
      </c>
      <c r="H20" s="144"/>
      <c r="I20" s="144">
        <f t="shared" si="1"/>
        <v>0</v>
      </c>
      <c r="J20" s="45">
        <v>4000</v>
      </c>
    </row>
    <row r="21" spans="1:10" ht="33.75">
      <c r="A21" s="24"/>
      <c r="B21" s="103"/>
      <c r="C21" s="32" t="s">
        <v>126</v>
      </c>
      <c r="D21" s="88" t="s">
        <v>190</v>
      </c>
      <c r="E21" s="83">
        <v>584845</v>
      </c>
      <c r="F21" s="83">
        <v>584845.26</v>
      </c>
      <c r="G21" s="144">
        <f t="shared" si="2"/>
        <v>100.00004445622345</v>
      </c>
      <c r="H21" s="144">
        <v>0</v>
      </c>
      <c r="I21" s="144">
        <f t="shared" si="1"/>
        <v>47.4266516782582</v>
      </c>
      <c r="J21" s="27">
        <v>1233157.39</v>
      </c>
    </row>
    <row r="22" spans="1:10" ht="33.75" hidden="1">
      <c r="A22" s="24"/>
      <c r="B22" s="25"/>
      <c r="C22" s="30" t="s">
        <v>91</v>
      </c>
      <c r="D22" s="14" t="s">
        <v>123</v>
      </c>
      <c r="E22" s="83"/>
      <c r="F22" s="83"/>
      <c r="G22" s="144" t="e">
        <f t="shared" si="2"/>
        <v>#DIV/0!</v>
      </c>
      <c r="H22" s="144"/>
      <c r="I22" s="156" t="s">
        <v>146</v>
      </c>
      <c r="J22" s="45"/>
    </row>
    <row r="23" spans="1:10" ht="33.75" hidden="1">
      <c r="A23" s="24"/>
      <c r="B23" s="25"/>
      <c r="C23" s="32" t="s">
        <v>87</v>
      </c>
      <c r="D23" s="14" t="s">
        <v>132</v>
      </c>
      <c r="E23" s="83"/>
      <c r="F23" s="83"/>
      <c r="G23" s="144" t="e">
        <f t="shared" si="2"/>
        <v>#DIV/0!</v>
      </c>
      <c r="H23" s="144"/>
      <c r="I23" s="156" t="s">
        <v>146</v>
      </c>
      <c r="J23" s="27"/>
    </row>
    <row r="24" spans="1:10" ht="12.75" hidden="1">
      <c r="A24" s="24"/>
      <c r="B24" s="25"/>
      <c r="C24" s="32" t="s">
        <v>162</v>
      </c>
      <c r="D24" s="14" t="s">
        <v>156</v>
      </c>
      <c r="E24" s="83"/>
      <c r="F24" s="83"/>
      <c r="G24" s="144" t="e">
        <f t="shared" si="2"/>
        <v>#DIV/0!</v>
      </c>
      <c r="H24" s="144"/>
      <c r="I24" s="156" t="s">
        <v>146</v>
      </c>
      <c r="J24" s="45"/>
    </row>
    <row r="25" spans="1:10" ht="33.75" hidden="1">
      <c r="A25" s="24"/>
      <c r="B25" s="102"/>
      <c r="C25" s="32" t="s">
        <v>131</v>
      </c>
      <c r="D25" s="14" t="s">
        <v>133</v>
      </c>
      <c r="E25" s="83"/>
      <c r="F25" s="83"/>
      <c r="G25" s="144" t="e">
        <f t="shared" si="2"/>
        <v>#DIV/0!</v>
      </c>
      <c r="H25" s="144"/>
      <c r="I25" s="144" t="e">
        <f>(F25/J25)*100</f>
        <v>#DIV/0!</v>
      </c>
      <c r="J25" s="27"/>
    </row>
    <row r="26" spans="1:10" s="87" customFormat="1" ht="12.75">
      <c r="A26" s="84"/>
      <c r="B26" s="29">
        <v>60017</v>
      </c>
      <c r="C26" s="22"/>
      <c r="D26" s="85" t="s">
        <v>127</v>
      </c>
      <c r="E26" s="86">
        <f>SUM(E27:E29)</f>
        <v>4010</v>
      </c>
      <c r="F26" s="86">
        <f>SUM(F27:F29)</f>
        <v>3784.52</v>
      </c>
      <c r="G26" s="145">
        <f t="shared" si="2"/>
        <v>94.37705735660847</v>
      </c>
      <c r="H26" s="145"/>
      <c r="I26" s="143">
        <f>(F26/J26)*100</f>
        <v>90.24599624185655</v>
      </c>
      <c r="J26" s="86">
        <f>SUM(J27:J29)</f>
        <v>4193.56</v>
      </c>
    </row>
    <row r="27" spans="1:10" ht="45">
      <c r="A27" s="24"/>
      <c r="B27" s="132"/>
      <c r="C27" s="32" t="s">
        <v>10</v>
      </c>
      <c r="D27" s="88" t="s">
        <v>240</v>
      </c>
      <c r="E27" s="83">
        <v>4000</v>
      </c>
      <c r="F27" s="83">
        <v>3781.95</v>
      </c>
      <c r="G27" s="146">
        <f t="shared" si="2"/>
        <v>94.54875</v>
      </c>
      <c r="H27" s="146"/>
      <c r="I27" s="144">
        <f>(F27/J27)*100</f>
        <v>90.22365360529612</v>
      </c>
      <c r="J27" s="83">
        <v>4191.75</v>
      </c>
    </row>
    <row r="28" spans="1:10" ht="12.75">
      <c r="A28" s="24"/>
      <c r="B28" s="103"/>
      <c r="C28" s="32" t="s">
        <v>26</v>
      </c>
      <c r="D28" s="14" t="s">
        <v>27</v>
      </c>
      <c r="E28" s="83">
        <v>10</v>
      </c>
      <c r="F28" s="83">
        <v>2.57</v>
      </c>
      <c r="G28" s="144">
        <f t="shared" si="2"/>
        <v>25.7</v>
      </c>
      <c r="H28" s="146"/>
      <c r="I28" s="144">
        <f>(F28/J28)*100</f>
        <v>141.9889502762431</v>
      </c>
      <c r="J28" s="168">
        <v>1.81</v>
      </c>
    </row>
    <row r="29" spans="1:10" ht="22.5" hidden="1">
      <c r="A29" s="24"/>
      <c r="B29" s="33"/>
      <c r="C29" s="32" t="s">
        <v>11</v>
      </c>
      <c r="D29" s="88" t="s">
        <v>172</v>
      </c>
      <c r="E29" s="83"/>
      <c r="F29" s="83"/>
      <c r="G29" s="146" t="e">
        <f t="shared" si="2"/>
        <v>#DIV/0!</v>
      </c>
      <c r="H29" s="146"/>
      <c r="I29" s="157" t="s">
        <v>146</v>
      </c>
      <c r="J29" s="45"/>
    </row>
    <row r="30" spans="1:10" ht="12.75">
      <c r="A30" s="21"/>
      <c r="B30" s="29">
        <v>60095</v>
      </c>
      <c r="C30" s="65"/>
      <c r="D30" s="16" t="s">
        <v>5</v>
      </c>
      <c r="E30" s="23">
        <f>SUM(E31:E33)</f>
        <v>632579</v>
      </c>
      <c r="F30" s="23">
        <f>SUM(F31:F33)</f>
        <v>633030.4</v>
      </c>
      <c r="G30" s="143">
        <f t="shared" si="2"/>
        <v>100.07135867614954</v>
      </c>
      <c r="H30" s="143" t="e">
        <f>SUM(#REF!)</f>
        <v>#REF!</v>
      </c>
      <c r="I30" s="149" t="s">
        <v>146</v>
      </c>
      <c r="J30" s="23">
        <f>SUM(J31:J32)</f>
        <v>0</v>
      </c>
    </row>
    <row r="31" spans="1:10" ht="45" hidden="1">
      <c r="A31" s="24"/>
      <c r="B31" s="31"/>
      <c r="C31" s="32" t="s">
        <v>10</v>
      </c>
      <c r="D31" s="88" t="s">
        <v>240</v>
      </c>
      <c r="E31" s="27"/>
      <c r="F31" s="45"/>
      <c r="G31" s="144" t="e">
        <f aca="true" t="shared" si="3" ref="G31:G45">F31*100/E31</f>
        <v>#DIV/0!</v>
      </c>
      <c r="H31" s="144">
        <v>0</v>
      </c>
      <c r="I31" s="156" t="e">
        <f>(F31/J31)*100</f>
        <v>#DIV/0!</v>
      </c>
      <c r="J31" s="27"/>
    </row>
    <row r="32" spans="1:10" ht="12.75" hidden="1">
      <c r="A32" s="24"/>
      <c r="B32" s="31"/>
      <c r="C32" s="36" t="s">
        <v>11</v>
      </c>
      <c r="D32" s="14" t="s">
        <v>12</v>
      </c>
      <c r="E32" s="27"/>
      <c r="F32" s="27"/>
      <c r="G32" s="144" t="e">
        <f t="shared" si="3"/>
        <v>#DIV/0!</v>
      </c>
      <c r="H32" s="144"/>
      <c r="I32" s="156" t="s">
        <v>146</v>
      </c>
      <c r="J32" s="45"/>
    </row>
    <row r="33" spans="1:10" ht="33.75">
      <c r="A33" s="24"/>
      <c r="B33" s="31"/>
      <c r="C33" s="32" t="s">
        <v>126</v>
      </c>
      <c r="D33" s="88" t="s">
        <v>190</v>
      </c>
      <c r="E33" s="27">
        <v>632579</v>
      </c>
      <c r="F33" s="27">
        <v>633030.4</v>
      </c>
      <c r="G33" s="144">
        <f t="shared" si="3"/>
        <v>100.07135867614954</v>
      </c>
      <c r="H33" s="144"/>
      <c r="I33" s="156" t="s">
        <v>146</v>
      </c>
      <c r="J33" s="45">
        <v>0</v>
      </c>
    </row>
    <row r="34" spans="1:10" ht="12.75">
      <c r="A34" s="28">
        <v>700</v>
      </c>
      <c r="B34" s="39"/>
      <c r="C34" s="40"/>
      <c r="D34" s="68" t="s">
        <v>14</v>
      </c>
      <c r="E34" s="20">
        <f>E35+E38+E49</f>
        <v>24158457.98</v>
      </c>
      <c r="F34" s="20">
        <f>F35+F38+F49</f>
        <v>21397917.540000003</v>
      </c>
      <c r="G34" s="142">
        <f t="shared" si="3"/>
        <v>88.57319270010792</v>
      </c>
      <c r="H34" s="142" t="e">
        <f>H38+H49+#REF!</f>
        <v>#REF!</v>
      </c>
      <c r="I34" s="142">
        <f aca="true" t="shared" si="4" ref="I34:I40">(F34/J34)*100</f>
        <v>98.31929225995793</v>
      </c>
      <c r="J34" s="20">
        <f>J35+J38+J49</f>
        <v>21763701.759999994</v>
      </c>
    </row>
    <row r="35" spans="1:10" ht="22.5">
      <c r="A35" s="49"/>
      <c r="B35" s="50">
        <v>70004</v>
      </c>
      <c r="C35" s="119"/>
      <c r="D35" s="121" t="s">
        <v>163</v>
      </c>
      <c r="E35" s="23">
        <f>SUM(E36:E37)</f>
        <v>56250</v>
      </c>
      <c r="F35" s="23">
        <f>SUM(F36:F37)</f>
        <v>88383.89</v>
      </c>
      <c r="G35" s="143">
        <f t="shared" si="3"/>
        <v>157.12691555555554</v>
      </c>
      <c r="H35" s="143"/>
      <c r="I35" s="143">
        <f t="shared" si="4"/>
        <v>692.7538378817306</v>
      </c>
      <c r="J35" s="23">
        <f>SUM(J36:J37)</f>
        <v>12758.34</v>
      </c>
    </row>
    <row r="36" spans="1:10" ht="12.75">
      <c r="A36" s="49"/>
      <c r="B36" s="177"/>
      <c r="C36" s="54" t="s">
        <v>26</v>
      </c>
      <c r="D36" s="14" t="s">
        <v>27</v>
      </c>
      <c r="E36" s="27">
        <v>150</v>
      </c>
      <c r="F36" s="27">
        <v>218.62</v>
      </c>
      <c r="G36" s="144">
        <f t="shared" si="3"/>
        <v>145.74666666666667</v>
      </c>
      <c r="H36" s="143"/>
      <c r="I36" s="144">
        <f>(F36/J36)*100</f>
        <v>38.14891723524176</v>
      </c>
      <c r="J36" s="27">
        <v>573.07</v>
      </c>
    </row>
    <row r="37" spans="1:10" ht="12.75">
      <c r="A37" s="49"/>
      <c r="B37" s="175"/>
      <c r="C37" s="32" t="s">
        <v>11</v>
      </c>
      <c r="D37" s="14" t="s">
        <v>12</v>
      </c>
      <c r="E37" s="55">
        <v>56100</v>
      </c>
      <c r="F37" s="55">
        <v>88165.27</v>
      </c>
      <c r="G37" s="147">
        <f t="shared" si="3"/>
        <v>157.1573440285205</v>
      </c>
      <c r="H37" s="147"/>
      <c r="I37" s="144">
        <f t="shared" si="4"/>
        <v>723.5397328085467</v>
      </c>
      <c r="J37" s="161">
        <v>12185.27</v>
      </c>
    </row>
    <row r="38" spans="1:10" ht="12.75">
      <c r="A38" s="21"/>
      <c r="B38" s="29">
        <v>70005</v>
      </c>
      <c r="C38" s="22"/>
      <c r="D38" s="16" t="s">
        <v>15</v>
      </c>
      <c r="E38" s="23">
        <f>SUM(E39:E48)</f>
        <v>23433573.98</v>
      </c>
      <c r="F38" s="23">
        <f>SUM(F39:F48)</f>
        <v>21218035.740000002</v>
      </c>
      <c r="G38" s="143">
        <f t="shared" si="3"/>
        <v>90.54545310975224</v>
      </c>
      <c r="H38" s="143">
        <f>SUM(H39:H47)</f>
        <v>15797919.6</v>
      </c>
      <c r="I38" s="143">
        <f t="shared" si="4"/>
        <v>99.03426066507042</v>
      </c>
      <c r="J38" s="23">
        <f>SUM(J39:J48)</f>
        <v>21424944.859999996</v>
      </c>
    </row>
    <row r="39" spans="1:10" ht="22.5">
      <c r="A39" s="24"/>
      <c r="B39" s="31"/>
      <c r="C39" s="36" t="s">
        <v>16</v>
      </c>
      <c r="D39" s="14" t="s">
        <v>243</v>
      </c>
      <c r="E39" s="27">
        <v>1175000</v>
      </c>
      <c r="F39" s="27">
        <v>1127324.16</v>
      </c>
      <c r="G39" s="144">
        <f t="shared" si="3"/>
        <v>95.94248170212765</v>
      </c>
      <c r="H39" s="144">
        <v>989911.02</v>
      </c>
      <c r="I39" s="144">
        <f t="shared" si="4"/>
        <v>109.47616462279122</v>
      </c>
      <c r="J39" s="27">
        <v>1029743.93</v>
      </c>
    </row>
    <row r="40" spans="1:10" ht="22.5" hidden="1">
      <c r="A40" s="24"/>
      <c r="B40" s="31"/>
      <c r="C40" s="36" t="s">
        <v>28</v>
      </c>
      <c r="D40" s="14" t="s">
        <v>107</v>
      </c>
      <c r="E40" s="27"/>
      <c r="F40" s="27"/>
      <c r="G40" s="144" t="e">
        <f t="shared" si="3"/>
        <v>#DIV/0!</v>
      </c>
      <c r="H40" s="144"/>
      <c r="I40" s="144" t="e">
        <f t="shared" si="4"/>
        <v>#DIV/0!</v>
      </c>
      <c r="J40" s="45">
        <v>0</v>
      </c>
    </row>
    <row r="41" spans="1:10" ht="12.75" hidden="1">
      <c r="A41" s="24"/>
      <c r="B41" s="31"/>
      <c r="C41" s="37" t="s">
        <v>17</v>
      </c>
      <c r="D41" s="12" t="s">
        <v>18</v>
      </c>
      <c r="E41" s="27"/>
      <c r="F41" s="27"/>
      <c r="G41" s="144" t="e">
        <f t="shared" si="3"/>
        <v>#DIV/0!</v>
      </c>
      <c r="H41" s="144">
        <v>115942.36</v>
      </c>
      <c r="I41" s="144" t="e">
        <f aca="true" t="shared" si="5" ref="I41:I49">(F41/J41)*100</f>
        <v>#DIV/0!</v>
      </c>
      <c r="J41" s="27"/>
    </row>
    <row r="42" spans="1:10" ht="45">
      <c r="A42" s="101"/>
      <c r="B42" s="103"/>
      <c r="C42" s="32" t="s">
        <v>10</v>
      </c>
      <c r="D42" s="88" t="s">
        <v>208</v>
      </c>
      <c r="E42" s="55">
        <v>16849210</v>
      </c>
      <c r="F42" s="55">
        <v>14706793.3</v>
      </c>
      <c r="G42" s="144">
        <f t="shared" si="3"/>
        <v>87.28476468629687</v>
      </c>
      <c r="H42" s="144"/>
      <c r="I42" s="144">
        <f t="shared" si="5"/>
        <v>96.44367125032733</v>
      </c>
      <c r="J42" s="27">
        <v>15249101.48</v>
      </c>
    </row>
    <row r="43" spans="1:10" ht="45">
      <c r="A43" s="188"/>
      <c r="B43" s="189"/>
      <c r="C43" s="54" t="s">
        <v>10</v>
      </c>
      <c r="D43" s="187" t="s">
        <v>208</v>
      </c>
      <c r="E43" s="55">
        <v>284708</v>
      </c>
      <c r="F43" s="202">
        <v>297429.14</v>
      </c>
      <c r="G43" s="147">
        <f t="shared" si="3"/>
        <v>104.46813577419672</v>
      </c>
      <c r="H43" s="147">
        <v>11199744.45</v>
      </c>
      <c r="I43" s="147">
        <f t="shared" si="5"/>
        <v>100.88375551456834</v>
      </c>
      <c r="J43" s="55">
        <v>294823.62</v>
      </c>
    </row>
    <row r="44" spans="1:10" ht="33.75">
      <c r="A44" s="24"/>
      <c r="B44" s="189"/>
      <c r="C44" s="37" t="s">
        <v>83</v>
      </c>
      <c r="D44" s="14" t="s">
        <v>209</v>
      </c>
      <c r="E44" s="27">
        <v>619250</v>
      </c>
      <c r="F44" s="27">
        <v>627438.54</v>
      </c>
      <c r="G44" s="144">
        <f t="shared" si="3"/>
        <v>101.32233185304804</v>
      </c>
      <c r="H44" s="144">
        <v>80082.09</v>
      </c>
      <c r="I44" s="144">
        <f t="shared" si="5"/>
        <v>137.38078750264583</v>
      </c>
      <c r="J44" s="27">
        <v>456714.91</v>
      </c>
    </row>
    <row r="45" spans="1:10" ht="22.5">
      <c r="A45" s="24"/>
      <c r="B45" s="31"/>
      <c r="C45" s="37" t="s">
        <v>19</v>
      </c>
      <c r="D45" s="14" t="s">
        <v>210</v>
      </c>
      <c r="E45" s="27">
        <v>3945600</v>
      </c>
      <c r="F45" s="27">
        <v>3842614.9</v>
      </c>
      <c r="G45" s="144">
        <f t="shared" si="3"/>
        <v>97.3898747972425</v>
      </c>
      <c r="H45" s="144">
        <v>3351391.27</v>
      </c>
      <c r="I45" s="144">
        <f t="shared" si="5"/>
        <v>89.88569059810527</v>
      </c>
      <c r="J45" s="27">
        <v>4275001.81</v>
      </c>
    </row>
    <row r="46" spans="1:10" ht="12.75" hidden="1">
      <c r="A46" s="24"/>
      <c r="B46" s="31"/>
      <c r="C46" s="32" t="s">
        <v>20</v>
      </c>
      <c r="D46" s="12" t="s">
        <v>106</v>
      </c>
      <c r="E46" s="27">
        <v>0</v>
      </c>
      <c r="F46" s="27">
        <v>0</v>
      </c>
      <c r="G46" s="156" t="s">
        <v>146</v>
      </c>
      <c r="H46" s="144"/>
      <c r="I46" s="144" t="e">
        <f t="shared" si="5"/>
        <v>#DIV/0!</v>
      </c>
      <c r="J46" s="27">
        <v>0</v>
      </c>
    </row>
    <row r="47" spans="1:10" ht="12" customHeight="1">
      <c r="A47" s="24"/>
      <c r="B47" s="31"/>
      <c r="C47" s="32" t="s">
        <v>26</v>
      </c>
      <c r="D47" s="14" t="s">
        <v>27</v>
      </c>
      <c r="E47" s="27">
        <v>333120</v>
      </c>
      <c r="F47" s="27">
        <v>366776.78</v>
      </c>
      <c r="G47" s="144">
        <f aca="true" t="shared" si="6" ref="G47:G68">F47*100/E47</f>
        <v>110.10350024015369</v>
      </c>
      <c r="H47" s="144">
        <v>60848.41</v>
      </c>
      <c r="I47" s="144">
        <f t="shared" si="5"/>
        <v>398.50130987893834</v>
      </c>
      <c r="J47" s="45">
        <v>92039.04</v>
      </c>
    </row>
    <row r="48" spans="1:10" ht="13.5" customHeight="1">
      <c r="A48" s="24"/>
      <c r="B48" s="31"/>
      <c r="C48" s="32" t="s">
        <v>11</v>
      </c>
      <c r="D48" s="14" t="s">
        <v>12</v>
      </c>
      <c r="E48" s="27">
        <v>226685.98</v>
      </c>
      <c r="F48" s="27">
        <v>249658.92</v>
      </c>
      <c r="G48" s="144">
        <f t="shared" si="6"/>
        <v>110.13425708991795</v>
      </c>
      <c r="H48" s="144"/>
      <c r="I48" s="144">
        <f t="shared" si="5"/>
        <v>907.1885354942775</v>
      </c>
      <c r="J48" s="45">
        <v>27520.07</v>
      </c>
    </row>
    <row r="49" spans="1:10" ht="12.75">
      <c r="A49" s="21"/>
      <c r="B49" s="29">
        <v>70095</v>
      </c>
      <c r="C49" s="22"/>
      <c r="D49" s="16" t="s">
        <v>5</v>
      </c>
      <c r="E49" s="23">
        <f>SUM(E50:E53)</f>
        <v>668634</v>
      </c>
      <c r="F49" s="23">
        <f>SUM(F50:F53)</f>
        <v>91497.91</v>
      </c>
      <c r="G49" s="143">
        <f t="shared" si="6"/>
        <v>13.684304118546171</v>
      </c>
      <c r="H49" s="143">
        <v>1001088</v>
      </c>
      <c r="I49" s="143">
        <f t="shared" si="5"/>
        <v>28.066967535071324</v>
      </c>
      <c r="J49" s="23">
        <f>SUM(J50:J53)</f>
        <v>325998.56</v>
      </c>
    </row>
    <row r="50" spans="1:10" ht="22.5" hidden="1">
      <c r="A50" s="21"/>
      <c r="B50" s="38"/>
      <c r="C50" s="30" t="s">
        <v>78</v>
      </c>
      <c r="D50" s="14" t="s">
        <v>92</v>
      </c>
      <c r="E50" s="27"/>
      <c r="F50" s="27"/>
      <c r="G50" s="144" t="e">
        <f t="shared" si="6"/>
        <v>#DIV/0!</v>
      </c>
      <c r="H50" s="144"/>
      <c r="I50" s="144">
        <f aca="true" t="shared" si="7" ref="I50:I63">(F50/J50)*100</f>
        <v>0</v>
      </c>
      <c r="J50" s="45">
        <v>1674</v>
      </c>
    </row>
    <row r="51" spans="1:10" ht="12.75">
      <c r="A51" s="21"/>
      <c r="B51" s="38"/>
      <c r="C51" s="30" t="s">
        <v>11</v>
      </c>
      <c r="D51" s="14" t="s">
        <v>12</v>
      </c>
      <c r="E51" s="27">
        <v>5856</v>
      </c>
      <c r="F51" s="27">
        <v>6288.91</v>
      </c>
      <c r="G51" s="144">
        <f t="shared" si="6"/>
        <v>107.39258879781421</v>
      </c>
      <c r="H51" s="144"/>
      <c r="I51" s="156" t="s">
        <v>146</v>
      </c>
      <c r="J51" s="45" t="s">
        <v>146</v>
      </c>
    </row>
    <row r="52" spans="1:10" ht="33.75">
      <c r="A52" s="24"/>
      <c r="B52" s="25"/>
      <c r="C52" s="32" t="s">
        <v>126</v>
      </c>
      <c r="D52" s="88" t="s">
        <v>190</v>
      </c>
      <c r="E52" s="27">
        <v>120668</v>
      </c>
      <c r="F52" s="27">
        <v>0</v>
      </c>
      <c r="G52" s="144">
        <f t="shared" si="6"/>
        <v>0</v>
      </c>
      <c r="H52" s="144">
        <v>1000</v>
      </c>
      <c r="I52" s="144">
        <f t="shared" si="7"/>
        <v>0</v>
      </c>
      <c r="J52" s="45">
        <v>127647.56</v>
      </c>
    </row>
    <row r="53" spans="1:10" ht="33.75">
      <c r="A53" s="21"/>
      <c r="B53" s="38"/>
      <c r="C53" s="32">
        <v>6330</v>
      </c>
      <c r="D53" s="14" t="s">
        <v>211</v>
      </c>
      <c r="E53" s="27">
        <v>542110</v>
      </c>
      <c r="F53" s="27">
        <v>85209</v>
      </c>
      <c r="G53" s="144">
        <f t="shared" si="6"/>
        <v>15.71802770655402</v>
      </c>
      <c r="H53" s="144">
        <v>1000088</v>
      </c>
      <c r="I53" s="156">
        <f t="shared" si="7"/>
        <v>43.32433380618985</v>
      </c>
      <c r="J53" s="27">
        <v>196677</v>
      </c>
    </row>
    <row r="54" spans="1:10" ht="12.75">
      <c r="A54" s="28">
        <v>710</v>
      </c>
      <c r="B54" s="39"/>
      <c r="C54" s="40"/>
      <c r="D54" s="68" t="s">
        <v>21</v>
      </c>
      <c r="E54" s="20">
        <f>E55</f>
        <v>30000</v>
      </c>
      <c r="F54" s="20">
        <f>F56+F57</f>
        <v>30199.92</v>
      </c>
      <c r="G54" s="142">
        <f t="shared" si="6"/>
        <v>100.6664</v>
      </c>
      <c r="H54" s="142">
        <f>H55</f>
        <v>6000</v>
      </c>
      <c r="I54" s="142">
        <f t="shared" si="7"/>
        <v>120.50968549283006</v>
      </c>
      <c r="J54" s="20">
        <f>J55</f>
        <v>25060.16</v>
      </c>
    </row>
    <row r="55" spans="1:10" ht="12.75">
      <c r="A55" s="21"/>
      <c r="B55" s="29">
        <v>71035</v>
      </c>
      <c r="C55" s="22"/>
      <c r="D55" s="16" t="s">
        <v>22</v>
      </c>
      <c r="E55" s="23">
        <f>SUM(E56:E57)</f>
        <v>30000</v>
      </c>
      <c r="F55" s="23">
        <f>SUM(F56:F57)</f>
        <v>30199.92</v>
      </c>
      <c r="G55" s="143">
        <f t="shared" si="6"/>
        <v>100.6664</v>
      </c>
      <c r="H55" s="143">
        <f>H57</f>
        <v>6000</v>
      </c>
      <c r="I55" s="143">
        <f t="shared" si="7"/>
        <v>120.50968549283006</v>
      </c>
      <c r="J55" s="23">
        <f>SUM(J56:J57)</f>
        <v>25060.16</v>
      </c>
    </row>
    <row r="56" spans="1:12" ht="33.75">
      <c r="A56" s="21"/>
      <c r="B56" s="38"/>
      <c r="C56" s="32" t="s">
        <v>46</v>
      </c>
      <c r="D56" s="14" t="s">
        <v>212</v>
      </c>
      <c r="E56" s="27">
        <v>24000</v>
      </c>
      <c r="F56" s="27">
        <v>24199.92</v>
      </c>
      <c r="G56" s="144">
        <f t="shared" si="6"/>
        <v>100.833</v>
      </c>
      <c r="H56" s="143"/>
      <c r="I56" s="156">
        <f t="shared" si="7"/>
        <v>126.96598559508419</v>
      </c>
      <c r="J56" s="45">
        <v>19060.16</v>
      </c>
      <c r="K56" s="124"/>
      <c r="L56" s="124"/>
    </row>
    <row r="57" spans="1:10" ht="33.75">
      <c r="A57" s="24"/>
      <c r="B57" s="25"/>
      <c r="C57" s="26">
        <v>2020</v>
      </c>
      <c r="D57" s="14" t="s">
        <v>213</v>
      </c>
      <c r="E57" s="27">
        <v>6000</v>
      </c>
      <c r="F57" s="27">
        <v>6000</v>
      </c>
      <c r="G57" s="144">
        <f t="shared" si="6"/>
        <v>100</v>
      </c>
      <c r="H57" s="144">
        <v>6000</v>
      </c>
      <c r="I57" s="156">
        <f t="shared" si="7"/>
        <v>100</v>
      </c>
      <c r="J57" s="27">
        <v>6000</v>
      </c>
    </row>
    <row r="58" spans="1:10" ht="12.75">
      <c r="A58" s="28">
        <v>750</v>
      </c>
      <c r="B58" s="18"/>
      <c r="C58" s="34"/>
      <c r="D58" s="68" t="s">
        <v>23</v>
      </c>
      <c r="E58" s="41">
        <f>E59+E62+E69+E71+E76</f>
        <v>971657</v>
      </c>
      <c r="F58" s="41">
        <f>F59+F62+F69+F71+F76</f>
        <v>993779.7200000001</v>
      </c>
      <c r="G58" s="148">
        <f t="shared" si="6"/>
        <v>102.27680343989702</v>
      </c>
      <c r="H58" s="148">
        <f>H59+H62+H69+H71+H76</f>
        <v>1436509.5</v>
      </c>
      <c r="I58" s="148">
        <f t="shared" si="7"/>
        <v>33.56427532333809</v>
      </c>
      <c r="J58" s="41">
        <f>J59+J62+J69+J71+J76</f>
        <v>2960825.79</v>
      </c>
    </row>
    <row r="59" spans="1:10" ht="12.75">
      <c r="A59" s="21"/>
      <c r="B59" s="29">
        <v>75011</v>
      </c>
      <c r="C59" s="22"/>
      <c r="D59" s="16" t="s">
        <v>24</v>
      </c>
      <c r="E59" s="42">
        <f>SUM(E60:E61)</f>
        <v>481900</v>
      </c>
      <c r="F59" s="42">
        <f>SUM(F60:F61)</f>
        <v>438090.65</v>
      </c>
      <c r="G59" s="149">
        <f t="shared" si="6"/>
        <v>90.90903714463582</v>
      </c>
      <c r="H59" s="149">
        <f>SUM(H60:H61)</f>
        <v>449409.12</v>
      </c>
      <c r="I59" s="149">
        <f t="shared" si="7"/>
        <v>110.8755100357006</v>
      </c>
      <c r="J59" s="42">
        <f>SUM(J60:J61)</f>
        <v>395119.4</v>
      </c>
    </row>
    <row r="60" spans="1:10" ht="45">
      <c r="A60" s="24"/>
      <c r="B60" s="31"/>
      <c r="C60" s="32">
        <v>2010</v>
      </c>
      <c r="D60" s="14" t="s">
        <v>182</v>
      </c>
      <c r="E60" s="27">
        <v>481400</v>
      </c>
      <c r="F60" s="27">
        <v>437435</v>
      </c>
      <c r="G60" s="144">
        <f t="shared" si="6"/>
        <v>90.8672621520565</v>
      </c>
      <c r="H60" s="144">
        <v>440600</v>
      </c>
      <c r="I60" s="144">
        <f t="shared" si="7"/>
        <v>110.8173838144578</v>
      </c>
      <c r="J60" s="27">
        <v>394735</v>
      </c>
    </row>
    <row r="61" spans="1:10" ht="33.75">
      <c r="A61" s="21"/>
      <c r="B61" s="38"/>
      <c r="C61" s="32" t="s">
        <v>84</v>
      </c>
      <c r="D61" s="14" t="s">
        <v>222</v>
      </c>
      <c r="E61" s="27">
        <v>500</v>
      </c>
      <c r="F61" s="27">
        <v>655.65</v>
      </c>
      <c r="G61" s="144">
        <f t="shared" si="6"/>
        <v>131.13</v>
      </c>
      <c r="H61" s="144">
        <v>8809.12</v>
      </c>
      <c r="I61" s="144">
        <f t="shared" si="7"/>
        <v>170.56451612903228</v>
      </c>
      <c r="J61" s="27">
        <v>384.4</v>
      </c>
    </row>
    <row r="62" spans="1:10" ht="12.75">
      <c r="A62" s="21"/>
      <c r="B62" s="29">
        <v>75023</v>
      </c>
      <c r="C62" s="22"/>
      <c r="D62" s="16" t="s">
        <v>25</v>
      </c>
      <c r="E62" s="23">
        <f>SUM(E63:E68)</f>
        <v>467027</v>
      </c>
      <c r="F62" s="23">
        <f>SUM(F63:F68)</f>
        <v>553870.89</v>
      </c>
      <c r="G62" s="143">
        <f t="shared" si="6"/>
        <v>118.59504696730596</v>
      </c>
      <c r="H62" s="143">
        <f>SUM(H64:H68)</f>
        <v>987100.3799999999</v>
      </c>
      <c r="I62" s="143">
        <f t="shared" si="7"/>
        <v>21.598716512557438</v>
      </c>
      <c r="J62" s="23">
        <f>SUM(J63:J68)</f>
        <v>2564369.46</v>
      </c>
    </row>
    <row r="63" spans="1:10" ht="22.5" hidden="1">
      <c r="A63" s="21"/>
      <c r="B63" s="38"/>
      <c r="C63" s="32" t="s">
        <v>78</v>
      </c>
      <c r="D63" s="14" t="s">
        <v>92</v>
      </c>
      <c r="E63" s="27"/>
      <c r="F63" s="27"/>
      <c r="G63" s="144" t="e">
        <f t="shared" si="6"/>
        <v>#DIV/0!</v>
      </c>
      <c r="H63" s="144"/>
      <c r="I63" s="144" t="e">
        <f t="shared" si="7"/>
        <v>#DIV/0!</v>
      </c>
      <c r="J63" s="45"/>
    </row>
    <row r="64" spans="1:10" ht="12.75">
      <c r="A64" s="24"/>
      <c r="B64" s="31"/>
      <c r="C64" s="36" t="s">
        <v>17</v>
      </c>
      <c r="D64" s="12" t="s">
        <v>18</v>
      </c>
      <c r="E64" s="27">
        <v>35340</v>
      </c>
      <c r="F64" s="27">
        <v>32273</v>
      </c>
      <c r="G64" s="144">
        <f t="shared" si="6"/>
        <v>91.32144878324844</v>
      </c>
      <c r="H64" s="144">
        <v>32352</v>
      </c>
      <c r="I64" s="144">
        <f>(F64/J64)*100</f>
        <v>103.56434239225834</v>
      </c>
      <c r="J64" s="27">
        <v>31162.27</v>
      </c>
    </row>
    <row r="65" spans="1:10" ht="33.75" hidden="1">
      <c r="A65" s="24"/>
      <c r="B65" s="31"/>
      <c r="C65" s="32" t="s">
        <v>160</v>
      </c>
      <c r="D65" s="14" t="s">
        <v>170</v>
      </c>
      <c r="E65" s="27"/>
      <c r="F65" s="27"/>
      <c r="G65" s="144" t="e">
        <f t="shared" si="6"/>
        <v>#DIV/0!</v>
      </c>
      <c r="H65" s="144"/>
      <c r="I65" s="156" t="s">
        <v>146</v>
      </c>
      <c r="J65" s="45"/>
    </row>
    <row r="66" spans="1:10" ht="12.75">
      <c r="A66" s="24"/>
      <c r="B66" s="31"/>
      <c r="C66" s="32" t="s">
        <v>26</v>
      </c>
      <c r="D66" s="12" t="s">
        <v>27</v>
      </c>
      <c r="E66" s="27">
        <v>101566</v>
      </c>
      <c r="F66" s="27">
        <v>175170.43</v>
      </c>
      <c r="G66" s="144">
        <f t="shared" si="6"/>
        <v>172.46955674142922</v>
      </c>
      <c r="H66" s="144">
        <v>833783.82</v>
      </c>
      <c r="I66" s="144">
        <f aca="true" t="shared" si="8" ref="I66:I72">(F66/J66)*100</f>
        <v>95.1416192860719</v>
      </c>
      <c r="J66" s="27">
        <v>184115.46</v>
      </c>
    </row>
    <row r="67" spans="1:10" ht="12.75" hidden="1">
      <c r="A67" s="24"/>
      <c r="B67" s="31"/>
      <c r="C67" s="30" t="s">
        <v>180</v>
      </c>
      <c r="D67" s="12" t="s">
        <v>181</v>
      </c>
      <c r="E67" s="27"/>
      <c r="F67" s="27"/>
      <c r="G67" s="144" t="e">
        <f t="shared" si="6"/>
        <v>#DIV/0!</v>
      </c>
      <c r="H67" s="156"/>
      <c r="I67" s="144" t="e">
        <f t="shared" si="8"/>
        <v>#DIV/0!</v>
      </c>
      <c r="J67" s="45"/>
    </row>
    <row r="68" spans="1:10" ht="12.75">
      <c r="A68" s="24"/>
      <c r="B68" s="31"/>
      <c r="C68" s="30" t="s">
        <v>11</v>
      </c>
      <c r="D68" s="13" t="s">
        <v>12</v>
      </c>
      <c r="E68" s="27">
        <v>330121</v>
      </c>
      <c r="F68" s="27">
        <v>346427.46</v>
      </c>
      <c r="G68" s="144">
        <f t="shared" si="6"/>
        <v>104.93954035035638</v>
      </c>
      <c r="H68" s="144">
        <v>120964.56</v>
      </c>
      <c r="I68" s="144">
        <f t="shared" si="8"/>
        <v>14.747293840245227</v>
      </c>
      <c r="J68" s="27">
        <v>2349091.73</v>
      </c>
    </row>
    <row r="69" spans="1:10" ht="12.75" customHeight="1" hidden="1">
      <c r="A69" s="24"/>
      <c r="B69" s="29">
        <v>75056</v>
      </c>
      <c r="C69" s="44"/>
      <c r="D69" s="16" t="s">
        <v>143</v>
      </c>
      <c r="E69" s="23">
        <f>SUM(E70)</f>
        <v>0</v>
      </c>
      <c r="F69" s="23">
        <f>SUM(F70)</f>
        <v>0</v>
      </c>
      <c r="G69" s="149" t="s">
        <v>146</v>
      </c>
      <c r="H69" s="143"/>
      <c r="I69" s="143" t="e">
        <f t="shared" si="8"/>
        <v>#DIV/0!</v>
      </c>
      <c r="J69" s="23">
        <f>SUM(J70)</f>
        <v>0</v>
      </c>
    </row>
    <row r="70" spans="1:10" ht="12.75" customHeight="1" hidden="1">
      <c r="A70" s="24"/>
      <c r="B70" s="31"/>
      <c r="C70" s="32" t="s">
        <v>142</v>
      </c>
      <c r="D70" s="12" t="s">
        <v>122</v>
      </c>
      <c r="E70" s="27">
        <v>0</v>
      </c>
      <c r="F70" s="27">
        <v>0</v>
      </c>
      <c r="G70" s="156" t="s">
        <v>146</v>
      </c>
      <c r="H70" s="144"/>
      <c r="I70" s="144" t="e">
        <f t="shared" si="8"/>
        <v>#DIV/0!</v>
      </c>
      <c r="J70" s="27"/>
    </row>
    <row r="71" spans="1:10" s="201" customFormat="1" ht="17.25" customHeight="1">
      <c r="A71" s="101"/>
      <c r="B71" s="196">
        <v>75075</v>
      </c>
      <c r="C71" s="197"/>
      <c r="D71" s="198" t="s">
        <v>157</v>
      </c>
      <c r="E71" s="199">
        <f>SUM(E73:E75)</f>
        <v>20910</v>
      </c>
      <c r="F71" s="199">
        <f>SUM(F73:F75)</f>
        <v>0</v>
      </c>
      <c r="G71" s="200">
        <f>F71*100/E71</f>
        <v>0</v>
      </c>
      <c r="H71" s="200"/>
      <c r="I71" s="203" t="s">
        <v>146</v>
      </c>
      <c r="J71" s="204">
        <v>0</v>
      </c>
    </row>
    <row r="72" spans="1:10" ht="33.75" customHeight="1" hidden="1">
      <c r="A72" s="24"/>
      <c r="B72" s="38"/>
      <c r="C72" s="32" t="s">
        <v>140</v>
      </c>
      <c r="D72" s="14" t="s">
        <v>141</v>
      </c>
      <c r="E72" s="23"/>
      <c r="F72" s="23"/>
      <c r="G72" s="144" t="e">
        <f>F72*100/E72</f>
        <v>#DIV/0!</v>
      </c>
      <c r="H72" s="143"/>
      <c r="I72" s="156" t="e">
        <f t="shared" si="8"/>
        <v>#DIV/0!</v>
      </c>
      <c r="J72" s="45"/>
    </row>
    <row r="73" spans="1:10" ht="45" customHeight="1">
      <c r="A73" s="24"/>
      <c r="B73" s="38"/>
      <c r="C73" s="32" t="s">
        <v>148</v>
      </c>
      <c r="D73" s="88" t="s">
        <v>221</v>
      </c>
      <c r="E73" s="27">
        <v>20910</v>
      </c>
      <c r="F73" s="27">
        <v>0</v>
      </c>
      <c r="G73" s="144">
        <f>F73*100/E73</f>
        <v>0</v>
      </c>
      <c r="H73" s="143"/>
      <c r="I73" s="156" t="s">
        <v>146</v>
      </c>
      <c r="J73" s="45">
        <v>0</v>
      </c>
    </row>
    <row r="74" spans="1:10" ht="13.5" customHeight="1" hidden="1">
      <c r="A74" s="24"/>
      <c r="B74" s="38"/>
      <c r="C74" s="32" t="s">
        <v>11</v>
      </c>
      <c r="D74" s="13" t="s">
        <v>12</v>
      </c>
      <c r="E74" s="27"/>
      <c r="F74" s="27"/>
      <c r="G74" s="144" t="e">
        <f>F74*100/E74</f>
        <v>#DIV/0!</v>
      </c>
      <c r="H74" s="144"/>
      <c r="I74" s="144" t="e">
        <f>(F74/J74)*100</f>
        <v>#DIV/0!</v>
      </c>
      <c r="J74" s="45"/>
    </row>
    <row r="75" spans="1:10" ht="33.75" hidden="1">
      <c r="A75" s="24"/>
      <c r="B75" s="31"/>
      <c r="C75" s="32" t="s">
        <v>140</v>
      </c>
      <c r="D75" s="88" t="s">
        <v>141</v>
      </c>
      <c r="E75" s="27"/>
      <c r="F75" s="27"/>
      <c r="G75" s="156" t="s">
        <v>146</v>
      </c>
      <c r="H75" s="144"/>
      <c r="I75" s="156" t="s">
        <v>146</v>
      </c>
      <c r="J75" s="45"/>
    </row>
    <row r="76" spans="1:10" ht="12.75">
      <c r="A76" s="24"/>
      <c r="B76" s="29">
        <v>75095</v>
      </c>
      <c r="C76" s="104"/>
      <c r="D76" s="16" t="s">
        <v>5</v>
      </c>
      <c r="E76" s="23">
        <f>SUM(E77:E80)</f>
        <v>1820</v>
      </c>
      <c r="F76" s="23">
        <f>SUM(F77:F80)</f>
        <v>1818.18</v>
      </c>
      <c r="G76" s="143">
        <f>F76*100/E76</f>
        <v>99.9</v>
      </c>
      <c r="H76" s="143"/>
      <c r="I76" s="143">
        <f aca="true" t="shared" si="9" ref="I76:I85">(F76/J76)*100</f>
        <v>135.99664903921672</v>
      </c>
      <c r="J76" s="23">
        <f>SUM(J77:J80)</f>
        <v>1336.93</v>
      </c>
    </row>
    <row r="77" spans="1:10" ht="12.75">
      <c r="A77" s="24"/>
      <c r="B77" s="38"/>
      <c r="C77" s="32" t="s">
        <v>11</v>
      </c>
      <c r="D77" s="13" t="s">
        <v>12</v>
      </c>
      <c r="E77" s="27">
        <v>1820</v>
      </c>
      <c r="F77" s="27">
        <v>1818.18</v>
      </c>
      <c r="G77" s="144">
        <f>F77*100/E77</f>
        <v>99.9</v>
      </c>
      <c r="H77" s="143"/>
      <c r="I77" s="144">
        <f t="shared" si="9"/>
        <v>135.99664903921672</v>
      </c>
      <c r="J77" s="27">
        <v>1336.93</v>
      </c>
    </row>
    <row r="78" spans="1:10" ht="22.5" hidden="1">
      <c r="A78" s="24"/>
      <c r="B78" s="25"/>
      <c r="C78" s="32" t="s">
        <v>134</v>
      </c>
      <c r="D78" s="14" t="s">
        <v>135</v>
      </c>
      <c r="E78" s="27"/>
      <c r="F78" s="27"/>
      <c r="G78" s="144" t="e">
        <f>F78*100/E78</f>
        <v>#DIV/0!</v>
      </c>
      <c r="H78" s="144"/>
      <c r="I78" s="144" t="e">
        <f t="shared" si="9"/>
        <v>#DIV/0!</v>
      </c>
      <c r="J78" s="45"/>
    </row>
    <row r="79" spans="1:10" ht="12.75" hidden="1">
      <c r="A79" s="24"/>
      <c r="B79" s="25"/>
      <c r="C79" s="32" t="s">
        <v>171</v>
      </c>
      <c r="D79" s="14" t="s">
        <v>122</v>
      </c>
      <c r="E79" s="27"/>
      <c r="F79" s="27"/>
      <c r="G79" s="156">
        <v>0</v>
      </c>
      <c r="H79" s="144"/>
      <c r="I79" s="182" t="e">
        <f t="shared" si="9"/>
        <v>#DIV/0!</v>
      </c>
      <c r="J79" s="27"/>
    </row>
    <row r="80" spans="1:10" ht="22.5" hidden="1">
      <c r="A80" s="24"/>
      <c r="B80" s="31"/>
      <c r="C80" s="32" t="s">
        <v>98</v>
      </c>
      <c r="D80" s="14" t="s">
        <v>135</v>
      </c>
      <c r="E80" s="27"/>
      <c r="F80" s="27"/>
      <c r="G80" s="144" t="e">
        <f>F80*100/E80</f>
        <v>#DIV/0!</v>
      </c>
      <c r="H80" s="144"/>
      <c r="I80" s="144" t="e">
        <f t="shared" si="9"/>
        <v>#DIV/0!</v>
      </c>
      <c r="J80" s="27"/>
    </row>
    <row r="81" spans="1:10" ht="33.75">
      <c r="A81" s="43">
        <v>751</v>
      </c>
      <c r="B81" s="39"/>
      <c r="C81" s="40"/>
      <c r="D81" s="69" t="s">
        <v>244</v>
      </c>
      <c r="E81" s="20">
        <f>E82+E84+E86+E89+E92</f>
        <v>481434</v>
      </c>
      <c r="F81" s="20">
        <f>F82+F84+F86+F89+F92</f>
        <v>477891.98</v>
      </c>
      <c r="G81" s="142">
        <f>F81*100/E81</f>
        <v>99.26427713871476</v>
      </c>
      <c r="H81" s="142" t="e">
        <f>H82+#REF!+#REF!</f>
        <v>#REF!</v>
      </c>
      <c r="I81" s="142">
        <f t="shared" si="9"/>
        <v>5167.517084775086</v>
      </c>
      <c r="J81" s="20">
        <f>J82+J84+J86+J89</f>
        <v>9248</v>
      </c>
    </row>
    <row r="82" spans="1:10" ht="22.5">
      <c r="A82" s="21"/>
      <c r="B82" s="29">
        <v>75101</v>
      </c>
      <c r="C82" s="22"/>
      <c r="D82" s="15" t="s">
        <v>114</v>
      </c>
      <c r="E82" s="23">
        <f>SUM(E83)</f>
        <v>10017</v>
      </c>
      <c r="F82" s="23">
        <f>SUM(F83)</f>
        <v>9183</v>
      </c>
      <c r="G82" s="143">
        <f>F82*100/E82</f>
        <v>91.67415393830488</v>
      </c>
      <c r="H82" s="143">
        <f>H83</f>
        <v>8313</v>
      </c>
      <c r="I82" s="143">
        <f t="shared" si="9"/>
        <v>99.29714532871972</v>
      </c>
      <c r="J82" s="23">
        <f>SUM(J83)</f>
        <v>9248</v>
      </c>
    </row>
    <row r="83" spans="1:10" ht="45">
      <c r="A83" s="24"/>
      <c r="B83" s="25"/>
      <c r="C83" s="32">
        <v>2010</v>
      </c>
      <c r="D83" s="14" t="s">
        <v>182</v>
      </c>
      <c r="E83" s="27">
        <v>10017</v>
      </c>
      <c r="F83" s="27">
        <v>9183</v>
      </c>
      <c r="G83" s="144">
        <f aca="true" t="shared" si="10" ref="G83:G166">F83*100/E83</f>
        <v>91.67415393830488</v>
      </c>
      <c r="H83" s="144">
        <v>8313</v>
      </c>
      <c r="I83" s="144">
        <f t="shared" si="9"/>
        <v>99.29714532871972</v>
      </c>
      <c r="J83" s="27">
        <v>9248</v>
      </c>
    </row>
    <row r="84" spans="1:10" ht="12.75" hidden="1">
      <c r="A84" s="24"/>
      <c r="B84" s="29">
        <v>75107</v>
      </c>
      <c r="C84" s="104"/>
      <c r="D84" s="16" t="s">
        <v>152</v>
      </c>
      <c r="E84" s="23">
        <f>SUM(E85:E85)</f>
        <v>0</v>
      </c>
      <c r="F84" s="23">
        <f>SUM(F85:F85)</f>
        <v>0</v>
      </c>
      <c r="G84" s="144" t="e">
        <f t="shared" si="10"/>
        <v>#DIV/0!</v>
      </c>
      <c r="H84" s="143"/>
      <c r="I84" s="143" t="e">
        <f t="shared" si="9"/>
        <v>#DIV/0!</v>
      </c>
      <c r="J84" s="23">
        <f>SUM(J85:J85)</f>
        <v>0</v>
      </c>
    </row>
    <row r="85" spans="1:10" ht="12.75" hidden="1">
      <c r="A85" s="24"/>
      <c r="B85" s="114"/>
      <c r="C85" s="30">
        <v>2010</v>
      </c>
      <c r="D85" s="12" t="s">
        <v>122</v>
      </c>
      <c r="E85" s="27">
        <v>0</v>
      </c>
      <c r="F85" s="27">
        <v>0</v>
      </c>
      <c r="G85" s="144" t="e">
        <f t="shared" si="10"/>
        <v>#DIV/0!</v>
      </c>
      <c r="H85" s="144"/>
      <c r="I85" s="144" t="e">
        <f t="shared" si="9"/>
        <v>#DIV/0!</v>
      </c>
      <c r="J85" s="45">
        <v>0</v>
      </c>
    </row>
    <row r="86" spans="1:10" s="87" customFormat="1" ht="12.75" hidden="1">
      <c r="A86" s="21"/>
      <c r="B86" s="29">
        <v>75108</v>
      </c>
      <c r="C86" s="22"/>
      <c r="D86" s="16" t="s">
        <v>96</v>
      </c>
      <c r="E86" s="23">
        <f>SUM(E87:E88)</f>
        <v>0</v>
      </c>
      <c r="F86" s="23">
        <f>SUM(F87:F88)</f>
        <v>0</v>
      </c>
      <c r="G86" s="144" t="e">
        <f t="shared" si="10"/>
        <v>#DIV/0!</v>
      </c>
      <c r="H86" s="143"/>
      <c r="I86" s="149" t="s">
        <v>146</v>
      </c>
      <c r="J86" s="23">
        <f>SUM(J87:J88)</f>
        <v>0</v>
      </c>
    </row>
    <row r="87" spans="1:10" ht="12.75" hidden="1">
      <c r="A87" s="24"/>
      <c r="B87" s="31"/>
      <c r="C87" s="32" t="s">
        <v>11</v>
      </c>
      <c r="D87" s="12" t="s">
        <v>12</v>
      </c>
      <c r="E87" s="27">
        <v>0</v>
      </c>
      <c r="F87" s="27">
        <v>0</v>
      </c>
      <c r="G87" s="144" t="e">
        <f t="shared" si="10"/>
        <v>#DIV/0!</v>
      </c>
      <c r="H87" s="144"/>
      <c r="I87" s="156" t="s">
        <v>146</v>
      </c>
      <c r="J87" s="171">
        <v>0</v>
      </c>
    </row>
    <row r="88" spans="1:10" ht="12.75" hidden="1">
      <c r="A88" s="24"/>
      <c r="B88" s="31"/>
      <c r="C88" s="32" t="s">
        <v>142</v>
      </c>
      <c r="D88" s="12" t="s">
        <v>122</v>
      </c>
      <c r="E88" s="27"/>
      <c r="F88" s="27"/>
      <c r="G88" s="144" t="e">
        <f t="shared" si="10"/>
        <v>#DIV/0!</v>
      </c>
      <c r="H88" s="144"/>
      <c r="I88" s="156" t="s">
        <v>146</v>
      </c>
      <c r="J88" s="45"/>
    </row>
    <row r="89" spans="1:10" ht="45">
      <c r="A89" s="24"/>
      <c r="B89" s="29">
        <v>75109</v>
      </c>
      <c r="C89" s="104"/>
      <c r="D89" s="15" t="s">
        <v>169</v>
      </c>
      <c r="E89" s="23">
        <f>SUM(E90:E91)</f>
        <v>332454</v>
      </c>
      <c r="F89" s="23">
        <f>SUM(F91)</f>
        <v>329754</v>
      </c>
      <c r="G89" s="143">
        <f t="shared" si="10"/>
        <v>99.18785756826509</v>
      </c>
      <c r="H89" s="143"/>
      <c r="I89" s="149" t="s">
        <v>146</v>
      </c>
      <c r="J89" s="23">
        <f>SUM(J91)</f>
        <v>0</v>
      </c>
    </row>
    <row r="90" spans="1:10" ht="12.75" hidden="1">
      <c r="A90" s="24"/>
      <c r="B90" s="111"/>
      <c r="C90" s="32" t="s">
        <v>11</v>
      </c>
      <c r="D90" s="13" t="s">
        <v>12</v>
      </c>
      <c r="E90" s="27">
        <v>0</v>
      </c>
      <c r="F90" s="27">
        <v>0</v>
      </c>
      <c r="G90" s="144" t="e">
        <f t="shared" si="10"/>
        <v>#DIV/0!</v>
      </c>
      <c r="H90" s="143"/>
      <c r="I90" s="156" t="e">
        <f aca="true" t="shared" si="11" ref="I90:I102">(F90/J90)*100</f>
        <v>#DIV/0!</v>
      </c>
      <c r="J90" s="23"/>
    </row>
    <row r="91" spans="1:10" ht="12.75">
      <c r="A91" s="24"/>
      <c r="B91" s="38"/>
      <c r="C91" s="32" t="s">
        <v>142</v>
      </c>
      <c r="D91" s="12" t="s">
        <v>122</v>
      </c>
      <c r="E91" s="27">
        <v>332454</v>
      </c>
      <c r="F91" s="27">
        <v>329754</v>
      </c>
      <c r="G91" s="144">
        <f t="shared" si="10"/>
        <v>99.18785756826509</v>
      </c>
      <c r="H91" s="144"/>
      <c r="I91" s="156" t="s">
        <v>146</v>
      </c>
      <c r="J91" s="27">
        <v>0</v>
      </c>
    </row>
    <row r="92" spans="1:10" ht="12.75">
      <c r="A92" s="24"/>
      <c r="B92" s="29">
        <v>75113</v>
      </c>
      <c r="C92" s="104"/>
      <c r="D92" s="16" t="s">
        <v>235</v>
      </c>
      <c r="E92" s="23">
        <f>SUM(E93:E94)</f>
        <v>138963</v>
      </c>
      <c r="F92" s="23">
        <f>SUM(F93:F94)</f>
        <v>138954.98</v>
      </c>
      <c r="G92" s="143">
        <f>F92*100/E92</f>
        <v>99.9942286795766</v>
      </c>
      <c r="H92" s="144"/>
      <c r="I92" s="149" t="s">
        <v>146</v>
      </c>
      <c r="J92" s="45" t="s">
        <v>146</v>
      </c>
    </row>
    <row r="93" spans="1:10" ht="12.75" hidden="1">
      <c r="A93" s="24"/>
      <c r="B93" s="129"/>
      <c r="C93" s="32" t="s">
        <v>11</v>
      </c>
      <c r="D93" s="13" t="s">
        <v>12</v>
      </c>
      <c r="E93" s="27">
        <v>0</v>
      </c>
      <c r="F93" s="27">
        <v>0</v>
      </c>
      <c r="G93" s="144" t="e">
        <f t="shared" si="10"/>
        <v>#DIV/0!</v>
      </c>
      <c r="H93" s="144"/>
      <c r="I93" s="156" t="e">
        <f t="shared" si="11"/>
        <v>#DIV/0!</v>
      </c>
      <c r="J93" s="45"/>
    </row>
    <row r="94" spans="1:10" ht="12.75">
      <c r="A94" s="24"/>
      <c r="B94" s="206"/>
      <c r="C94" s="32" t="s">
        <v>142</v>
      </c>
      <c r="D94" s="12" t="s">
        <v>122</v>
      </c>
      <c r="E94" s="27">
        <v>138963</v>
      </c>
      <c r="F94" s="27">
        <v>138954.98</v>
      </c>
      <c r="G94" s="144">
        <f t="shared" si="10"/>
        <v>99.9942286795766</v>
      </c>
      <c r="H94" s="144"/>
      <c r="I94" s="156" t="s">
        <v>146</v>
      </c>
      <c r="J94" s="45" t="s">
        <v>146</v>
      </c>
    </row>
    <row r="95" spans="1:10" ht="22.5">
      <c r="A95" s="28">
        <v>754</v>
      </c>
      <c r="B95" s="205"/>
      <c r="C95" s="34"/>
      <c r="D95" s="69" t="s">
        <v>113</v>
      </c>
      <c r="E95" s="20">
        <f>E96</f>
        <v>609496</v>
      </c>
      <c r="F95" s="20">
        <f>F96</f>
        <v>609029.28</v>
      </c>
      <c r="G95" s="142">
        <f t="shared" si="10"/>
        <v>99.92342525627731</v>
      </c>
      <c r="H95" s="142">
        <f>SUM(H100)</f>
        <v>298873.6</v>
      </c>
      <c r="I95" s="142">
        <f t="shared" si="11"/>
        <v>92.27959646208855</v>
      </c>
      <c r="J95" s="20">
        <f>J96+J100</f>
        <v>659982.6</v>
      </c>
    </row>
    <row r="96" spans="1:10" ht="12.75">
      <c r="A96" s="49"/>
      <c r="B96" s="50">
        <v>75416</v>
      </c>
      <c r="C96" s="119"/>
      <c r="D96" s="172" t="s">
        <v>205</v>
      </c>
      <c r="E96" s="52">
        <f>SUM(E97:E100)</f>
        <v>609496</v>
      </c>
      <c r="F96" s="52">
        <f>SUM(F97:F100)</f>
        <v>609029.28</v>
      </c>
      <c r="G96" s="143">
        <f t="shared" si="10"/>
        <v>99.92342525627731</v>
      </c>
      <c r="H96" s="151"/>
      <c r="I96" s="144">
        <f t="shared" si="11"/>
        <v>92.27959646208855</v>
      </c>
      <c r="J96" s="23">
        <f>SUM(J97:J99)</f>
        <v>659982.6</v>
      </c>
    </row>
    <row r="97" spans="1:10" ht="22.5">
      <c r="A97" s="49"/>
      <c r="B97" s="173"/>
      <c r="C97" s="54" t="s">
        <v>28</v>
      </c>
      <c r="D97" s="14" t="s">
        <v>107</v>
      </c>
      <c r="E97" s="55">
        <v>608050</v>
      </c>
      <c r="F97" s="55">
        <v>606335.98</v>
      </c>
      <c r="G97" s="144">
        <f t="shared" si="10"/>
        <v>99.71811199736864</v>
      </c>
      <c r="H97" s="151"/>
      <c r="I97" s="144">
        <f t="shared" si="11"/>
        <v>91.87150994586827</v>
      </c>
      <c r="J97" s="161">
        <v>659982.6</v>
      </c>
    </row>
    <row r="98" spans="1:10" ht="12.75">
      <c r="A98" s="49"/>
      <c r="B98" s="60"/>
      <c r="C98" s="54" t="s">
        <v>17</v>
      </c>
      <c r="D98" s="12" t="s">
        <v>18</v>
      </c>
      <c r="E98" s="55">
        <v>1446</v>
      </c>
      <c r="F98" s="55">
        <v>2693.3</v>
      </c>
      <c r="G98" s="144">
        <f t="shared" si="10"/>
        <v>186.25864453665284</v>
      </c>
      <c r="H98" s="151"/>
      <c r="I98" s="156" t="s">
        <v>146</v>
      </c>
      <c r="J98" s="161" t="s">
        <v>146</v>
      </c>
    </row>
    <row r="99" spans="1:10" ht="33.75" hidden="1">
      <c r="A99" s="49"/>
      <c r="B99" s="175"/>
      <c r="C99" s="54" t="s">
        <v>126</v>
      </c>
      <c r="D99" s="88" t="s">
        <v>190</v>
      </c>
      <c r="E99" s="55"/>
      <c r="F99" s="55"/>
      <c r="G99" s="144" t="e">
        <f t="shared" si="10"/>
        <v>#DIV/0!</v>
      </c>
      <c r="H99" s="151"/>
      <c r="I99" s="144" t="e">
        <f t="shared" si="11"/>
        <v>#DIV/0!</v>
      </c>
      <c r="J99" s="161">
        <v>0</v>
      </c>
    </row>
    <row r="100" spans="1:10" ht="12.75" hidden="1">
      <c r="A100" s="21"/>
      <c r="B100" s="29">
        <v>75495</v>
      </c>
      <c r="C100" s="65"/>
      <c r="D100" s="16" t="s">
        <v>5</v>
      </c>
      <c r="E100" s="23">
        <f>SUM(E101:E102)</f>
        <v>0</v>
      </c>
      <c r="F100" s="23">
        <f>SUM(F101:F102)</f>
        <v>0</v>
      </c>
      <c r="G100" s="143" t="e">
        <f t="shared" si="10"/>
        <v>#DIV/0!</v>
      </c>
      <c r="H100" s="143">
        <f>SUM(H102)</f>
        <v>298873.6</v>
      </c>
      <c r="I100" s="143" t="e">
        <f t="shared" si="11"/>
        <v>#DIV/0!</v>
      </c>
      <c r="J100" s="23">
        <f>SUM(J101:J102)</f>
        <v>0</v>
      </c>
    </row>
    <row r="101" spans="1:10" ht="15" customHeight="1" hidden="1">
      <c r="A101" s="24"/>
      <c r="B101" s="31"/>
      <c r="C101" s="32" t="s">
        <v>28</v>
      </c>
      <c r="D101" s="14" t="s">
        <v>107</v>
      </c>
      <c r="E101" s="27"/>
      <c r="F101" s="27"/>
      <c r="G101" s="144" t="e">
        <f t="shared" si="10"/>
        <v>#DIV/0!</v>
      </c>
      <c r="H101" s="144">
        <v>298873.6</v>
      </c>
      <c r="I101" s="144" t="e">
        <f t="shared" si="11"/>
        <v>#DIV/0!</v>
      </c>
      <c r="J101" s="27"/>
    </row>
    <row r="102" spans="1:10" ht="33.75" hidden="1">
      <c r="A102" s="24"/>
      <c r="B102" s="31"/>
      <c r="C102" s="32" t="s">
        <v>126</v>
      </c>
      <c r="D102" s="88" t="s">
        <v>190</v>
      </c>
      <c r="E102" s="27"/>
      <c r="F102" s="27"/>
      <c r="G102" s="144" t="e">
        <f t="shared" si="10"/>
        <v>#DIV/0!</v>
      </c>
      <c r="H102" s="144">
        <v>298873.6</v>
      </c>
      <c r="I102" s="144" t="e">
        <f t="shared" si="11"/>
        <v>#DIV/0!</v>
      </c>
      <c r="J102" s="27"/>
    </row>
    <row r="103" spans="1:10" ht="52.5" customHeight="1">
      <c r="A103" s="43">
        <v>756</v>
      </c>
      <c r="B103" s="39"/>
      <c r="C103" s="40"/>
      <c r="D103" s="69" t="s">
        <v>203</v>
      </c>
      <c r="E103" s="20">
        <f>E104+E109+E118+E133+E142+E146</f>
        <v>108169890</v>
      </c>
      <c r="F103" s="20">
        <f>F104+F109+F118+F133+F142+F146</f>
        <v>101023117.23</v>
      </c>
      <c r="G103" s="142">
        <f t="shared" si="10"/>
        <v>93.39301096636042</v>
      </c>
      <c r="H103" s="142">
        <f>H104+H109+H118+H133+H142+H146</f>
        <v>82918615.82</v>
      </c>
      <c r="I103" s="142">
        <f aca="true" t="shared" si="12" ref="I103:I137">(F103/J103)*100</f>
        <v>111.74612390900907</v>
      </c>
      <c r="J103" s="20">
        <f>SUM(J104,J107,J109,J118,J133,J142,J146)</f>
        <v>90404135.46000001</v>
      </c>
    </row>
    <row r="104" spans="1:10" ht="13.5" customHeight="1">
      <c r="A104" s="21"/>
      <c r="B104" s="29">
        <v>75601</v>
      </c>
      <c r="C104" s="22"/>
      <c r="D104" s="15" t="s">
        <v>29</v>
      </c>
      <c r="E104" s="23">
        <f>SUM(E105:E106)</f>
        <v>102700</v>
      </c>
      <c r="F104" s="23">
        <f>SUM(F105:F106)</f>
        <v>99345.13</v>
      </c>
      <c r="G104" s="143">
        <f t="shared" si="10"/>
        <v>96.73333008763389</v>
      </c>
      <c r="H104" s="143">
        <f>SUM(H105:H106)</f>
        <v>228288.21</v>
      </c>
      <c r="I104" s="143">
        <f t="shared" si="12"/>
        <v>87.1398594448932</v>
      </c>
      <c r="J104" s="23">
        <f>SUM(J105:J106)</f>
        <v>114006.53</v>
      </c>
    </row>
    <row r="105" spans="1:10" ht="22.5">
      <c r="A105" s="24"/>
      <c r="B105" s="103"/>
      <c r="C105" s="36" t="s">
        <v>30</v>
      </c>
      <c r="D105" s="14" t="s">
        <v>124</v>
      </c>
      <c r="E105" s="27">
        <v>100000</v>
      </c>
      <c r="F105" s="27">
        <v>97504.02</v>
      </c>
      <c r="G105" s="144">
        <f t="shared" si="10"/>
        <v>97.50402</v>
      </c>
      <c r="H105" s="144">
        <v>136395.86</v>
      </c>
      <c r="I105" s="144">
        <f t="shared" si="12"/>
        <v>87.35648928475726</v>
      </c>
      <c r="J105" s="27">
        <v>111616.23</v>
      </c>
    </row>
    <row r="106" spans="1:10" ht="12.75" customHeight="1">
      <c r="A106" s="24"/>
      <c r="B106" s="25"/>
      <c r="C106" s="32" t="s">
        <v>20</v>
      </c>
      <c r="D106" s="14" t="s">
        <v>106</v>
      </c>
      <c r="E106" s="27">
        <v>2700</v>
      </c>
      <c r="F106" s="27">
        <v>1841.11</v>
      </c>
      <c r="G106" s="144">
        <f t="shared" si="10"/>
        <v>68.18925925925926</v>
      </c>
      <c r="H106" s="144">
        <v>91892.35</v>
      </c>
      <c r="I106" s="144">
        <f t="shared" si="12"/>
        <v>77.02422290089109</v>
      </c>
      <c r="J106" s="27">
        <v>2390.3</v>
      </c>
    </row>
    <row r="107" spans="1:10" ht="12.75" customHeight="1" hidden="1">
      <c r="A107" s="24"/>
      <c r="B107" s="29">
        <v>75605</v>
      </c>
      <c r="C107" s="46"/>
      <c r="D107" s="15" t="s">
        <v>158</v>
      </c>
      <c r="E107" s="23">
        <f>E108</f>
        <v>0</v>
      </c>
      <c r="F107" s="23">
        <f>F108</f>
        <v>0</v>
      </c>
      <c r="G107" s="149" t="s">
        <v>146</v>
      </c>
      <c r="H107" s="143"/>
      <c r="I107" s="143" t="e">
        <f t="shared" si="12"/>
        <v>#DIV/0!</v>
      </c>
      <c r="J107" s="23">
        <v>0</v>
      </c>
    </row>
    <row r="108" spans="1:10" ht="12.75" customHeight="1" hidden="1">
      <c r="A108" s="21"/>
      <c r="B108" s="118"/>
      <c r="C108" s="32" t="s">
        <v>48</v>
      </c>
      <c r="D108" s="14" t="s">
        <v>158</v>
      </c>
      <c r="E108" s="27">
        <v>0</v>
      </c>
      <c r="F108" s="27">
        <v>0</v>
      </c>
      <c r="G108" s="156" t="s">
        <v>146</v>
      </c>
      <c r="H108" s="144"/>
      <c r="I108" s="144" t="e">
        <f t="shared" si="12"/>
        <v>#DIV/0!</v>
      </c>
      <c r="J108" s="27">
        <v>0</v>
      </c>
    </row>
    <row r="109" spans="1:10" ht="35.25" customHeight="1">
      <c r="A109" s="21"/>
      <c r="B109" s="29">
        <v>75615</v>
      </c>
      <c r="C109" s="22"/>
      <c r="D109" s="15" t="s">
        <v>115</v>
      </c>
      <c r="E109" s="23">
        <f>SUM(E110:E117)</f>
        <v>35913621</v>
      </c>
      <c r="F109" s="23">
        <f>SUM(F110:F117)</f>
        <v>35315013.18</v>
      </c>
      <c r="G109" s="143">
        <f t="shared" si="10"/>
        <v>98.33320115507149</v>
      </c>
      <c r="H109" s="143">
        <f>SUM(H110:H117)</f>
        <v>21304432.6</v>
      </c>
      <c r="I109" s="143">
        <f t="shared" si="12"/>
        <v>125.1711787181829</v>
      </c>
      <c r="J109" s="23">
        <f>SUM(J110:J117)</f>
        <v>28213374.31</v>
      </c>
    </row>
    <row r="110" spans="1:10" ht="12.75">
      <c r="A110" s="24"/>
      <c r="B110" s="31"/>
      <c r="C110" s="32" t="s">
        <v>31</v>
      </c>
      <c r="D110" s="12" t="s">
        <v>32</v>
      </c>
      <c r="E110" s="27">
        <v>29006172</v>
      </c>
      <c r="F110" s="27">
        <v>26679533.71</v>
      </c>
      <c r="G110" s="144">
        <f t="shared" si="10"/>
        <v>91.97881647395596</v>
      </c>
      <c r="H110" s="144">
        <v>20056054.94</v>
      </c>
      <c r="I110" s="144">
        <f t="shared" si="12"/>
        <v>108.25466070367176</v>
      </c>
      <c r="J110" s="27">
        <v>24645159.42</v>
      </c>
    </row>
    <row r="111" spans="1:10" ht="12.75">
      <c r="A111" s="24"/>
      <c r="B111" s="31"/>
      <c r="C111" s="32" t="s">
        <v>33</v>
      </c>
      <c r="D111" s="12" t="s">
        <v>34</v>
      </c>
      <c r="E111" s="27">
        <v>2160</v>
      </c>
      <c r="F111" s="27">
        <v>1266.2</v>
      </c>
      <c r="G111" s="144">
        <f t="shared" si="10"/>
        <v>58.620370370370374</v>
      </c>
      <c r="H111" s="144">
        <v>692.5</v>
      </c>
      <c r="I111" s="144">
        <f t="shared" si="12"/>
        <v>60.626083292635045</v>
      </c>
      <c r="J111" s="27">
        <v>2088.54</v>
      </c>
    </row>
    <row r="112" spans="1:10" ht="12.75">
      <c r="A112" s="24"/>
      <c r="B112" s="31"/>
      <c r="C112" s="32" t="s">
        <v>35</v>
      </c>
      <c r="D112" s="12" t="s">
        <v>36</v>
      </c>
      <c r="E112" s="27">
        <v>464099</v>
      </c>
      <c r="F112" s="27">
        <v>536954.5</v>
      </c>
      <c r="G112" s="144">
        <f t="shared" si="10"/>
        <v>115.69826696459161</v>
      </c>
      <c r="H112" s="144">
        <v>627558.4</v>
      </c>
      <c r="I112" s="144">
        <f t="shared" si="12"/>
        <v>90.74078912240408</v>
      </c>
      <c r="J112" s="27">
        <v>591745.46</v>
      </c>
    </row>
    <row r="113" spans="1:10" ht="33.75">
      <c r="A113" s="24"/>
      <c r="B113" s="31"/>
      <c r="C113" s="32" t="s">
        <v>46</v>
      </c>
      <c r="D113" s="14" t="s">
        <v>212</v>
      </c>
      <c r="E113" s="27">
        <v>6196000</v>
      </c>
      <c r="F113" s="27">
        <v>7835100.01</v>
      </c>
      <c r="G113" s="144">
        <f t="shared" si="10"/>
        <v>126.45416413815364</v>
      </c>
      <c r="H113" s="144"/>
      <c r="I113" s="144">
        <f t="shared" si="12"/>
        <v>286.3255348730256</v>
      </c>
      <c r="J113" s="45">
        <v>2736430.76</v>
      </c>
    </row>
    <row r="114" spans="1:10" ht="12.75">
      <c r="A114" s="24"/>
      <c r="B114" s="31"/>
      <c r="C114" s="32" t="s">
        <v>37</v>
      </c>
      <c r="D114" s="12" t="s">
        <v>93</v>
      </c>
      <c r="E114" s="27">
        <v>50000</v>
      </c>
      <c r="F114" s="27">
        <v>56289</v>
      </c>
      <c r="G114" s="144">
        <f t="shared" si="10"/>
        <v>112.578</v>
      </c>
      <c r="H114" s="144">
        <v>459936</v>
      </c>
      <c r="I114" s="144">
        <f t="shared" si="12"/>
        <v>32.89311447053942</v>
      </c>
      <c r="J114" s="27">
        <v>171127</v>
      </c>
    </row>
    <row r="115" spans="1:10" ht="12.75">
      <c r="A115" s="24"/>
      <c r="B115" s="31"/>
      <c r="C115" s="32" t="s">
        <v>17</v>
      </c>
      <c r="D115" s="12" t="s">
        <v>18</v>
      </c>
      <c r="E115" s="27">
        <v>4090</v>
      </c>
      <c r="F115" s="27">
        <v>3648</v>
      </c>
      <c r="G115" s="144">
        <f t="shared" si="10"/>
        <v>89.19315403422983</v>
      </c>
      <c r="H115" s="144">
        <v>624.8</v>
      </c>
      <c r="I115" s="144">
        <f t="shared" si="12"/>
        <v>302.0367610531545</v>
      </c>
      <c r="J115" s="27">
        <v>1207.8</v>
      </c>
    </row>
    <row r="116" spans="1:10" ht="14.25" customHeight="1">
      <c r="A116" s="24"/>
      <c r="B116" s="31"/>
      <c r="C116" s="32" t="s">
        <v>20</v>
      </c>
      <c r="D116" s="14" t="s">
        <v>106</v>
      </c>
      <c r="E116" s="27">
        <v>191100</v>
      </c>
      <c r="F116" s="27">
        <v>202221.76</v>
      </c>
      <c r="G116" s="144">
        <f t="shared" si="10"/>
        <v>105.81986394557823</v>
      </c>
      <c r="H116" s="144">
        <v>124485.96</v>
      </c>
      <c r="I116" s="144">
        <f t="shared" si="12"/>
        <v>308.19285676076004</v>
      </c>
      <c r="J116" s="27">
        <v>65615.33</v>
      </c>
    </row>
    <row r="117" spans="1:10" ht="22.5" hidden="1">
      <c r="A117" s="24"/>
      <c r="B117" s="31"/>
      <c r="C117" s="32">
        <v>2680</v>
      </c>
      <c r="D117" s="14" t="s">
        <v>100</v>
      </c>
      <c r="E117" s="27"/>
      <c r="F117" s="27"/>
      <c r="G117" s="144" t="e">
        <f t="shared" si="10"/>
        <v>#DIV/0!</v>
      </c>
      <c r="H117" s="144">
        <v>35080</v>
      </c>
      <c r="I117" s="144" t="e">
        <f t="shared" si="12"/>
        <v>#DIV/0!</v>
      </c>
      <c r="J117" s="27"/>
    </row>
    <row r="118" spans="1:10" ht="45">
      <c r="A118" s="21"/>
      <c r="B118" s="29">
        <v>75616</v>
      </c>
      <c r="C118" s="44"/>
      <c r="D118" s="15" t="s">
        <v>245</v>
      </c>
      <c r="E118" s="23">
        <f>SUM(E119:E132)</f>
        <v>15712460</v>
      </c>
      <c r="F118" s="23">
        <f>SUM(F119:F132)</f>
        <v>14713372.33</v>
      </c>
      <c r="G118" s="143">
        <f t="shared" si="10"/>
        <v>93.64143062257597</v>
      </c>
      <c r="H118" s="143">
        <f>SUM(H119:H132)</f>
        <v>11289482.9</v>
      </c>
      <c r="I118" s="143">
        <f t="shared" si="12"/>
        <v>111.29060936991482</v>
      </c>
      <c r="J118" s="23">
        <f>SUM(J119:J132)</f>
        <v>13220677.299999999</v>
      </c>
    </row>
    <row r="119" spans="1:10" ht="12.75">
      <c r="A119" s="24"/>
      <c r="B119" s="25"/>
      <c r="C119" s="32" t="s">
        <v>31</v>
      </c>
      <c r="D119" s="12" t="s">
        <v>32</v>
      </c>
      <c r="E119" s="27">
        <v>7700400</v>
      </c>
      <c r="F119" s="27">
        <v>7677501.44</v>
      </c>
      <c r="G119" s="144">
        <f t="shared" si="10"/>
        <v>99.70263155160771</v>
      </c>
      <c r="H119" s="144">
        <v>5583298.77</v>
      </c>
      <c r="I119" s="144">
        <f t="shared" si="12"/>
        <v>101.03754730505683</v>
      </c>
      <c r="J119" s="27">
        <v>7598661.73</v>
      </c>
    </row>
    <row r="120" spans="1:10" ht="12.75">
      <c r="A120" s="24"/>
      <c r="B120" s="25"/>
      <c r="C120" s="32" t="s">
        <v>33</v>
      </c>
      <c r="D120" s="12" t="s">
        <v>34</v>
      </c>
      <c r="E120" s="27">
        <v>94400</v>
      </c>
      <c r="F120" s="27">
        <v>97448.05</v>
      </c>
      <c r="G120" s="144">
        <f t="shared" si="10"/>
        <v>103.22886652542373</v>
      </c>
      <c r="H120" s="144">
        <v>128065.04</v>
      </c>
      <c r="I120" s="144">
        <f t="shared" si="12"/>
        <v>94.70326526288578</v>
      </c>
      <c r="J120" s="27">
        <v>102898.3</v>
      </c>
    </row>
    <row r="121" spans="1:10" ht="12.75">
      <c r="A121" s="24"/>
      <c r="B121" s="25"/>
      <c r="C121" s="32" t="s">
        <v>35</v>
      </c>
      <c r="D121" s="12" t="s">
        <v>36</v>
      </c>
      <c r="E121" s="27">
        <v>692000</v>
      </c>
      <c r="F121" s="27">
        <v>649288.25</v>
      </c>
      <c r="G121" s="144">
        <f t="shared" si="10"/>
        <v>93.82778179190751</v>
      </c>
      <c r="H121" s="144">
        <v>586665.11</v>
      </c>
      <c r="I121" s="144">
        <f t="shared" si="12"/>
        <v>94.57998102801662</v>
      </c>
      <c r="J121" s="27">
        <v>686496.49</v>
      </c>
    </row>
    <row r="122" spans="1:10" ht="12.75">
      <c r="A122" s="24"/>
      <c r="B122" s="25"/>
      <c r="C122" s="37" t="s">
        <v>38</v>
      </c>
      <c r="D122" s="12" t="s">
        <v>39</v>
      </c>
      <c r="E122" s="27">
        <v>337000</v>
      </c>
      <c r="F122" s="27">
        <v>476892</v>
      </c>
      <c r="G122" s="144">
        <f t="shared" si="10"/>
        <v>141.51097922848663</v>
      </c>
      <c r="H122" s="144">
        <v>597304.88</v>
      </c>
      <c r="I122" s="144">
        <f t="shared" si="12"/>
        <v>107.9605573556704</v>
      </c>
      <c r="J122" s="27">
        <v>441727.99</v>
      </c>
    </row>
    <row r="123" spans="1:10" ht="12.75">
      <c r="A123" s="24"/>
      <c r="B123" s="25"/>
      <c r="C123" s="37" t="s">
        <v>40</v>
      </c>
      <c r="D123" s="12" t="s">
        <v>95</v>
      </c>
      <c r="E123" s="27">
        <v>134600</v>
      </c>
      <c r="F123" s="27">
        <v>139999.56</v>
      </c>
      <c r="G123" s="144">
        <f t="shared" si="10"/>
        <v>104.0115601783061</v>
      </c>
      <c r="H123" s="144">
        <v>189004.14</v>
      </c>
      <c r="I123" s="144">
        <f t="shared" si="12"/>
        <v>89.21372700246096</v>
      </c>
      <c r="J123" s="27">
        <v>156926.03</v>
      </c>
    </row>
    <row r="124" spans="1:10" ht="22.5">
      <c r="A124" s="24"/>
      <c r="B124" s="25"/>
      <c r="C124" s="32" t="s">
        <v>41</v>
      </c>
      <c r="D124" s="14" t="s">
        <v>214</v>
      </c>
      <c r="E124" s="27">
        <v>1830000</v>
      </c>
      <c r="F124" s="27">
        <v>1623779</v>
      </c>
      <c r="G124" s="144">
        <f t="shared" si="10"/>
        <v>88.73109289617486</v>
      </c>
      <c r="H124" s="144">
        <v>803263.87</v>
      </c>
      <c r="I124" s="144">
        <f t="shared" si="12"/>
        <v>113.0312722969563</v>
      </c>
      <c r="J124" s="27">
        <v>1436575</v>
      </c>
    </row>
    <row r="125" spans="1:10" ht="12.75">
      <c r="A125" s="24"/>
      <c r="B125" s="25"/>
      <c r="C125" s="37" t="s">
        <v>42</v>
      </c>
      <c r="D125" s="12" t="s">
        <v>43</v>
      </c>
      <c r="E125" s="27">
        <v>159000</v>
      </c>
      <c r="F125" s="27">
        <v>131652.7</v>
      </c>
      <c r="G125" s="144">
        <f t="shared" si="10"/>
        <v>82.80044025157234</v>
      </c>
      <c r="H125" s="144">
        <v>258812.5</v>
      </c>
      <c r="I125" s="144">
        <f t="shared" si="12"/>
        <v>88.31981784956221</v>
      </c>
      <c r="J125" s="27">
        <v>149063.6</v>
      </c>
    </row>
    <row r="126" spans="1:10" ht="33.75">
      <c r="A126" s="24"/>
      <c r="B126" s="25"/>
      <c r="C126" s="37" t="s">
        <v>46</v>
      </c>
      <c r="D126" s="14" t="s">
        <v>212</v>
      </c>
      <c r="E126" s="27">
        <v>2000000</v>
      </c>
      <c r="F126" s="27">
        <v>1680768.59</v>
      </c>
      <c r="G126" s="144">
        <f t="shared" si="10"/>
        <v>84.0384295</v>
      </c>
      <c r="H126" s="144"/>
      <c r="I126" s="144">
        <f t="shared" si="12"/>
        <v>305.17948912928455</v>
      </c>
      <c r="J126" s="27">
        <v>550747.56</v>
      </c>
    </row>
    <row r="127" spans="1:10" ht="12.75">
      <c r="A127" s="24"/>
      <c r="B127" s="25"/>
      <c r="C127" s="32" t="s">
        <v>37</v>
      </c>
      <c r="D127" s="12" t="s">
        <v>93</v>
      </c>
      <c r="E127" s="27">
        <v>2650000</v>
      </c>
      <c r="F127" s="27">
        <v>2125612.54</v>
      </c>
      <c r="G127" s="144">
        <f t="shared" si="10"/>
        <v>80.21179396226415</v>
      </c>
      <c r="H127" s="144">
        <v>2808159.24</v>
      </c>
      <c r="I127" s="144">
        <f t="shared" si="12"/>
        <v>107.71662206355228</v>
      </c>
      <c r="J127" s="27">
        <v>1973337.54</v>
      </c>
    </row>
    <row r="128" spans="1:10" ht="12.75">
      <c r="A128" s="24"/>
      <c r="B128" s="25"/>
      <c r="C128" s="32" t="s">
        <v>144</v>
      </c>
      <c r="D128" s="12" t="s">
        <v>145</v>
      </c>
      <c r="E128" s="27">
        <v>740</v>
      </c>
      <c r="F128" s="27">
        <v>263.63</v>
      </c>
      <c r="G128" s="144">
        <f t="shared" si="10"/>
        <v>35.62567567567567</v>
      </c>
      <c r="H128" s="144"/>
      <c r="I128" s="144">
        <f t="shared" si="12"/>
        <v>45.827176803935544</v>
      </c>
      <c r="J128" s="27">
        <v>575.27</v>
      </c>
    </row>
    <row r="129" spans="1:10" ht="12.75" hidden="1">
      <c r="A129" s="24"/>
      <c r="B129" s="25"/>
      <c r="C129" s="32" t="s">
        <v>28</v>
      </c>
      <c r="D129" s="14" t="s">
        <v>168</v>
      </c>
      <c r="E129" s="27">
        <v>0</v>
      </c>
      <c r="F129" s="27">
        <v>0</v>
      </c>
      <c r="G129" s="156" t="s">
        <v>146</v>
      </c>
      <c r="H129" s="144"/>
      <c r="I129" s="156" t="e">
        <f t="shared" si="12"/>
        <v>#DIV/0!</v>
      </c>
      <c r="J129" s="27">
        <v>0</v>
      </c>
    </row>
    <row r="130" spans="1:10" ht="12.75">
      <c r="A130" s="24"/>
      <c r="B130" s="25"/>
      <c r="C130" s="32" t="s">
        <v>17</v>
      </c>
      <c r="D130" s="12" t="s">
        <v>18</v>
      </c>
      <c r="E130" s="27">
        <v>42630</v>
      </c>
      <c r="F130" s="27">
        <v>41913.34</v>
      </c>
      <c r="G130" s="144">
        <f t="shared" si="10"/>
        <v>98.31888341543512</v>
      </c>
      <c r="H130" s="144"/>
      <c r="I130" s="144">
        <f t="shared" si="12"/>
        <v>118.53517917861186</v>
      </c>
      <c r="J130" s="27">
        <v>35359.41</v>
      </c>
    </row>
    <row r="131" spans="1:10" ht="12.75" customHeight="1">
      <c r="A131" s="24"/>
      <c r="B131" s="25"/>
      <c r="C131" s="32" t="s">
        <v>20</v>
      </c>
      <c r="D131" s="14" t="s">
        <v>106</v>
      </c>
      <c r="E131" s="27">
        <v>71690</v>
      </c>
      <c r="F131" s="27">
        <v>68253.23</v>
      </c>
      <c r="G131" s="144">
        <f t="shared" si="10"/>
        <v>95.20606779188171</v>
      </c>
      <c r="H131" s="144">
        <v>91892.35</v>
      </c>
      <c r="I131" s="144">
        <f t="shared" si="12"/>
        <v>77.28964114164476</v>
      </c>
      <c r="J131" s="27">
        <v>88308.38</v>
      </c>
    </row>
    <row r="132" spans="1:10" ht="22.5" hidden="1">
      <c r="A132" s="24"/>
      <c r="B132" s="25"/>
      <c r="C132" s="32">
        <v>2680</v>
      </c>
      <c r="D132" s="14" t="s">
        <v>100</v>
      </c>
      <c r="E132" s="27"/>
      <c r="F132" s="27"/>
      <c r="G132" s="144" t="e">
        <f t="shared" si="10"/>
        <v>#DIV/0!</v>
      </c>
      <c r="H132" s="144">
        <v>243017</v>
      </c>
      <c r="I132" s="144" t="e">
        <f t="shared" si="12"/>
        <v>#DIV/0!</v>
      </c>
      <c r="J132" s="27"/>
    </row>
    <row r="133" spans="1:10" ht="24.75" customHeight="1">
      <c r="A133" s="21"/>
      <c r="B133" s="29">
        <v>75618</v>
      </c>
      <c r="C133" s="22"/>
      <c r="D133" s="15" t="s">
        <v>116</v>
      </c>
      <c r="E133" s="23">
        <f>SUM(E134:E141)</f>
        <v>4767168</v>
      </c>
      <c r="F133" s="23">
        <f>SUM(F134:F141)</f>
        <v>4188600.6100000003</v>
      </c>
      <c r="G133" s="143">
        <f t="shared" si="10"/>
        <v>87.86349904177912</v>
      </c>
      <c r="H133" s="143">
        <f>SUM(H134:H141)</f>
        <v>3517985.71</v>
      </c>
      <c r="I133" s="143">
        <f t="shared" si="12"/>
        <v>116.72405756574639</v>
      </c>
      <c r="J133" s="23">
        <f>SUM(J134:J141)</f>
        <v>3588463.8500000006</v>
      </c>
    </row>
    <row r="134" spans="1:10" ht="12.75">
      <c r="A134" s="24"/>
      <c r="B134" s="31"/>
      <c r="C134" s="36" t="s">
        <v>44</v>
      </c>
      <c r="D134" s="12" t="s">
        <v>108</v>
      </c>
      <c r="E134" s="27">
        <v>969000</v>
      </c>
      <c r="F134" s="27">
        <v>924731.73</v>
      </c>
      <c r="G134" s="144">
        <f t="shared" si="10"/>
        <v>95.43155108359133</v>
      </c>
      <c r="H134" s="144">
        <v>1519063.49</v>
      </c>
      <c r="I134" s="144">
        <f t="shared" si="12"/>
        <v>106.35383656144161</v>
      </c>
      <c r="J134" s="27">
        <v>869486.01</v>
      </c>
    </row>
    <row r="135" spans="1:10" ht="12.75">
      <c r="A135" s="24"/>
      <c r="B135" s="31"/>
      <c r="C135" s="36" t="s">
        <v>224</v>
      </c>
      <c r="D135" s="12" t="s">
        <v>225</v>
      </c>
      <c r="E135" s="27">
        <v>20558</v>
      </c>
      <c r="F135" s="27">
        <v>20558.51</v>
      </c>
      <c r="G135" s="144">
        <f t="shared" si="10"/>
        <v>100.00248078606867</v>
      </c>
      <c r="H135" s="144"/>
      <c r="I135" s="144">
        <f t="shared" si="12"/>
        <v>6578.091703196494</v>
      </c>
      <c r="J135" s="55">
        <v>312.53</v>
      </c>
    </row>
    <row r="136" spans="1:10" ht="24" customHeight="1">
      <c r="A136" s="24"/>
      <c r="B136" s="31"/>
      <c r="C136" s="37" t="s">
        <v>45</v>
      </c>
      <c r="D136" s="14" t="s">
        <v>215</v>
      </c>
      <c r="E136" s="27">
        <v>1530000</v>
      </c>
      <c r="F136" s="27">
        <v>1629804.82</v>
      </c>
      <c r="G136" s="144">
        <f t="shared" si="10"/>
        <v>106.5231908496732</v>
      </c>
      <c r="H136" s="144">
        <v>1265153.46</v>
      </c>
      <c r="I136" s="144">
        <f t="shared" si="12"/>
        <v>105.15298152209891</v>
      </c>
      <c r="J136" s="27">
        <v>1549936.86</v>
      </c>
    </row>
    <row r="137" spans="1:10" ht="24" customHeight="1">
      <c r="A137" s="24"/>
      <c r="B137" s="31"/>
      <c r="C137" s="37" t="s">
        <v>46</v>
      </c>
      <c r="D137" s="14" t="s">
        <v>212</v>
      </c>
      <c r="E137" s="27">
        <v>1479800</v>
      </c>
      <c r="F137" s="27">
        <v>910855.47</v>
      </c>
      <c r="G137" s="144">
        <f t="shared" si="10"/>
        <v>61.5526064333018</v>
      </c>
      <c r="H137" s="144"/>
      <c r="I137" s="144">
        <f t="shared" si="12"/>
        <v>204.17389822577903</v>
      </c>
      <c r="J137" s="27">
        <v>446117.49</v>
      </c>
    </row>
    <row r="138" spans="1:10" ht="22.5" customHeight="1" hidden="1">
      <c r="A138" s="24"/>
      <c r="B138" s="31"/>
      <c r="C138" s="32" t="s">
        <v>78</v>
      </c>
      <c r="D138" s="14" t="s">
        <v>92</v>
      </c>
      <c r="E138" s="45"/>
      <c r="F138" s="45"/>
      <c r="G138" s="156" t="s">
        <v>146</v>
      </c>
      <c r="H138" s="144">
        <v>0</v>
      </c>
      <c r="I138" s="156" t="s">
        <v>146</v>
      </c>
      <c r="J138" s="27">
        <v>0</v>
      </c>
    </row>
    <row r="139" spans="1:10" ht="12.75" customHeight="1">
      <c r="A139" s="24"/>
      <c r="B139" s="31"/>
      <c r="C139" s="32" t="s">
        <v>8</v>
      </c>
      <c r="D139" s="12" t="s">
        <v>9</v>
      </c>
      <c r="E139" s="45">
        <v>5300</v>
      </c>
      <c r="F139" s="45">
        <v>6948.5</v>
      </c>
      <c r="G139" s="144">
        <f t="shared" si="10"/>
        <v>131.10377358490567</v>
      </c>
      <c r="H139" s="144"/>
      <c r="I139" s="144">
        <f>(F139/J139)*100</f>
        <v>97.66673694567433</v>
      </c>
      <c r="J139" s="45">
        <v>7114.5</v>
      </c>
    </row>
    <row r="140" spans="1:10" ht="12.75">
      <c r="A140" s="24"/>
      <c r="B140" s="31"/>
      <c r="C140" s="32" t="s">
        <v>17</v>
      </c>
      <c r="D140" s="12" t="s">
        <v>18</v>
      </c>
      <c r="E140" s="27">
        <v>751700</v>
      </c>
      <c r="F140" s="27">
        <v>684959.46</v>
      </c>
      <c r="G140" s="144">
        <f t="shared" si="10"/>
        <v>91.12138619129972</v>
      </c>
      <c r="H140" s="144">
        <v>732611.15</v>
      </c>
      <c r="I140" s="144">
        <f>(F140/J140)*100</f>
        <v>95.87313931240612</v>
      </c>
      <c r="J140" s="27">
        <v>714443.55</v>
      </c>
    </row>
    <row r="141" spans="1:10" ht="13.5" customHeight="1">
      <c r="A141" s="24"/>
      <c r="B141" s="31"/>
      <c r="C141" s="30" t="s">
        <v>20</v>
      </c>
      <c r="D141" s="14" t="s">
        <v>106</v>
      </c>
      <c r="E141" s="27">
        <v>10810</v>
      </c>
      <c r="F141" s="27">
        <v>10742.12</v>
      </c>
      <c r="G141" s="144">
        <f t="shared" si="10"/>
        <v>99.37206290471785</v>
      </c>
      <c r="H141" s="144">
        <v>1157.61</v>
      </c>
      <c r="I141" s="144">
        <f>(F141/J141)*100</f>
        <v>1020.2315487553543</v>
      </c>
      <c r="J141" s="27">
        <v>1052.91</v>
      </c>
    </row>
    <row r="142" spans="1:10" ht="12.75">
      <c r="A142" s="21"/>
      <c r="B142" s="29">
        <v>75619</v>
      </c>
      <c r="C142" s="22"/>
      <c r="D142" s="16" t="s">
        <v>47</v>
      </c>
      <c r="E142" s="23">
        <f>SUM(E143:E144)</f>
        <v>510400</v>
      </c>
      <c r="F142" s="23">
        <f>SUM(F143:F144)</f>
        <v>510393.92</v>
      </c>
      <c r="G142" s="143">
        <f t="shared" si="10"/>
        <v>99.99880877742947</v>
      </c>
      <c r="H142" s="143">
        <f>SUM(H144)</f>
        <v>450000</v>
      </c>
      <c r="I142" s="143">
        <f>(F142/J142)*100</f>
        <v>56.03815945479316</v>
      </c>
      <c r="J142" s="23">
        <f>SUM(J143:J144)</f>
        <v>910797.08</v>
      </c>
    </row>
    <row r="143" spans="1:10" ht="22.5">
      <c r="A143" s="21"/>
      <c r="B143" s="38"/>
      <c r="C143" s="32" t="s">
        <v>78</v>
      </c>
      <c r="D143" s="14" t="s">
        <v>92</v>
      </c>
      <c r="E143" s="27">
        <v>10400</v>
      </c>
      <c r="F143" s="27">
        <v>10393.92</v>
      </c>
      <c r="G143" s="144">
        <f t="shared" si="10"/>
        <v>99.94153846153846</v>
      </c>
      <c r="H143" s="144"/>
      <c r="I143" s="144">
        <f>(F143/J143)*100</f>
        <v>96.26602748150425</v>
      </c>
      <c r="J143" s="45">
        <v>10797.08</v>
      </c>
    </row>
    <row r="144" spans="1:10" ht="22.5">
      <c r="A144" s="24"/>
      <c r="B144" s="31"/>
      <c r="C144" s="37" t="s">
        <v>48</v>
      </c>
      <c r="D144" s="14" t="s">
        <v>216</v>
      </c>
      <c r="E144" s="27">
        <v>500000</v>
      </c>
      <c r="F144" s="27">
        <v>500000</v>
      </c>
      <c r="G144" s="144">
        <f t="shared" si="10"/>
        <v>100</v>
      </c>
      <c r="H144" s="144">
        <v>450000</v>
      </c>
      <c r="I144" s="144">
        <f aca="true" t="shared" si="13" ref="I144:I151">(F144/J144)*100</f>
        <v>55.55555555555556</v>
      </c>
      <c r="J144" s="27">
        <v>900000</v>
      </c>
    </row>
    <row r="145" spans="1:10" ht="12.75" hidden="1">
      <c r="A145" s="24"/>
      <c r="B145" s="31"/>
      <c r="C145" s="32" t="s">
        <v>11</v>
      </c>
      <c r="D145" s="13" t="s">
        <v>12</v>
      </c>
      <c r="E145" s="27"/>
      <c r="F145" s="27"/>
      <c r="G145" s="144" t="e">
        <f t="shared" si="10"/>
        <v>#DIV/0!</v>
      </c>
      <c r="H145" s="144"/>
      <c r="I145" s="144" t="e">
        <f t="shared" si="13"/>
        <v>#DIV/0!</v>
      </c>
      <c r="J145" s="27">
        <v>0</v>
      </c>
    </row>
    <row r="146" spans="1:10" ht="22.5">
      <c r="A146" s="21"/>
      <c r="B146" s="29">
        <v>75621</v>
      </c>
      <c r="C146" s="22"/>
      <c r="D146" s="15" t="s">
        <v>109</v>
      </c>
      <c r="E146" s="23">
        <f>SUM(E147:E148)</f>
        <v>51163541</v>
      </c>
      <c r="F146" s="23">
        <f>SUM(F147:F148)</f>
        <v>46196392.06</v>
      </c>
      <c r="G146" s="143">
        <f t="shared" si="10"/>
        <v>90.29162399060691</v>
      </c>
      <c r="H146" s="143">
        <f>SUM(H147:H148)</f>
        <v>46128426.4</v>
      </c>
      <c r="I146" s="143">
        <f t="shared" si="13"/>
        <v>104.14722204999079</v>
      </c>
      <c r="J146" s="23">
        <f>SUM(J147:J148)</f>
        <v>44356816.39</v>
      </c>
    </row>
    <row r="147" spans="1:10" ht="12.75">
      <c r="A147" s="24"/>
      <c r="B147" s="31"/>
      <c r="C147" s="36" t="s">
        <v>49</v>
      </c>
      <c r="D147" s="12" t="s">
        <v>50</v>
      </c>
      <c r="E147" s="27">
        <v>48856541</v>
      </c>
      <c r="F147" s="27">
        <v>44144811</v>
      </c>
      <c r="G147" s="144">
        <f t="shared" si="10"/>
        <v>90.35598938533123</v>
      </c>
      <c r="H147" s="144">
        <v>43532535</v>
      </c>
      <c r="I147" s="144">
        <f t="shared" si="13"/>
        <v>104.6034531158776</v>
      </c>
      <c r="J147" s="27">
        <v>42202059</v>
      </c>
    </row>
    <row r="148" spans="1:10" ht="12.75">
      <c r="A148" s="24"/>
      <c r="B148" s="31"/>
      <c r="C148" s="30" t="s">
        <v>51</v>
      </c>
      <c r="D148" s="12" t="s">
        <v>52</v>
      </c>
      <c r="E148" s="27">
        <v>2307000</v>
      </c>
      <c r="F148" s="27">
        <v>2051581.06</v>
      </c>
      <c r="G148" s="144">
        <f t="shared" si="10"/>
        <v>88.92852449068054</v>
      </c>
      <c r="H148" s="144">
        <v>2595891.4</v>
      </c>
      <c r="I148" s="144">
        <f t="shared" si="13"/>
        <v>95.21169619935728</v>
      </c>
      <c r="J148" s="27">
        <v>2154757.39</v>
      </c>
    </row>
    <row r="149" spans="1:10" ht="12.75">
      <c r="A149" s="28">
        <v>758</v>
      </c>
      <c r="B149" s="18"/>
      <c r="C149" s="34"/>
      <c r="D149" s="68" t="s">
        <v>53</v>
      </c>
      <c r="E149" s="20">
        <f>E150+E152+E154+E156+E158+E166</f>
        <v>47336497.2</v>
      </c>
      <c r="F149" s="20">
        <f>F150+F152+F154+F156+F158+F166</f>
        <v>47002021.71</v>
      </c>
      <c r="G149" s="142">
        <f t="shared" si="10"/>
        <v>99.29340887098844</v>
      </c>
      <c r="H149" s="142" t="e">
        <f>SUM(H150+#REF!+H156+H158+H166)</f>
        <v>#REF!</v>
      </c>
      <c r="I149" s="142">
        <f t="shared" si="13"/>
        <v>111.24883373899277</v>
      </c>
      <c r="J149" s="20">
        <f>J150+J152+J156+J158+J166</f>
        <v>42249451.19</v>
      </c>
    </row>
    <row r="150" spans="1:10" ht="22.5">
      <c r="A150" s="21"/>
      <c r="B150" s="29">
        <v>75801</v>
      </c>
      <c r="C150" s="22"/>
      <c r="D150" s="15" t="s">
        <v>117</v>
      </c>
      <c r="E150" s="23">
        <f>SUM(E151)</f>
        <v>38005509</v>
      </c>
      <c r="F150" s="23">
        <f>SUM(F151)</f>
        <v>38122238</v>
      </c>
      <c r="G150" s="143">
        <f t="shared" si="10"/>
        <v>100.30713705215736</v>
      </c>
      <c r="H150" s="143">
        <f>H151</f>
        <v>29785357</v>
      </c>
      <c r="I150" s="143">
        <f t="shared" si="13"/>
        <v>102.28626430850387</v>
      </c>
      <c r="J150" s="23">
        <f>SUM(J151)</f>
        <v>37270144</v>
      </c>
    </row>
    <row r="151" spans="1:10" ht="12.75">
      <c r="A151" s="24"/>
      <c r="B151" s="31"/>
      <c r="C151" s="32">
        <v>2920</v>
      </c>
      <c r="D151" s="12" t="s">
        <v>110</v>
      </c>
      <c r="E151" s="27">
        <v>38005509</v>
      </c>
      <c r="F151" s="27">
        <v>38122238</v>
      </c>
      <c r="G151" s="144">
        <f t="shared" si="10"/>
        <v>100.30713705215736</v>
      </c>
      <c r="H151" s="144">
        <v>29785357</v>
      </c>
      <c r="I151" s="144">
        <f t="shared" si="13"/>
        <v>102.28626430850387</v>
      </c>
      <c r="J151" s="27">
        <v>37270144</v>
      </c>
    </row>
    <row r="152" spans="1:10" ht="45" customHeight="1" hidden="1">
      <c r="A152" s="24"/>
      <c r="B152" s="29">
        <v>75802</v>
      </c>
      <c r="C152" s="46"/>
      <c r="D152" s="15" t="s">
        <v>229</v>
      </c>
      <c r="E152" s="23">
        <f>SUM(E153)</f>
        <v>0</v>
      </c>
      <c r="F152" s="23">
        <f>SUM(F153)</f>
        <v>0</v>
      </c>
      <c r="G152" s="143" t="e">
        <f t="shared" si="10"/>
        <v>#DIV/0!</v>
      </c>
      <c r="H152" s="144"/>
      <c r="I152" s="143" t="e">
        <f aca="true" t="shared" si="14" ref="I152:I162">(F152/J152)*100</f>
        <v>#DIV/0!</v>
      </c>
      <c r="J152" s="23">
        <f>SUM(J153)</f>
        <v>0</v>
      </c>
    </row>
    <row r="153" spans="1:10" ht="12.75" customHeight="1" hidden="1">
      <c r="A153" s="24"/>
      <c r="B153" s="118"/>
      <c r="C153" s="32" t="s">
        <v>201</v>
      </c>
      <c r="D153" s="14" t="s">
        <v>230</v>
      </c>
      <c r="E153" s="27"/>
      <c r="F153" s="27"/>
      <c r="G153" s="144" t="e">
        <f t="shared" si="10"/>
        <v>#DIV/0!</v>
      </c>
      <c r="H153" s="144"/>
      <c r="I153" s="144" t="e">
        <f t="shared" si="14"/>
        <v>#DIV/0!</v>
      </c>
      <c r="J153" s="27"/>
    </row>
    <row r="154" spans="1:10" ht="12.75" customHeight="1" hidden="1">
      <c r="A154" s="24"/>
      <c r="B154" s="29">
        <v>75805</v>
      </c>
      <c r="C154" s="46"/>
      <c r="D154" s="15" t="s">
        <v>236</v>
      </c>
      <c r="E154" s="23">
        <f>SUM(E155)</f>
        <v>0</v>
      </c>
      <c r="F154" s="23">
        <f>SUM(F155)</f>
        <v>0</v>
      </c>
      <c r="G154" s="143" t="e">
        <f t="shared" si="10"/>
        <v>#DIV/0!</v>
      </c>
      <c r="H154" s="144"/>
      <c r="I154" s="143" t="e">
        <f t="shared" si="14"/>
        <v>#DIV/0!</v>
      </c>
      <c r="J154" s="27"/>
    </row>
    <row r="155" spans="1:10" ht="12.75" customHeight="1" hidden="1">
      <c r="A155" s="24"/>
      <c r="B155" s="167"/>
      <c r="C155" s="32" t="s">
        <v>85</v>
      </c>
      <c r="D155" s="12" t="s">
        <v>110</v>
      </c>
      <c r="E155" s="27"/>
      <c r="F155" s="27"/>
      <c r="G155" s="144"/>
      <c r="H155" s="144"/>
      <c r="I155" s="144"/>
      <c r="J155" s="27"/>
    </row>
    <row r="156" spans="1:10" ht="12.75">
      <c r="A156" s="21"/>
      <c r="B156" s="29">
        <v>75807</v>
      </c>
      <c r="C156" s="22"/>
      <c r="D156" s="16" t="s">
        <v>89</v>
      </c>
      <c r="E156" s="108">
        <f>SUM(E157)</f>
        <v>1813042</v>
      </c>
      <c r="F156" s="23">
        <f>SUM(F157)</f>
        <v>1661957</v>
      </c>
      <c r="G156" s="143">
        <f t="shared" si="10"/>
        <v>91.66676778585384</v>
      </c>
      <c r="H156" s="143">
        <f>H157</f>
        <v>112138</v>
      </c>
      <c r="I156" s="149" t="s">
        <v>146</v>
      </c>
      <c r="J156" s="23">
        <f>SUM(J157)</f>
        <v>0</v>
      </c>
    </row>
    <row r="157" spans="1:10" ht="12.75">
      <c r="A157" s="24"/>
      <c r="B157" s="31"/>
      <c r="C157" s="32" t="s">
        <v>85</v>
      </c>
      <c r="D157" s="12" t="s">
        <v>110</v>
      </c>
      <c r="E157" s="27">
        <v>1813042</v>
      </c>
      <c r="F157" s="27">
        <v>1661957</v>
      </c>
      <c r="G157" s="144">
        <f t="shared" si="10"/>
        <v>91.66676778585384</v>
      </c>
      <c r="H157" s="144">
        <v>112138</v>
      </c>
      <c r="I157" s="156" t="s">
        <v>146</v>
      </c>
      <c r="J157" s="45" t="s">
        <v>146</v>
      </c>
    </row>
    <row r="158" spans="1:10" ht="12.75">
      <c r="A158" s="21"/>
      <c r="B158" s="29">
        <v>75814</v>
      </c>
      <c r="C158" s="22"/>
      <c r="D158" s="16" t="s">
        <v>54</v>
      </c>
      <c r="E158" s="23">
        <f>SUM(E159:E165)</f>
        <v>3916540.2</v>
      </c>
      <c r="F158" s="23">
        <f>SUM(F159:F165)</f>
        <v>3916539.71</v>
      </c>
      <c r="G158" s="143">
        <f t="shared" si="10"/>
        <v>99.99998748895773</v>
      </c>
      <c r="H158" s="143">
        <f>SUM(H163:H163)</f>
        <v>582383</v>
      </c>
      <c r="I158" s="143">
        <f t="shared" si="14"/>
        <v>169.30910081031988</v>
      </c>
      <c r="J158" s="23">
        <f>SUM(J159:J165)</f>
        <v>2313248.19</v>
      </c>
    </row>
    <row r="159" spans="1:10" ht="12.75" hidden="1">
      <c r="A159" s="21"/>
      <c r="B159" s="38"/>
      <c r="C159" s="32" t="s">
        <v>11</v>
      </c>
      <c r="D159" s="12" t="s">
        <v>184</v>
      </c>
      <c r="E159" s="23"/>
      <c r="F159" s="23"/>
      <c r="G159" s="144" t="e">
        <f t="shared" si="10"/>
        <v>#DIV/0!</v>
      </c>
      <c r="H159" s="143"/>
      <c r="I159" s="156" t="e">
        <f t="shared" si="14"/>
        <v>#DIV/0!</v>
      </c>
      <c r="J159" s="27">
        <v>0</v>
      </c>
    </row>
    <row r="160" spans="1:10" ht="12.75" hidden="1">
      <c r="A160" s="21"/>
      <c r="B160" s="38"/>
      <c r="C160" s="32" t="s">
        <v>11</v>
      </c>
      <c r="D160" s="12" t="s">
        <v>12</v>
      </c>
      <c r="E160" s="23"/>
      <c r="F160" s="23"/>
      <c r="G160" s="144" t="e">
        <f t="shared" si="10"/>
        <v>#DIV/0!</v>
      </c>
      <c r="H160" s="143"/>
      <c r="I160" s="156" t="e">
        <f t="shared" si="14"/>
        <v>#DIV/0!</v>
      </c>
      <c r="J160" s="27">
        <v>0</v>
      </c>
    </row>
    <row r="161" spans="1:10" ht="12.75" hidden="1">
      <c r="A161" s="21"/>
      <c r="B161" s="38"/>
      <c r="C161" s="32" t="s">
        <v>58</v>
      </c>
      <c r="D161" s="12" t="s">
        <v>122</v>
      </c>
      <c r="E161" s="23"/>
      <c r="F161" s="23"/>
      <c r="G161" s="144" t="e">
        <f t="shared" si="10"/>
        <v>#DIV/0!</v>
      </c>
      <c r="H161" s="143"/>
      <c r="I161" s="156" t="e">
        <f t="shared" si="14"/>
        <v>#DIV/0!</v>
      </c>
      <c r="J161" s="27">
        <v>0</v>
      </c>
    </row>
    <row r="162" spans="1:10" ht="12.75">
      <c r="A162" s="21"/>
      <c r="B162" s="38"/>
      <c r="C162" s="32" t="s">
        <v>136</v>
      </c>
      <c r="D162" s="12" t="s">
        <v>137</v>
      </c>
      <c r="E162" s="27">
        <v>1426170</v>
      </c>
      <c r="F162" s="27">
        <v>1426169.5</v>
      </c>
      <c r="G162" s="144">
        <f t="shared" si="10"/>
        <v>99.99996494106593</v>
      </c>
      <c r="H162" s="143"/>
      <c r="I162" s="144">
        <f t="shared" si="14"/>
        <v>125.90906843660005</v>
      </c>
      <c r="J162" s="27">
        <v>1132698</v>
      </c>
    </row>
    <row r="163" spans="1:10" ht="12.75" hidden="1">
      <c r="A163" s="24"/>
      <c r="B163" s="31"/>
      <c r="C163" s="32" t="s">
        <v>85</v>
      </c>
      <c r="D163" s="12" t="s">
        <v>110</v>
      </c>
      <c r="E163" s="27"/>
      <c r="F163" s="27">
        <v>0</v>
      </c>
      <c r="G163" s="144" t="e">
        <f t="shared" si="10"/>
        <v>#DIV/0!</v>
      </c>
      <c r="H163" s="144">
        <v>582383</v>
      </c>
      <c r="I163" s="156" t="s">
        <v>146</v>
      </c>
      <c r="J163" s="27"/>
    </row>
    <row r="164" spans="1:10" ht="22.5">
      <c r="A164" s="24"/>
      <c r="B164" s="31"/>
      <c r="C164" s="32" t="s">
        <v>159</v>
      </c>
      <c r="D164" s="14" t="s">
        <v>202</v>
      </c>
      <c r="E164" s="27">
        <v>110188.2</v>
      </c>
      <c r="F164" s="27">
        <v>110188.2</v>
      </c>
      <c r="G164" s="144">
        <f t="shared" si="10"/>
        <v>100</v>
      </c>
      <c r="H164" s="144"/>
      <c r="I164" s="156" t="s">
        <v>146</v>
      </c>
      <c r="J164" s="45" t="s">
        <v>146</v>
      </c>
    </row>
    <row r="165" spans="1:10" ht="33.75">
      <c r="A165" s="24"/>
      <c r="B165" s="31"/>
      <c r="C165" s="32" t="s">
        <v>155</v>
      </c>
      <c r="D165" s="14" t="s">
        <v>217</v>
      </c>
      <c r="E165" s="27">
        <v>2380182</v>
      </c>
      <c r="F165" s="27">
        <v>2380182.01</v>
      </c>
      <c r="G165" s="144">
        <f t="shared" si="10"/>
        <v>100.00000042013593</v>
      </c>
      <c r="H165" s="144"/>
      <c r="I165" s="144">
        <f>(F165/J165)*100</f>
        <v>201.6163336520237</v>
      </c>
      <c r="J165" s="45">
        <v>1180550.19</v>
      </c>
    </row>
    <row r="166" spans="1:10" ht="12.75">
      <c r="A166" s="21"/>
      <c r="B166" s="29">
        <v>75831</v>
      </c>
      <c r="C166" s="22"/>
      <c r="D166" s="16" t="s">
        <v>55</v>
      </c>
      <c r="E166" s="108">
        <f>SUM(E167)</f>
        <v>3601406</v>
      </c>
      <c r="F166" s="23">
        <f>SUM(F167)</f>
        <v>3301287</v>
      </c>
      <c r="G166" s="143">
        <f t="shared" si="10"/>
        <v>91.66661576062238</v>
      </c>
      <c r="H166" s="143">
        <f>H167</f>
        <v>3172327</v>
      </c>
      <c r="I166" s="143">
        <f aca="true" t="shared" si="15" ref="I166:I174">(F166/J166)*100</f>
        <v>123.8264794590067</v>
      </c>
      <c r="J166" s="23">
        <f>SUM(J167)</f>
        <v>2666059</v>
      </c>
    </row>
    <row r="167" spans="1:10" ht="12.75">
      <c r="A167" s="24"/>
      <c r="B167" s="31"/>
      <c r="C167" s="32">
        <v>2920</v>
      </c>
      <c r="D167" s="12" t="s">
        <v>110</v>
      </c>
      <c r="E167" s="55">
        <v>3601406</v>
      </c>
      <c r="F167" s="27">
        <v>3301287</v>
      </c>
      <c r="G167" s="144">
        <f aca="true" t="shared" si="16" ref="G167:G256">F167*100/E167</f>
        <v>91.66661576062238</v>
      </c>
      <c r="H167" s="144">
        <v>3172327</v>
      </c>
      <c r="I167" s="144">
        <f t="shared" si="15"/>
        <v>123.8264794590067</v>
      </c>
      <c r="J167" s="27">
        <v>2666059</v>
      </c>
    </row>
    <row r="168" spans="1:10" ht="12.75">
      <c r="A168" s="28">
        <v>801</v>
      </c>
      <c r="B168" s="162"/>
      <c r="C168" s="163"/>
      <c r="D168" s="68" t="s">
        <v>56</v>
      </c>
      <c r="E168" s="20">
        <f>E169+E180+E183+E193+E198+E201</f>
        <v>4182064.76</v>
      </c>
      <c r="F168" s="20">
        <f>SUM(F169,F180,F183,F193,F198,F201)</f>
        <v>3981856.0900000003</v>
      </c>
      <c r="G168" s="142">
        <f t="shared" si="16"/>
        <v>95.21268365055163</v>
      </c>
      <c r="H168" s="142" t="e">
        <f>H169+H183+H193+#REF!+#REF!</f>
        <v>#REF!</v>
      </c>
      <c r="I168" s="142">
        <f t="shared" si="15"/>
        <v>230.60639657040798</v>
      </c>
      <c r="J168" s="20">
        <f>SUM(J169,J183,J193,J198,J201,J180)</f>
        <v>1726689.35</v>
      </c>
    </row>
    <row r="169" spans="1:10" ht="12.75">
      <c r="A169" s="21"/>
      <c r="B169" s="29">
        <v>80101</v>
      </c>
      <c r="C169" s="22"/>
      <c r="D169" s="16" t="s">
        <v>57</v>
      </c>
      <c r="E169" s="23">
        <f>SUM(E170:E179)</f>
        <v>326953.76</v>
      </c>
      <c r="F169" s="23">
        <f>SUM(F170:F179)</f>
        <v>465893.12</v>
      </c>
      <c r="G169" s="143">
        <f t="shared" si="16"/>
        <v>142.49511001188668</v>
      </c>
      <c r="H169" s="143">
        <f>SUM(H172:H174)</f>
        <v>44573.149999999994</v>
      </c>
      <c r="I169" s="143">
        <f t="shared" si="15"/>
        <v>195.51407952970507</v>
      </c>
      <c r="J169" s="23">
        <f>SUM(J170:J179)</f>
        <v>238291.34000000003</v>
      </c>
    </row>
    <row r="170" spans="1:10" ht="22.5">
      <c r="A170" s="21"/>
      <c r="B170" s="38"/>
      <c r="C170" s="32" t="s">
        <v>78</v>
      </c>
      <c r="D170" s="14" t="s">
        <v>92</v>
      </c>
      <c r="E170" s="27">
        <v>5225</v>
      </c>
      <c r="F170" s="27">
        <v>3024.56</v>
      </c>
      <c r="G170" s="144">
        <f>F170*100/E170</f>
        <v>57.886315789473684</v>
      </c>
      <c r="H170" s="144"/>
      <c r="I170" s="144">
        <f t="shared" si="15"/>
        <v>636.9103773584906</v>
      </c>
      <c r="J170" s="45">
        <v>474.88</v>
      </c>
    </row>
    <row r="171" spans="1:10" ht="12.75" hidden="1">
      <c r="A171" s="21"/>
      <c r="B171" s="38"/>
      <c r="C171" s="32" t="s">
        <v>160</v>
      </c>
      <c r="D171" s="12" t="s">
        <v>161</v>
      </c>
      <c r="E171" s="27"/>
      <c r="F171" s="27"/>
      <c r="G171" s="144" t="e">
        <f t="shared" si="16"/>
        <v>#DIV/0!</v>
      </c>
      <c r="H171" s="144"/>
      <c r="I171" s="144" t="e">
        <f t="shared" si="15"/>
        <v>#DIV/0!</v>
      </c>
      <c r="J171" s="27"/>
    </row>
    <row r="172" spans="1:10" ht="12.75" hidden="1">
      <c r="A172" s="24"/>
      <c r="B172" s="31"/>
      <c r="C172" s="32" t="s">
        <v>26</v>
      </c>
      <c r="D172" s="12" t="s">
        <v>27</v>
      </c>
      <c r="E172" s="27"/>
      <c r="F172" s="27"/>
      <c r="G172" s="144" t="e">
        <f t="shared" si="16"/>
        <v>#DIV/0!</v>
      </c>
      <c r="H172" s="144">
        <v>41456.77</v>
      </c>
      <c r="I172" s="144" t="e">
        <f t="shared" si="15"/>
        <v>#DIV/0!</v>
      </c>
      <c r="J172" s="27"/>
    </row>
    <row r="173" spans="1:10" ht="12.75">
      <c r="A173" s="24"/>
      <c r="B173" s="31"/>
      <c r="C173" s="30" t="s">
        <v>94</v>
      </c>
      <c r="D173" s="12" t="s">
        <v>27</v>
      </c>
      <c r="E173" s="35">
        <v>950</v>
      </c>
      <c r="F173" s="27">
        <v>142.31</v>
      </c>
      <c r="G173" s="144">
        <f t="shared" si="16"/>
        <v>14.98</v>
      </c>
      <c r="H173" s="144"/>
      <c r="I173" s="144">
        <f t="shared" si="15"/>
        <v>30.37761222703695</v>
      </c>
      <c r="J173" s="45">
        <v>468.47</v>
      </c>
    </row>
    <row r="174" spans="1:11" ht="12.75">
      <c r="A174" s="24"/>
      <c r="B174" s="31"/>
      <c r="C174" s="32" t="s">
        <v>11</v>
      </c>
      <c r="D174" s="13" t="s">
        <v>12</v>
      </c>
      <c r="E174" s="27">
        <v>7850</v>
      </c>
      <c r="F174" s="27">
        <v>5783.92</v>
      </c>
      <c r="G174" s="144">
        <f t="shared" si="16"/>
        <v>73.68050955414013</v>
      </c>
      <c r="H174" s="144">
        <v>3116.38</v>
      </c>
      <c r="I174" s="144">
        <f t="shared" si="15"/>
        <v>103.79939018809414</v>
      </c>
      <c r="J174" s="27">
        <v>5572.21</v>
      </c>
      <c r="K174" s="174"/>
    </row>
    <row r="175" spans="1:10" ht="28.5" customHeight="1">
      <c r="A175" s="24"/>
      <c r="B175" s="31"/>
      <c r="C175" s="32" t="s">
        <v>142</v>
      </c>
      <c r="D175" s="14" t="s">
        <v>182</v>
      </c>
      <c r="E175" s="27">
        <v>72392.76</v>
      </c>
      <c r="F175" s="27">
        <v>72392.76</v>
      </c>
      <c r="G175" s="144">
        <f t="shared" si="16"/>
        <v>100</v>
      </c>
      <c r="H175" s="156"/>
      <c r="I175" s="156" t="s">
        <v>146</v>
      </c>
      <c r="J175" s="45" t="s">
        <v>146</v>
      </c>
    </row>
    <row r="176" spans="1:10" ht="33.75">
      <c r="A176" s="24"/>
      <c r="B176" s="31"/>
      <c r="C176" s="32" t="s">
        <v>191</v>
      </c>
      <c r="D176" s="14" t="s">
        <v>241</v>
      </c>
      <c r="E176" s="27">
        <v>42656</v>
      </c>
      <c r="F176" s="27">
        <v>42652.99</v>
      </c>
      <c r="G176" s="144">
        <f t="shared" si="16"/>
        <v>99.9929435483871</v>
      </c>
      <c r="H176" s="156"/>
      <c r="I176" s="144">
        <f aca="true" t="shared" si="17" ref="I176:I191">(F176/J176)*100</f>
        <v>177.66719539605552</v>
      </c>
      <c r="J176" s="45">
        <v>24007.24</v>
      </c>
    </row>
    <row r="177" spans="1:10" ht="33.75">
      <c r="A177" s="24"/>
      <c r="B177" s="31"/>
      <c r="C177" s="32" t="s">
        <v>90</v>
      </c>
      <c r="D177" s="14" t="s">
        <v>138</v>
      </c>
      <c r="E177" s="27">
        <v>70180</v>
      </c>
      <c r="F177" s="27">
        <v>278046.58</v>
      </c>
      <c r="G177" s="144">
        <f t="shared" si="16"/>
        <v>396.19062410943286</v>
      </c>
      <c r="H177" s="144"/>
      <c r="I177" s="156" t="s">
        <v>146</v>
      </c>
      <c r="J177" s="45" t="s">
        <v>146</v>
      </c>
    </row>
    <row r="178" spans="1:10" ht="33.75" customHeight="1" hidden="1">
      <c r="A178" s="24"/>
      <c r="B178" s="103"/>
      <c r="C178" s="46" t="s">
        <v>126</v>
      </c>
      <c r="D178" s="88" t="s">
        <v>190</v>
      </c>
      <c r="E178" s="27"/>
      <c r="F178" s="27" t="s">
        <v>248</v>
      </c>
      <c r="G178" s="144" t="e">
        <f t="shared" si="16"/>
        <v>#VALUE!</v>
      </c>
      <c r="H178" s="144"/>
      <c r="I178" s="144" t="e">
        <f t="shared" si="17"/>
        <v>#VALUE!</v>
      </c>
      <c r="J178" s="45"/>
    </row>
    <row r="179" spans="1:10" ht="33.75">
      <c r="A179" s="24"/>
      <c r="B179" s="31"/>
      <c r="C179" s="32" t="s">
        <v>87</v>
      </c>
      <c r="D179" s="14" t="s">
        <v>211</v>
      </c>
      <c r="E179" s="27">
        <v>127700</v>
      </c>
      <c r="F179" s="27">
        <v>63850</v>
      </c>
      <c r="G179" s="144">
        <f t="shared" si="16"/>
        <v>50</v>
      </c>
      <c r="H179" s="144"/>
      <c r="I179" s="144">
        <f t="shared" si="17"/>
        <v>30.73131283494604</v>
      </c>
      <c r="J179" s="45">
        <v>207768.54</v>
      </c>
    </row>
    <row r="180" spans="1:10" ht="12.75">
      <c r="A180" s="24"/>
      <c r="B180" s="29">
        <v>80103</v>
      </c>
      <c r="C180" s="46"/>
      <c r="D180" s="15" t="s">
        <v>226</v>
      </c>
      <c r="E180" s="23">
        <f>SUM(E181:E182)</f>
        <v>381719</v>
      </c>
      <c r="F180" s="23">
        <f>SUM(F181:F182)</f>
        <v>349909</v>
      </c>
      <c r="G180" s="143">
        <f t="shared" si="16"/>
        <v>91.66664483559896</v>
      </c>
      <c r="H180" s="144"/>
      <c r="I180" s="143">
        <f t="shared" si="17"/>
        <v>459.9677938808374</v>
      </c>
      <c r="J180" s="42">
        <f>SUM(J181:J182)</f>
        <v>76072.5</v>
      </c>
    </row>
    <row r="181" spans="1:10" ht="12.75" hidden="1">
      <c r="A181" s="24"/>
      <c r="B181" s="129"/>
      <c r="C181" s="32" t="s">
        <v>11</v>
      </c>
      <c r="D181" s="13" t="s">
        <v>12</v>
      </c>
      <c r="E181" s="27"/>
      <c r="F181" s="27"/>
      <c r="G181" s="144" t="e">
        <f t="shared" si="16"/>
        <v>#DIV/0!</v>
      </c>
      <c r="H181" s="144"/>
      <c r="I181" s="144" t="e">
        <f t="shared" si="17"/>
        <v>#DIV/0!</v>
      </c>
      <c r="J181" s="45"/>
    </row>
    <row r="182" spans="1:10" ht="33.75">
      <c r="A182" s="24"/>
      <c r="B182" s="183"/>
      <c r="C182" s="54" t="s">
        <v>58</v>
      </c>
      <c r="D182" s="14" t="s">
        <v>219</v>
      </c>
      <c r="E182" s="27">
        <v>381719</v>
      </c>
      <c r="F182" s="27">
        <v>349909</v>
      </c>
      <c r="G182" s="144">
        <f t="shared" si="16"/>
        <v>91.66664483559896</v>
      </c>
      <c r="H182" s="144"/>
      <c r="I182" s="144">
        <f t="shared" si="17"/>
        <v>459.9677938808374</v>
      </c>
      <c r="J182" s="45">
        <v>76072.5</v>
      </c>
    </row>
    <row r="183" spans="1:10" ht="12.75">
      <c r="A183" s="21"/>
      <c r="B183" s="29">
        <v>80104</v>
      </c>
      <c r="C183" s="22"/>
      <c r="D183" s="16" t="s">
        <v>59</v>
      </c>
      <c r="E183" s="23">
        <f>SUM(E184:E192)</f>
        <v>3415879</v>
      </c>
      <c r="F183" s="23">
        <f>SUM(F184:F192)</f>
        <v>3109886.8600000003</v>
      </c>
      <c r="G183" s="143">
        <f t="shared" si="16"/>
        <v>91.04206735660135</v>
      </c>
      <c r="H183" s="143">
        <f>SUM(H185:H189)</f>
        <v>399519.5</v>
      </c>
      <c r="I183" s="143">
        <f t="shared" si="17"/>
        <v>222.12046005063547</v>
      </c>
      <c r="J183" s="23">
        <f>SUM(J185:J192)</f>
        <v>1400090.23</v>
      </c>
    </row>
    <row r="184" spans="1:10" ht="22.5">
      <c r="A184" s="21"/>
      <c r="B184" s="38"/>
      <c r="C184" s="32" t="s">
        <v>78</v>
      </c>
      <c r="D184" s="14" t="s">
        <v>92</v>
      </c>
      <c r="E184" s="27">
        <v>5374</v>
      </c>
      <c r="F184" s="27">
        <v>5373.36</v>
      </c>
      <c r="G184" s="144">
        <f t="shared" si="16"/>
        <v>99.98809080759212</v>
      </c>
      <c r="H184" s="143"/>
      <c r="I184" s="156" t="s">
        <v>146</v>
      </c>
      <c r="J184" s="45" t="s">
        <v>146</v>
      </c>
    </row>
    <row r="185" spans="1:10" ht="45">
      <c r="A185" s="24"/>
      <c r="B185" s="25"/>
      <c r="C185" s="47" t="s">
        <v>10</v>
      </c>
      <c r="D185" s="88" t="s">
        <v>240</v>
      </c>
      <c r="E185" s="27">
        <v>97200</v>
      </c>
      <c r="F185" s="27">
        <v>89100</v>
      </c>
      <c r="G185" s="144">
        <f t="shared" si="16"/>
        <v>91.66666666666667</v>
      </c>
      <c r="H185" s="144">
        <v>16983.64</v>
      </c>
      <c r="I185" s="144">
        <f t="shared" si="17"/>
        <v>100</v>
      </c>
      <c r="J185" s="27">
        <v>89100</v>
      </c>
    </row>
    <row r="186" spans="1:10" ht="12.75" hidden="1">
      <c r="A186" s="24"/>
      <c r="B186" s="25"/>
      <c r="C186" s="37" t="s">
        <v>26</v>
      </c>
      <c r="D186" s="12" t="s">
        <v>27</v>
      </c>
      <c r="E186" s="27"/>
      <c r="F186" s="27"/>
      <c r="G186" s="144" t="e">
        <f t="shared" si="16"/>
        <v>#DIV/0!</v>
      </c>
      <c r="H186" s="144">
        <v>8724.46</v>
      </c>
      <c r="I186" s="144" t="e">
        <f t="shared" si="17"/>
        <v>#DIV/0!</v>
      </c>
      <c r="J186" s="27"/>
    </row>
    <row r="187" spans="1:10" ht="12.75">
      <c r="A187" s="24"/>
      <c r="B187" s="25"/>
      <c r="C187" s="32" t="s">
        <v>11</v>
      </c>
      <c r="D187" s="12" t="s">
        <v>12</v>
      </c>
      <c r="E187" s="27">
        <v>2100</v>
      </c>
      <c r="F187" s="27">
        <v>1976.63</v>
      </c>
      <c r="G187" s="144">
        <f t="shared" si="16"/>
        <v>94.12523809523809</v>
      </c>
      <c r="H187" s="144">
        <v>266902.53</v>
      </c>
      <c r="I187" s="144">
        <f t="shared" si="17"/>
        <v>103.18756297081289</v>
      </c>
      <c r="J187" s="27">
        <v>1915.57</v>
      </c>
    </row>
    <row r="188" spans="1:10" ht="33.75">
      <c r="A188" s="24"/>
      <c r="B188" s="25"/>
      <c r="C188" s="30" t="s">
        <v>58</v>
      </c>
      <c r="D188" s="14" t="s">
        <v>219</v>
      </c>
      <c r="E188" s="27">
        <v>2608007</v>
      </c>
      <c r="F188" s="27">
        <v>2390673</v>
      </c>
      <c r="G188" s="144">
        <f t="shared" si="16"/>
        <v>91.66666347137873</v>
      </c>
      <c r="H188" s="144"/>
      <c r="I188" s="144">
        <f t="shared" si="17"/>
        <v>369.27721590843265</v>
      </c>
      <c r="J188" s="27">
        <v>647392.5</v>
      </c>
    </row>
    <row r="189" spans="1:10" s="193" customFormat="1" ht="33.75">
      <c r="A189" s="101"/>
      <c r="B189" s="190"/>
      <c r="C189" s="191">
        <v>2310</v>
      </c>
      <c r="D189" s="184" t="s">
        <v>189</v>
      </c>
      <c r="E189" s="35">
        <v>630733</v>
      </c>
      <c r="F189" s="35">
        <v>550301.75</v>
      </c>
      <c r="G189" s="192">
        <f t="shared" si="16"/>
        <v>87.24797180423413</v>
      </c>
      <c r="H189" s="192">
        <v>106908.87</v>
      </c>
      <c r="I189" s="192">
        <f t="shared" si="17"/>
        <v>87.57238225053018</v>
      </c>
      <c r="J189" s="35">
        <v>628396.46</v>
      </c>
    </row>
    <row r="190" spans="1:10" ht="22.5" hidden="1">
      <c r="A190" s="24"/>
      <c r="B190" s="31"/>
      <c r="C190" s="30" t="s">
        <v>75</v>
      </c>
      <c r="D190" s="14" t="s">
        <v>197</v>
      </c>
      <c r="E190" s="27"/>
      <c r="F190" s="27"/>
      <c r="G190" s="144" t="e">
        <f t="shared" si="16"/>
        <v>#DIV/0!</v>
      </c>
      <c r="H190" s="144"/>
      <c r="I190" s="144" t="e">
        <f t="shared" si="17"/>
        <v>#DIV/0!</v>
      </c>
      <c r="J190" s="27"/>
    </row>
    <row r="191" spans="1:10" ht="33.75">
      <c r="A191" s="24"/>
      <c r="B191" s="31"/>
      <c r="C191" s="32" t="s">
        <v>191</v>
      </c>
      <c r="D191" s="14" t="s">
        <v>241</v>
      </c>
      <c r="E191" s="27">
        <v>72465</v>
      </c>
      <c r="F191" s="27">
        <v>72462.12</v>
      </c>
      <c r="G191" s="144">
        <f t="shared" si="16"/>
        <v>99.99602566756366</v>
      </c>
      <c r="H191" s="144"/>
      <c r="I191" s="144">
        <f t="shared" si="17"/>
        <v>217.6974496555578</v>
      </c>
      <c r="J191" s="45">
        <v>33285.7</v>
      </c>
    </row>
    <row r="192" spans="1:10" ht="22.5" hidden="1">
      <c r="A192" s="24"/>
      <c r="B192" s="31"/>
      <c r="C192" s="32" t="s">
        <v>75</v>
      </c>
      <c r="D192" s="14" t="s">
        <v>111</v>
      </c>
      <c r="E192" s="27"/>
      <c r="F192" s="27"/>
      <c r="G192" s="144" t="e">
        <f t="shared" si="16"/>
        <v>#DIV/0!</v>
      </c>
      <c r="H192" s="144"/>
      <c r="I192" s="156" t="s">
        <v>146</v>
      </c>
      <c r="J192" s="27" t="s">
        <v>146</v>
      </c>
    </row>
    <row r="193" spans="1:12" ht="12.75">
      <c r="A193" s="21"/>
      <c r="B193" s="29">
        <v>80110</v>
      </c>
      <c r="C193" s="22"/>
      <c r="D193" s="16" t="s">
        <v>60</v>
      </c>
      <c r="E193" s="23">
        <f>SUM(E194:E197)</f>
        <v>55883</v>
      </c>
      <c r="F193" s="23">
        <f>SUM(F194:F197)</f>
        <v>55448.11</v>
      </c>
      <c r="G193" s="143">
        <f t="shared" si="16"/>
        <v>99.22178480038652</v>
      </c>
      <c r="H193" s="143">
        <f>SUM(H195:H196)</f>
        <v>25472.75</v>
      </c>
      <c r="I193" s="143">
        <f aca="true" t="shared" si="18" ref="I193:I202">(F193/J193)*100</f>
        <v>466.20201823168463</v>
      </c>
      <c r="J193" s="23">
        <f>SUM(J194:J197)</f>
        <v>11893.580000000002</v>
      </c>
      <c r="K193" s="174"/>
      <c r="L193" s="174"/>
    </row>
    <row r="194" spans="1:12" ht="12.75" hidden="1">
      <c r="A194" s="21"/>
      <c r="B194" s="38"/>
      <c r="C194" s="32" t="s">
        <v>160</v>
      </c>
      <c r="D194" s="12" t="s">
        <v>161</v>
      </c>
      <c r="E194" s="27"/>
      <c r="F194" s="27"/>
      <c r="G194" s="144" t="e">
        <f t="shared" si="16"/>
        <v>#DIV/0!</v>
      </c>
      <c r="H194" s="143"/>
      <c r="I194" s="144">
        <f t="shared" si="18"/>
        <v>0</v>
      </c>
      <c r="J194" s="27">
        <v>6815.6</v>
      </c>
      <c r="K194" s="174"/>
      <c r="L194" s="174"/>
    </row>
    <row r="195" spans="1:10" ht="12.75" hidden="1">
      <c r="A195" s="24"/>
      <c r="B195" s="31"/>
      <c r="C195" s="36" t="s">
        <v>26</v>
      </c>
      <c r="D195" s="12" t="s">
        <v>27</v>
      </c>
      <c r="E195" s="27"/>
      <c r="F195" s="27"/>
      <c r="G195" s="144" t="e">
        <f t="shared" si="16"/>
        <v>#DIV/0!</v>
      </c>
      <c r="H195" s="144">
        <v>21581.88</v>
      </c>
      <c r="I195" s="144" t="e">
        <f t="shared" si="18"/>
        <v>#DIV/0!</v>
      </c>
      <c r="J195" s="27"/>
    </row>
    <row r="196" spans="1:10" ht="12.75">
      <c r="A196" s="24"/>
      <c r="B196" s="31"/>
      <c r="C196" s="30" t="s">
        <v>11</v>
      </c>
      <c r="D196" s="12" t="s">
        <v>12</v>
      </c>
      <c r="E196" s="27">
        <v>3100</v>
      </c>
      <c r="F196" s="27">
        <v>2667.79</v>
      </c>
      <c r="G196" s="144">
        <f t="shared" si="16"/>
        <v>86.05774193548388</v>
      </c>
      <c r="H196" s="144">
        <v>3890.87</v>
      </c>
      <c r="I196" s="144">
        <f t="shared" si="18"/>
        <v>97.8007757223823</v>
      </c>
      <c r="J196" s="27">
        <v>2727.78</v>
      </c>
    </row>
    <row r="197" spans="1:10" ht="33.75">
      <c r="A197" s="24"/>
      <c r="B197" s="31"/>
      <c r="C197" s="32" t="s">
        <v>191</v>
      </c>
      <c r="D197" s="14" t="s">
        <v>241</v>
      </c>
      <c r="E197" s="27">
        <v>52783</v>
      </c>
      <c r="F197" s="27">
        <v>52780.32</v>
      </c>
      <c r="G197" s="144">
        <f t="shared" si="16"/>
        <v>99.99492260765777</v>
      </c>
      <c r="H197" s="144"/>
      <c r="I197" s="144">
        <f t="shared" si="18"/>
        <v>2245.779933622671</v>
      </c>
      <c r="J197" s="45">
        <v>2350.2</v>
      </c>
    </row>
    <row r="198" spans="1:10" ht="12.75">
      <c r="A198" s="24"/>
      <c r="B198" s="29">
        <v>80114</v>
      </c>
      <c r="C198" s="104"/>
      <c r="D198" s="16" t="s">
        <v>206</v>
      </c>
      <c r="E198" s="23">
        <f>SUM(E199:E200)</f>
        <v>130</v>
      </c>
      <c r="F198" s="23">
        <f>SUM(F199:F200)</f>
        <v>159</v>
      </c>
      <c r="G198" s="143">
        <f t="shared" si="16"/>
        <v>122.3076923076923</v>
      </c>
      <c r="H198" s="156"/>
      <c r="I198" s="143">
        <f t="shared" si="18"/>
        <v>133.61344537815125</v>
      </c>
      <c r="J198" s="23">
        <f>SUM(J199:J200)</f>
        <v>119</v>
      </c>
    </row>
    <row r="199" spans="1:10" ht="12.75" hidden="1">
      <c r="A199" s="24"/>
      <c r="B199" s="38"/>
      <c r="C199" s="32" t="s">
        <v>26</v>
      </c>
      <c r="D199" s="12" t="s">
        <v>27</v>
      </c>
      <c r="E199" s="27"/>
      <c r="F199" s="27"/>
      <c r="G199" s="144" t="e">
        <f t="shared" si="16"/>
        <v>#DIV/0!</v>
      </c>
      <c r="H199" s="156"/>
      <c r="I199" s="144" t="e">
        <f t="shared" si="18"/>
        <v>#DIV/0!</v>
      </c>
      <c r="J199" s="45"/>
    </row>
    <row r="200" spans="1:10" ht="12.75">
      <c r="A200" s="24"/>
      <c r="B200" s="31"/>
      <c r="C200" s="32" t="s">
        <v>11</v>
      </c>
      <c r="D200" s="12" t="s">
        <v>12</v>
      </c>
      <c r="E200" s="27">
        <v>130</v>
      </c>
      <c r="F200" s="27">
        <v>159</v>
      </c>
      <c r="G200" s="144">
        <f t="shared" si="16"/>
        <v>122.3076923076923</v>
      </c>
      <c r="H200" s="156"/>
      <c r="I200" s="144">
        <f t="shared" si="18"/>
        <v>133.61344537815125</v>
      </c>
      <c r="J200" s="45">
        <v>119</v>
      </c>
    </row>
    <row r="201" spans="1:10" ht="12.75">
      <c r="A201" s="24"/>
      <c r="B201" s="29">
        <v>80195</v>
      </c>
      <c r="C201" s="22"/>
      <c r="D201" s="16" t="s">
        <v>5</v>
      </c>
      <c r="E201" s="23">
        <f>SUM(E202:E204)</f>
        <v>1500</v>
      </c>
      <c r="F201" s="23">
        <f>SUM(F202:F204)</f>
        <v>560</v>
      </c>
      <c r="G201" s="143">
        <f t="shared" si="16"/>
        <v>37.333333333333336</v>
      </c>
      <c r="H201" s="149"/>
      <c r="I201" s="143">
        <f t="shared" si="18"/>
        <v>251.4593623709026</v>
      </c>
      <c r="J201" s="42">
        <f>SUM(J202:J204)</f>
        <v>222.7</v>
      </c>
    </row>
    <row r="202" spans="1:10" ht="22.5">
      <c r="A202" s="24"/>
      <c r="B202" s="31"/>
      <c r="C202" s="32" t="s">
        <v>28</v>
      </c>
      <c r="D202" s="14" t="s">
        <v>107</v>
      </c>
      <c r="E202" s="27">
        <v>1500</v>
      </c>
      <c r="F202" s="27">
        <v>560</v>
      </c>
      <c r="G202" s="144">
        <f t="shared" si="16"/>
        <v>37.333333333333336</v>
      </c>
      <c r="H202" s="156"/>
      <c r="I202" s="144">
        <f t="shared" si="18"/>
        <v>251.4593623709026</v>
      </c>
      <c r="J202" s="45">
        <v>222.7</v>
      </c>
    </row>
    <row r="203" spans="1:10" ht="45" hidden="1">
      <c r="A203" s="24"/>
      <c r="B203" s="31"/>
      <c r="C203" s="32" t="s">
        <v>199</v>
      </c>
      <c r="D203" s="14" t="s">
        <v>200</v>
      </c>
      <c r="E203" s="27"/>
      <c r="F203" s="27"/>
      <c r="G203" s="144" t="e">
        <f t="shared" si="16"/>
        <v>#DIV/0!</v>
      </c>
      <c r="H203" s="156"/>
      <c r="I203" s="144"/>
      <c r="J203" s="45"/>
    </row>
    <row r="204" spans="1:10" ht="12.75" hidden="1">
      <c r="A204" s="24"/>
      <c r="B204" s="31"/>
      <c r="C204" s="32" t="s">
        <v>58</v>
      </c>
      <c r="D204" s="14" t="s">
        <v>122</v>
      </c>
      <c r="E204" s="27"/>
      <c r="F204" s="27"/>
      <c r="G204" s="144" t="e">
        <f t="shared" si="16"/>
        <v>#DIV/0!</v>
      </c>
      <c r="H204" s="144"/>
      <c r="I204" s="144" t="e">
        <f aca="true" t="shared" si="19" ref="I204:I213">(F204/J204)*100</f>
        <v>#DIV/0!</v>
      </c>
      <c r="J204" s="27"/>
    </row>
    <row r="205" spans="1:10" ht="12.75">
      <c r="A205" s="28">
        <v>851</v>
      </c>
      <c r="B205" s="18"/>
      <c r="C205" s="34"/>
      <c r="D205" s="68" t="s">
        <v>61</v>
      </c>
      <c r="E205" s="20">
        <f>E206+E209+E211+E213+E218</f>
        <v>44917</v>
      </c>
      <c r="F205" s="20">
        <f>SUM(F206,F209,F211,F213,F218)</f>
        <v>47577.39</v>
      </c>
      <c r="G205" s="142">
        <f t="shared" si="16"/>
        <v>105.92290224191287</v>
      </c>
      <c r="H205" s="142" t="e">
        <f>H206+H213+#REF!+H218</f>
        <v>#REF!</v>
      </c>
      <c r="I205" s="142">
        <f t="shared" si="19"/>
        <v>38.24967198986384</v>
      </c>
      <c r="J205" s="20">
        <f>SUM(J206,J209,J211,J213,J218,)</f>
        <v>124386.4</v>
      </c>
    </row>
    <row r="206" spans="1:10" ht="12.75">
      <c r="A206" s="48"/>
      <c r="B206" s="29">
        <v>85141</v>
      </c>
      <c r="C206" s="22"/>
      <c r="D206" s="70" t="s">
        <v>62</v>
      </c>
      <c r="E206" s="23">
        <f>SUM(E207:E208)</f>
        <v>18650</v>
      </c>
      <c r="F206" s="23">
        <f>SUM(F207:F208)</f>
        <v>18650</v>
      </c>
      <c r="G206" s="149">
        <f>F206*100/E206</f>
        <v>100</v>
      </c>
      <c r="H206" s="143">
        <f>H208+H207</f>
        <v>49700</v>
      </c>
      <c r="I206" s="143">
        <f t="shared" si="19"/>
        <v>50.26954177897574</v>
      </c>
      <c r="J206" s="23">
        <f>J208+J207</f>
        <v>37100</v>
      </c>
    </row>
    <row r="207" spans="1:10" ht="12.75">
      <c r="A207" s="24"/>
      <c r="B207" s="31"/>
      <c r="C207" s="36" t="s">
        <v>11</v>
      </c>
      <c r="D207" s="13" t="s">
        <v>12</v>
      </c>
      <c r="E207" s="27">
        <v>18650</v>
      </c>
      <c r="F207" s="27">
        <v>18650</v>
      </c>
      <c r="G207" s="144">
        <f t="shared" si="16"/>
        <v>100</v>
      </c>
      <c r="H207" s="144">
        <v>39700</v>
      </c>
      <c r="I207" s="144">
        <f t="shared" si="19"/>
        <v>109.0643274853801</v>
      </c>
      <c r="J207" s="27">
        <v>17100</v>
      </c>
    </row>
    <row r="208" spans="1:10" ht="33.75" hidden="1">
      <c r="A208" s="48"/>
      <c r="B208" s="38"/>
      <c r="C208" s="32">
        <v>2320</v>
      </c>
      <c r="D208" s="14" t="s">
        <v>218</v>
      </c>
      <c r="E208" s="27"/>
      <c r="F208" s="27"/>
      <c r="G208" s="144" t="e">
        <f t="shared" si="16"/>
        <v>#DIV/0!</v>
      </c>
      <c r="H208" s="144">
        <v>10000</v>
      </c>
      <c r="I208" s="144">
        <f t="shared" si="19"/>
        <v>0</v>
      </c>
      <c r="J208" s="27">
        <v>20000</v>
      </c>
    </row>
    <row r="209" spans="1:10" s="124" customFormat="1" ht="22.5">
      <c r="A209" s="122"/>
      <c r="B209" s="136">
        <v>85154</v>
      </c>
      <c r="C209" s="123"/>
      <c r="D209" s="15" t="s">
        <v>166</v>
      </c>
      <c r="E209" s="108">
        <f>SUM(E210:E210)</f>
        <v>3232</v>
      </c>
      <c r="F209" s="108">
        <f>SUM(F210:F210)</f>
        <v>3232.9</v>
      </c>
      <c r="G209" s="150">
        <f t="shared" si="16"/>
        <v>100.02784653465346</v>
      </c>
      <c r="H209" s="150"/>
      <c r="I209" s="149">
        <f t="shared" si="19"/>
        <v>143.8308322692874</v>
      </c>
      <c r="J209" s="23">
        <f>J211+J210</f>
        <v>2247.71</v>
      </c>
    </row>
    <row r="210" spans="1:10" ht="12.75">
      <c r="A210" s="48"/>
      <c r="B210" s="118"/>
      <c r="C210" s="32" t="s">
        <v>11</v>
      </c>
      <c r="D210" s="13" t="s">
        <v>12</v>
      </c>
      <c r="E210" s="27">
        <v>3232</v>
      </c>
      <c r="F210" s="27">
        <v>3232.9</v>
      </c>
      <c r="G210" s="144">
        <f t="shared" si="16"/>
        <v>100.02784653465346</v>
      </c>
      <c r="H210" s="144"/>
      <c r="I210" s="156">
        <f t="shared" si="19"/>
        <v>143.8308322692874</v>
      </c>
      <c r="J210" s="27">
        <v>2247.71</v>
      </c>
    </row>
    <row r="211" spans="1:10" ht="12.75" hidden="1">
      <c r="A211" s="48"/>
      <c r="B211" s="29">
        <v>85154</v>
      </c>
      <c r="C211" s="46"/>
      <c r="D211" s="72" t="s">
        <v>196</v>
      </c>
      <c r="E211" s="23">
        <f>SUM(E212)</f>
        <v>0</v>
      </c>
      <c r="F211" s="23">
        <f>F212</f>
        <v>0</v>
      </c>
      <c r="G211" s="156" t="e">
        <f>F211*100/E211</f>
        <v>#DIV/0!</v>
      </c>
      <c r="H211" s="144"/>
      <c r="I211" s="156" t="e">
        <f t="shared" si="19"/>
        <v>#DIV/0!</v>
      </c>
      <c r="J211" s="45">
        <f>SUM(J212:J212)</f>
        <v>0</v>
      </c>
    </row>
    <row r="212" spans="1:10" ht="12.75" hidden="1">
      <c r="A212" s="48"/>
      <c r="B212" s="167"/>
      <c r="C212" s="32" t="s">
        <v>11</v>
      </c>
      <c r="D212" s="13" t="s">
        <v>12</v>
      </c>
      <c r="E212" s="27"/>
      <c r="F212" s="27"/>
      <c r="G212" s="156" t="e">
        <f>F212*100/E212</f>
        <v>#DIV/0!</v>
      </c>
      <c r="H212" s="144"/>
      <c r="I212" s="156" t="e">
        <f t="shared" si="19"/>
        <v>#DIV/0!</v>
      </c>
      <c r="J212" s="45"/>
    </row>
    <row r="213" spans="1:10" ht="12.75">
      <c r="A213" s="21"/>
      <c r="B213" s="29">
        <v>85158</v>
      </c>
      <c r="C213" s="22"/>
      <c r="D213" s="16" t="s">
        <v>63</v>
      </c>
      <c r="E213" s="23">
        <f>SUM(E214:E217)</f>
        <v>18093</v>
      </c>
      <c r="F213" s="23">
        <f>SUM(F214:F217)</f>
        <v>20844.93</v>
      </c>
      <c r="G213" s="143">
        <f t="shared" si="16"/>
        <v>115.2099154369093</v>
      </c>
      <c r="H213" s="143">
        <f>SUM(H215:H217)</f>
        <v>346335.3</v>
      </c>
      <c r="I213" s="143">
        <f t="shared" si="19"/>
        <v>26.30119428894366</v>
      </c>
      <c r="J213" s="23">
        <f>SUM(J214:J217)</f>
        <v>79254.69</v>
      </c>
    </row>
    <row r="214" spans="1:10" ht="12.75">
      <c r="A214" s="21"/>
      <c r="B214" s="38"/>
      <c r="C214" s="32" t="s">
        <v>17</v>
      </c>
      <c r="D214" s="14" t="s">
        <v>18</v>
      </c>
      <c r="E214" s="27">
        <v>8</v>
      </c>
      <c r="F214" s="27">
        <v>8.8</v>
      </c>
      <c r="G214" s="152">
        <f t="shared" si="16"/>
        <v>110.00000000000001</v>
      </c>
      <c r="H214" s="143"/>
      <c r="I214" s="144">
        <f aca="true" t="shared" si="20" ref="I214:I221">(F214/J214)*100</f>
        <v>15.120274914089348</v>
      </c>
      <c r="J214" s="45">
        <v>58.2</v>
      </c>
    </row>
    <row r="215" spans="1:10" ht="12.75">
      <c r="A215" s="24"/>
      <c r="B215" s="31"/>
      <c r="C215" s="36" t="s">
        <v>64</v>
      </c>
      <c r="D215" s="12" t="s">
        <v>65</v>
      </c>
      <c r="E215" s="27">
        <v>18000</v>
      </c>
      <c r="F215" s="27">
        <v>20738.63</v>
      </c>
      <c r="G215" s="144">
        <f t="shared" si="16"/>
        <v>115.21461111111111</v>
      </c>
      <c r="H215" s="144">
        <v>336918.95</v>
      </c>
      <c r="I215" s="144">
        <f t="shared" si="20"/>
        <v>26.186299418067644</v>
      </c>
      <c r="J215" s="27">
        <v>79196.49</v>
      </c>
    </row>
    <row r="216" spans="1:10" ht="12.75" hidden="1">
      <c r="A216" s="24"/>
      <c r="B216" s="31"/>
      <c r="C216" s="37" t="s">
        <v>26</v>
      </c>
      <c r="D216" s="12" t="s">
        <v>27</v>
      </c>
      <c r="E216" s="27"/>
      <c r="F216" s="27"/>
      <c r="G216" s="144" t="e">
        <f t="shared" si="16"/>
        <v>#DIV/0!</v>
      </c>
      <c r="H216" s="144">
        <v>7976.35</v>
      </c>
      <c r="I216" s="144" t="e">
        <f t="shared" si="20"/>
        <v>#DIV/0!</v>
      </c>
      <c r="J216" s="27"/>
    </row>
    <row r="217" spans="1:10" ht="12.75">
      <c r="A217" s="24"/>
      <c r="B217" s="31"/>
      <c r="C217" s="30" t="s">
        <v>11</v>
      </c>
      <c r="D217" s="12" t="s">
        <v>12</v>
      </c>
      <c r="E217" s="27">
        <v>85</v>
      </c>
      <c r="F217" s="27">
        <v>97.5</v>
      </c>
      <c r="G217" s="144">
        <f t="shared" si="16"/>
        <v>114.70588235294117</v>
      </c>
      <c r="H217" s="144">
        <v>1440</v>
      </c>
      <c r="I217" s="156" t="s">
        <v>146</v>
      </c>
      <c r="J217" s="45" t="s">
        <v>146</v>
      </c>
    </row>
    <row r="218" spans="1:10" ht="12.75">
      <c r="A218" s="21"/>
      <c r="B218" s="29">
        <v>85195</v>
      </c>
      <c r="C218" s="22"/>
      <c r="D218" s="71" t="s">
        <v>5</v>
      </c>
      <c r="E218" s="23">
        <f>SUM(E219:E221)</f>
        <v>4942</v>
      </c>
      <c r="F218" s="23">
        <f>SUM(F219:F221)</f>
        <v>4849.56</v>
      </c>
      <c r="G218" s="143">
        <f t="shared" si="16"/>
        <v>98.12950222581952</v>
      </c>
      <c r="H218" s="143" t="e">
        <f>H221+#REF!</f>
        <v>#REF!</v>
      </c>
      <c r="I218" s="143">
        <f t="shared" si="20"/>
        <v>83.84439834024897</v>
      </c>
      <c r="J218" s="52">
        <f>SUM(J219:J221)</f>
        <v>5784</v>
      </c>
    </row>
    <row r="219" spans="1:10" ht="12.75">
      <c r="A219" s="21"/>
      <c r="B219" s="38"/>
      <c r="C219" s="32" t="s">
        <v>26</v>
      </c>
      <c r="D219" s="12" t="s">
        <v>27</v>
      </c>
      <c r="E219" s="27">
        <v>1</v>
      </c>
      <c r="F219" s="27">
        <v>1</v>
      </c>
      <c r="G219" s="144">
        <f t="shared" si="16"/>
        <v>100</v>
      </c>
      <c r="H219" s="149"/>
      <c r="I219" s="144">
        <f t="shared" si="20"/>
        <v>50</v>
      </c>
      <c r="J219" s="45">
        <v>2</v>
      </c>
    </row>
    <row r="220" spans="1:10" ht="12.75">
      <c r="A220" s="21"/>
      <c r="B220" s="38"/>
      <c r="C220" s="32" t="s">
        <v>11</v>
      </c>
      <c r="D220" s="12" t="s">
        <v>12</v>
      </c>
      <c r="E220" s="27">
        <v>341</v>
      </c>
      <c r="F220" s="27">
        <v>340.56</v>
      </c>
      <c r="G220" s="144">
        <f t="shared" si="16"/>
        <v>99.87096774193549</v>
      </c>
      <c r="H220" s="156"/>
      <c r="I220" s="156" t="s">
        <v>146</v>
      </c>
      <c r="J220" s="45" t="s">
        <v>146</v>
      </c>
    </row>
    <row r="221" spans="1:10" ht="45">
      <c r="A221" s="24"/>
      <c r="B221" s="31"/>
      <c r="C221" s="32">
        <v>2010</v>
      </c>
      <c r="D221" s="14" t="s">
        <v>182</v>
      </c>
      <c r="E221" s="27">
        <v>4600</v>
      </c>
      <c r="F221" s="27">
        <v>4508</v>
      </c>
      <c r="G221" s="144">
        <f t="shared" si="16"/>
        <v>98</v>
      </c>
      <c r="H221" s="144">
        <v>1817</v>
      </c>
      <c r="I221" s="144">
        <f t="shared" si="20"/>
        <v>77.96610169491525</v>
      </c>
      <c r="J221" s="55">
        <v>5782</v>
      </c>
    </row>
    <row r="222" spans="1:10" ht="12.75">
      <c r="A222" s="28">
        <v>852</v>
      </c>
      <c r="B222" s="18"/>
      <c r="C222" s="34"/>
      <c r="D222" s="68" t="s">
        <v>66</v>
      </c>
      <c r="E222" s="20">
        <f>SUM(E223,E225,E231,E233,E241,E246,E253,E257,E263,E270,E272,E277,E283)</f>
        <v>33926747.99</v>
      </c>
      <c r="F222" s="20">
        <f>SUM(F223,F225,F231,F233,F241,F246,F253,F257,F263,F268,F270,F272,F277,F279,F283)</f>
        <v>31819501.790000003</v>
      </c>
      <c r="G222" s="142">
        <f t="shared" si="16"/>
        <v>93.78883528530022</v>
      </c>
      <c r="H222" s="20" t="e">
        <f>SUM(H223,H225,H233,H241,H246,H253,H257,H263,H272,H277,H279,H283)</f>
        <v>#REF!</v>
      </c>
      <c r="I222" s="20">
        <f aca="true" t="shared" si="21" ref="I222:I230">(F222/J222)*100</f>
        <v>103.03353139124232</v>
      </c>
      <c r="J222" s="20">
        <f>SUM(J223,J225,J233,J231,J241,J246,J253,J257,J263,J268,J270,J272,J277,J279,J281,J283)</f>
        <v>30882666.410000008</v>
      </c>
    </row>
    <row r="223" spans="1:10" ht="12.75">
      <c r="A223" s="49"/>
      <c r="B223" s="50">
        <v>85202</v>
      </c>
      <c r="C223" s="51"/>
      <c r="D223" s="72" t="s">
        <v>67</v>
      </c>
      <c r="E223" s="52">
        <f>SUM(E224:E224)</f>
        <v>19246</v>
      </c>
      <c r="F223" s="52">
        <f>SUM(F224)</f>
        <v>19558.32</v>
      </c>
      <c r="G223" s="151">
        <f t="shared" si="16"/>
        <v>101.6227787592227</v>
      </c>
      <c r="H223" s="151">
        <f>H224</f>
        <v>3600</v>
      </c>
      <c r="I223" s="151">
        <f t="shared" si="21"/>
        <v>71.98681158998885</v>
      </c>
      <c r="J223" s="52">
        <f>SUM(J224)</f>
        <v>27169.31</v>
      </c>
    </row>
    <row r="224" spans="1:10" ht="12.75">
      <c r="A224" s="49"/>
      <c r="B224" s="53"/>
      <c r="C224" s="54" t="s">
        <v>64</v>
      </c>
      <c r="D224" s="12" t="s">
        <v>65</v>
      </c>
      <c r="E224" s="55">
        <v>19246</v>
      </c>
      <c r="F224" s="55">
        <v>19558.32</v>
      </c>
      <c r="G224" s="147">
        <f t="shared" si="16"/>
        <v>101.6227787592227</v>
      </c>
      <c r="H224" s="147">
        <v>3600</v>
      </c>
      <c r="I224" s="147">
        <f t="shared" si="21"/>
        <v>71.98681158998885</v>
      </c>
      <c r="J224" s="55">
        <v>27169.31</v>
      </c>
    </row>
    <row r="225" spans="1:10" ht="12.75">
      <c r="A225" s="49"/>
      <c r="B225" s="50">
        <v>85203</v>
      </c>
      <c r="C225" s="51"/>
      <c r="D225" s="72" t="s">
        <v>68</v>
      </c>
      <c r="E225" s="23">
        <f>SUM(E226:E230)</f>
        <v>769880</v>
      </c>
      <c r="F225" s="23">
        <f>SUM(F226:F230)</f>
        <v>708294.76</v>
      </c>
      <c r="G225" s="143">
        <f t="shared" si="16"/>
        <v>92.00067023432223</v>
      </c>
      <c r="H225" s="143" t="e">
        <f>#REF!+H228</f>
        <v>#REF!</v>
      </c>
      <c r="I225" s="143">
        <f t="shared" si="21"/>
        <v>97.22980049678304</v>
      </c>
      <c r="J225" s="23">
        <f>SUM(J226:J230)</f>
        <v>728474.97</v>
      </c>
    </row>
    <row r="226" spans="1:10" ht="12.75">
      <c r="A226" s="49"/>
      <c r="B226" s="53"/>
      <c r="C226" s="54" t="s">
        <v>64</v>
      </c>
      <c r="D226" s="12" t="s">
        <v>65</v>
      </c>
      <c r="E226" s="27">
        <v>107800</v>
      </c>
      <c r="F226" s="27">
        <v>98207.76</v>
      </c>
      <c r="G226" s="144">
        <f t="shared" si="16"/>
        <v>91.10181818181819</v>
      </c>
      <c r="H226" s="144"/>
      <c r="I226" s="144">
        <f t="shared" si="21"/>
        <v>96.36878341669424</v>
      </c>
      <c r="J226" s="45">
        <v>101908.27</v>
      </c>
    </row>
    <row r="227" spans="1:10" ht="12.75" hidden="1">
      <c r="A227" s="56"/>
      <c r="B227" s="57"/>
      <c r="C227" s="54" t="s">
        <v>26</v>
      </c>
      <c r="D227" s="12" t="s">
        <v>27</v>
      </c>
      <c r="E227" s="55"/>
      <c r="F227" s="55"/>
      <c r="G227" s="144" t="e">
        <f t="shared" si="16"/>
        <v>#DIV/0!</v>
      </c>
      <c r="H227" s="144"/>
      <c r="I227" s="144" t="e">
        <f t="shared" si="21"/>
        <v>#DIV/0!</v>
      </c>
      <c r="J227" s="27"/>
    </row>
    <row r="228" spans="1:10" ht="12.75">
      <c r="A228" s="56"/>
      <c r="B228" s="57"/>
      <c r="C228" s="58" t="s">
        <v>11</v>
      </c>
      <c r="D228" s="13" t="s">
        <v>12</v>
      </c>
      <c r="E228" s="55">
        <v>100</v>
      </c>
      <c r="F228" s="55">
        <v>107</v>
      </c>
      <c r="G228" s="144">
        <f t="shared" si="16"/>
        <v>107</v>
      </c>
      <c r="H228" s="144">
        <v>283</v>
      </c>
      <c r="I228" s="144">
        <f t="shared" si="21"/>
        <v>16.121741750791017</v>
      </c>
      <c r="J228" s="45">
        <v>663.7</v>
      </c>
    </row>
    <row r="229" spans="1:10" s="124" customFormat="1" ht="45">
      <c r="A229" s="125"/>
      <c r="B229" s="126"/>
      <c r="C229" s="107">
        <v>2010</v>
      </c>
      <c r="D229" s="14" t="s">
        <v>182</v>
      </c>
      <c r="E229" s="127">
        <v>661980</v>
      </c>
      <c r="F229" s="127">
        <v>609980</v>
      </c>
      <c r="G229" s="144">
        <f t="shared" si="16"/>
        <v>92.14477778784858</v>
      </c>
      <c r="H229" s="144"/>
      <c r="I229" s="144">
        <f t="shared" si="21"/>
        <v>100.67287998243944</v>
      </c>
      <c r="J229" s="45">
        <v>605903</v>
      </c>
    </row>
    <row r="230" spans="1:10" ht="45" hidden="1">
      <c r="A230" s="56"/>
      <c r="B230" s="61"/>
      <c r="C230" s="32" t="s">
        <v>165</v>
      </c>
      <c r="D230" s="14" t="s">
        <v>239</v>
      </c>
      <c r="E230" s="55"/>
      <c r="F230" s="55"/>
      <c r="G230" s="144" t="e">
        <f t="shared" si="16"/>
        <v>#DIV/0!</v>
      </c>
      <c r="H230" s="144"/>
      <c r="I230" s="144">
        <f t="shared" si="21"/>
        <v>0</v>
      </c>
      <c r="J230" s="45">
        <v>20000</v>
      </c>
    </row>
    <row r="231" spans="1:10" ht="13.5" customHeight="1">
      <c r="A231" s="56"/>
      <c r="B231" s="50">
        <v>85206</v>
      </c>
      <c r="C231" s="46"/>
      <c r="D231" s="15" t="s">
        <v>223</v>
      </c>
      <c r="E231" s="52">
        <f>SUM(E232:E232)</f>
        <v>60750</v>
      </c>
      <c r="F231" s="52">
        <f>SUM(F232:F232)</f>
        <v>60750</v>
      </c>
      <c r="G231" s="149">
        <f t="shared" si="16"/>
        <v>100</v>
      </c>
      <c r="H231" s="144"/>
      <c r="I231" s="149">
        <f aca="true" t="shared" si="22" ref="I231:I242">(F231/J231)*100</f>
        <v>187.47396194972922</v>
      </c>
      <c r="J231" s="42">
        <f>SUM(J232)</f>
        <v>32404.5</v>
      </c>
    </row>
    <row r="232" spans="1:10" ht="33.75">
      <c r="A232" s="56"/>
      <c r="B232" s="120"/>
      <c r="C232" s="32" t="s">
        <v>58</v>
      </c>
      <c r="D232" s="14" t="s">
        <v>219</v>
      </c>
      <c r="E232" s="55">
        <v>60750</v>
      </c>
      <c r="F232" s="55">
        <v>60750</v>
      </c>
      <c r="G232" s="144">
        <f t="shared" si="16"/>
        <v>100</v>
      </c>
      <c r="H232" s="144"/>
      <c r="I232" s="144">
        <f>(F232/J232)*100</f>
        <v>187.47396194972922</v>
      </c>
      <c r="J232" s="45">
        <v>32404.5</v>
      </c>
    </row>
    <row r="233" spans="1:10" ht="35.25" customHeight="1">
      <c r="A233" s="21"/>
      <c r="B233" s="29">
        <v>85212</v>
      </c>
      <c r="C233" s="22"/>
      <c r="D233" s="73" t="s">
        <v>118</v>
      </c>
      <c r="E233" s="42">
        <f>SUM(E235:E240)</f>
        <v>22670645</v>
      </c>
      <c r="F233" s="42">
        <f>SUM(F235:F240)</f>
        <v>21224418.340000004</v>
      </c>
      <c r="G233" s="149">
        <f t="shared" si="16"/>
        <v>93.6207079242783</v>
      </c>
      <c r="H233" s="149">
        <f>SUM(H236:H240)</f>
        <v>18292745.57</v>
      </c>
      <c r="I233" s="149">
        <f t="shared" si="22"/>
        <v>102.99211517923543</v>
      </c>
      <c r="J233" s="42">
        <f>SUM(J234:J240)</f>
        <v>20607808.960000005</v>
      </c>
    </row>
    <row r="234" spans="1:10" ht="12.75" hidden="1">
      <c r="A234" s="21"/>
      <c r="B234" s="38"/>
      <c r="C234" s="54" t="s">
        <v>78</v>
      </c>
      <c r="D234" s="12" t="s">
        <v>176</v>
      </c>
      <c r="E234" s="110" t="s">
        <v>179</v>
      </c>
      <c r="F234" s="110" t="s">
        <v>179</v>
      </c>
      <c r="G234" s="152" t="s">
        <v>146</v>
      </c>
      <c r="H234" s="110"/>
      <c r="I234" s="152" t="e">
        <f t="shared" si="22"/>
        <v>#VALUE!</v>
      </c>
      <c r="J234" s="45" t="s">
        <v>146</v>
      </c>
    </row>
    <row r="235" spans="1:10" s="109" customFormat="1" ht="12.75" customHeight="1" hidden="1">
      <c r="A235" s="105"/>
      <c r="B235" s="106"/>
      <c r="C235" s="107" t="s">
        <v>17</v>
      </c>
      <c r="D235" s="14" t="s">
        <v>18</v>
      </c>
      <c r="E235" s="110">
        <v>0</v>
      </c>
      <c r="F235" s="110">
        <v>0</v>
      </c>
      <c r="G235" s="152" t="e">
        <f t="shared" si="16"/>
        <v>#DIV/0!</v>
      </c>
      <c r="H235" s="152"/>
      <c r="I235" s="152">
        <f t="shared" si="22"/>
        <v>0</v>
      </c>
      <c r="J235" s="110">
        <v>733.1</v>
      </c>
    </row>
    <row r="236" spans="1:10" ht="24" customHeight="1" hidden="1">
      <c r="A236" s="21"/>
      <c r="B236" s="38"/>
      <c r="C236" s="54" t="s">
        <v>86</v>
      </c>
      <c r="D236" s="14" t="s">
        <v>112</v>
      </c>
      <c r="E236" s="27"/>
      <c r="F236" s="27"/>
      <c r="G236" s="152" t="e">
        <f t="shared" si="16"/>
        <v>#DIV/0!</v>
      </c>
      <c r="H236" s="152">
        <v>2069.21</v>
      </c>
      <c r="I236" s="152" t="e">
        <f t="shared" si="22"/>
        <v>#DIV/0!</v>
      </c>
      <c r="J236" s="110">
        <v>0</v>
      </c>
    </row>
    <row r="237" spans="1:10" ht="24" customHeight="1">
      <c r="A237" s="21"/>
      <c r="B237" s="38"/>
      <c r="C237" s="54" t="s">
        <v>26</v>
      </c>
      <c r="D237" s="12" t="s">
        <v>27</v>
      </c>
      <c r="E237" s="27">
        <v>9700</v>
      </c>
      <c r="F237" s="27">
        <v>4190.51</v>
      </c>
      <c r="G237" s="144">
        <f t="shared" si="16"/>
        <v>43.201134020618554</v>
      </c>
      <c r="H237" s="152"/>
      <c r="I237" s="144">
        <f t="shared" si="22"/>
        <v>61.24685764396376</v>
      </c>
      <c r="J237" s="110">
        <v>6842</v>
      </c>
    </row>
    <row r="238" spans="1:10" ht="45">
      <c r="A238" s="24"/>
      <c r="B238" s="25"/>
      <c r="C238" s="194">
        <v>2010</v>
      </c>
      <c r="D238" s="184" t="s">
        <v>182</v>
      </c>
      <c r="E238" s="35">
        <v>22344433</v>
      </c>
      <c r="F238" s="35">
        <v>20880203</v>
      </c>
      <c r="G238" s="185">
        <f t="shared" si="16"/>
        <v>93.44700310811199</v>
      </c>
      <c r="H238" s="185">
        <v>18183643.39</v>
      </c>
      <c r="I238" s="185">
        <f t="shared" si="22"/>
        <v>102.6744819808036</v>
      </c>
      <c r="J238" s="186">
        <v>20336312</v>
      </c>
    </row>
    <row r="239" spans="1:10" ht="33.75">
      <c r="A239" s="24"/>
      <c r="B239" s="25"/>
      <c r="C239" s="32">
        <v>2360</v>
      </c>
      <c r="D239" s="14" t="s">
        <v>222</v>
      </c>
      <c r="E239" s="27">
        <v>280512</v>
      </c>
      <c r="F239" s="27">
        <v>307173.98</v>
      </c>
      <c r="G239" s="152">
        <f t="shared" si="16"/>
        <v>109.5047555897787</v>
      </c>
      <c r="H239" s="152">
        <v>85963.98</v>
      </c>
      <c r="I239" s="152">
        <f t="shared" si="22"/>
        <v>133.5398187999822</v>
      </c>
      <c r="J239" s="110">
        <v>230024.26</v>
      </c>
    </row>
    <row r="240" spans="1:10" ht="24" customHeight="1">
      <c r="A240" s="24"/>
      <c r="B240" s="25"/>
      <c r="C240" s="32" t="s">
        <v>75</v>
      </c>
      <c r="D240" s="14" t="s">
        <v>111</v>
      </c>
      <c r="E240" s="27">
        <v>36000</v>
      </c>
      <c r="F240" s="27">
        <v>32850.85</v>
      </c>
      <c r="G240" s="152">
        <f t="shared" si="16"/>
        <v>91.25236111111111</v>
      </c>
      <c r="H240" s="152">
        <v>21068.99</v>
      </c>
      <c r="I240" s="152">
        <f t="shared" si="22"/>
        <v>96.912023270084</v>
      </c>
      <c r="J240" s="110">
        <v>33897.6</v>
      </c>
    </row>
    <row r="241" spans="1:10" ht="57.75" customHeight="1">
      <c r="A241" s="21"/>
      <c r="B241" s="29">
        <v>85213</v>
      </c>
      <c r="C241" s="22"/>
      <c r="D241" s="15" t="s">
        <v>207</v>
      </c>
      <c r="E241" s="23">
        <f>SUM(E242:E245)</f>
        <v>237064</v>
      </c>
      <c r="F241" s="23">
        <f>SUM(F242:F245)</f>
        <v>214935.03999999998</v>
      </c>
      <c r="G241" s="143">
        <f t="shared" si="16"/>
        <v>90.66540680997535</v>
      </c>
      <c r="H241" s="143" t="e">
        <f>#REF!+#REF!+H245</f>
        <v>#REF!</v>
      </c>
      <c r="I241" s="143">
        <f t="shared" si="22"/>
        <v>97.14891151068507</v>
      </c>
      <c r="J241" s="23">
        <f>SUM(J242:J245)</f>
        <v>221242.87</v>
      </c>
    </row>
    <row r="242" spans="1:10" ht="12.75">
      <c r="A242" s="21"/>
      <c r="B242" s="38"/>
      <c r="C242" s="32" t="s">
        <v>11</v>
      </c>
      <c r="D242" s="12" t="s">
        <v>12</v>
      </c>
      <c r="E242" s="27">
        <v>500</v>
      </c>
      <c r="F242" s="27">
        <v>271.04</v>
      </c>
      <c r="G242" s="144">
        <f t="shared" si="16"/>
        <v>54.208000000000006</v>
      </c>
      <c r="H242" s="143"/>
      <c r="I242" s="152">
        <f t="shared" si="22"/>
        <v>60.78901922084913</v>
      </c>
      <c r="J242" s="45">
        <v>445.87</v>
      </c>
    </row>
    <row r="243" spans="1:10" ht="45">
      <c r="A243" s="24"/>
      <c r="B243" s="31"/>
      <c r="C243" s="32">
        <v>2010</v>
      </c>
      <c r="D243" s="14" t="s">
        <v>182</v>
      </c>
      <c r="E243" s="27">
        <v>82927</v>
      </c>
      <c r="F243" s="27">
        <v>73901</v>
      </c>
      <c r="G243" s="144">
        <f t="shared" si="16"/>
        <v>89.11572829114763</v>
      </c>
      <c r="H243" s="144"/>
      <c r="I243" s="144">
        <f aca="true" t="shared" si="23" ref="I243:I258">(F243/J243)*100</f>
        <v>95.97781760565209</v>
      </c>
      <c r="J243" s="27">
        <v>76998</v>
      </c>
    </row>
    <row r="244" spans="1:10" ht="33.75">
      <c r="A244" s="24"/>
      <c r="B244" s="31"/>
      <c r="C244" s="32" t="s">
        <v>58</v>
      </c>
      <c r="D244" s="14" t="s">
        <v>219</v>
      </c>
      <c r="E244" s="27">
        <v>153637</v>
      </c>
      <c r="F244" s="27">
        <v>140763</v>
      </c>
      <c r="G244" s="144">
        <f t="shared" si="16"/>
        <v>91.62050808073576</v>
      </c>
      <c r="H244" s="144">
        <v>0</v>
      </c>
      <c r="I244" s="144">
        <f t="shared" si="23"/>
        <v>97.88871967120772</v>
      </c>
      <c r="J244" s="27">
        <v>143799</v>
      </c>
    </row>
    <row r="245" spans="1:10" ht="22.5" hidden="1">
      <c r="A245" s="24"/>
      <c r="B245" s="31"/>
      <c r="C245" s="32" t="s">
        <v>75</v>
      </c>
      <c r="D245" s="14" t="s">
        <v>128</v>
      </c>
      <c r="E245" s="27"/>
      <c r="F245" s="27"/>
      <c r="G245" s="144" t="e">
        <f t="shared" si="16"/>
        <v>#DIV/0!</v>
      </c>
      <c r="H245" s="144">
        <v>0</v>
      </c>
      <c r="I245" s="144" t="e">
        <f t="shared" si="23"/>
        <v>#DIV/0!</v>
      </c>
      <c r="J245" s="27"/>
    </row>
    <row r="246" spans="1:10" ht="22.5">
      <c r="A246" s="21"/>
      <c r="B246" s="29">
        <v>85214</v>
      </c>
      <c r="C246" s="22"/>
      <c r="D246" s="15" t="s">
        <v>119</v>
      </c>
      <c r="E246" s="23">
        <f>SUM(E247:E252)</f>
        <v>3327566</v>
      </c>
      <c r="F246" s="23">
        <f>SUM(F247:F252)</f>
        <v>3276797.47</v>
      </c>
      <c r="G246" s="143">
        <f t="shared" si="16"/>
        <v>98.47430434137144</v>
      </c>
      <c r="H246" s="143">
        <f>SUM(H247:H252)</f>
        <v>1759123.1</v>
      </c>
      <c r="I246" s="143">
        <f t="shared" si="23"/>
        <v>102.92928851993621</v>
      </c>
      <c r="J246" s="23">
        <f>SUM(J247:J252)</f>
        <v>3183542.33</v>
      </c>
    </row>
    <row r="247" spans="1:10" ht="24.75" customHeight="1" hidden="1">
      <c r="A247" s="24"/>
      <c r="B247" s="25"/>
      <c r="C247" s="59" t="s">
        <v>86</v>
      </c>
      <c r="D247" s="14" t="s">
        <v>112</v>
      </c>
      <c r="E247" s="27"/>
      <c r="F247" s="27"/>
      <c r="G247" s="144" t="e">
        <f t="shared" si="16"/>
        <v>#DIV/0!</v>
      </c>
      <c r="H247" s="144">
        <v>515.27</v>
      </c>
      <c r="I247" s="144" t="e">
        <f t="shared" si="23"/>
        <v>#DIV/0!</v>
      </c>
      <c r="J247" s="27"/>
    </row>
    <row r="248" spans="1:10" ht="12.75">
      <c r="A248" s="24"/>
      <c r="B248" s="25"/>
      <c r="C248" s="59" t="s">
        <v>26</v>
      </c>
      <c r="D248" s="14" t="s">
        <v>27</v>
      </c>
      <c r="E248" s="27">
        <v>300</v>
      </c>
      <c r="F248" s="27">
        <v>18.39</v>
      </c>
      <c r="G248" s="144">
        <f t="shared" si="16"/>
        <v>6.13</v>
      </c>
      <c r="H248" s="144"/>
      <c r="I248" s="144">
        <f t="shared" si="23"/>
        <v>7.945903905979952</v>
      </c>
      <c r="J248" s="45">
        <v>231.44</v>
      </c>
    </row>
    <row r="249" spans="1:10" ht="12.75">
      <c r="A249" s="24"/>
      <c r="B249" s="31"/>
      <c r="C249" s="32" t="s">
        <v>11</v>
      </c>
      <c r="D249" s="13" t="s">
        <v>12</v>
      </c>
      <c r="E249" s="27">
        <v>8100</v>
      </c>
      <c r="F249" s="27">
        <v>5723.08</v>
      </c>
      <c r="G249" s="144">
        <f t="shared" si="16"/>
        <v>70.65530864197531</v>
      </c>
      <c r="H249" s="144">
        <v>105</v>
      </c>
      <c r="I249" s="144">
        <f t="shared" si="23"/>
        <v>131.8715451313282</v>
      </c>
      <c r="J249" s="27">
        <v>4339.89</v>
      </c>
    </row>
    <row r="250" spans="1:10" ht="12.75" hidden="1">
      <c r="A250" s="24"/>
      <c r="B250" s="31"/>
      <c r="C250" s="32" t="s">
        <v>142</v>
      </c>
      <c r="D250" s="13" t="s">
        <v>122</v>
      </c>
      <c r="E250" s="27"/>
      <c r="F250" s="27"/>
      <c r="G250" s="144" t="e">
        <f t="shared" si="16"/>
        <v>#DIV/0!</v>
      </c>
      <c r="H250" s="144"/>
      <c r="I250" s="144" t="e">
        <f t="shared" si="23"/>
        <v>#DIV/0!</v>
      </c>
      <c r="J250" s="27">
        <v>0</v>
      </c>
    </row>
    <row r="251" spans="1:10" ht="33.75">
      <c r="A251" s="24"/>
      <c r="B251" s="31"/>
      <c r="C251" s="32">
        <v>2030</v>
      </c>
      <c r="D251" s="14" t="s">
        <v>220</v>
      </c>
      <c r="E251" s="27">
        <v>3319166</v>
      </c>
      <c r="F251" s="27">
        <v>3271056</v>
      </c>
      <c r="G251" s="144">
        <f t="shared" si="16"/>
        <v>98.55053950299563</v>
      </c>
      <c r="H251" s="144">
        <v>1741646.33</v>
      </c>
      <c r="I251" s="144">
        <f t="shared" si="23"/>
        <v>102.89669204280254</v>
      </c>
      <c r="J251" s="27">
        <v>3178971</v>
      </c>
    </row>
    <row r="252" spans="1:10" ht="24.75" customHeight="1" hidden="1">
      <c r="A252" s="24"/>
      <c r="B252" s="31"/>
      <c r="C252" s="32" t="s">
        <v>75</v>
      </c>
      <c r="D252" s="14" t="s">
        <v>111</v>
      </c>
      <c r="E252" s="27"/>
      <c r="F252" s="27"/>
      <c r="G252" s="144" t="e">
        <f t="shared" si="16"/>
        <v>#DIV/0!</v>
      </c>
      <c r="H252" s="144">
        <v>16856.5</v>
      </c>
      <c r="I252" s="144" t="e">
        <f t="shared" si="23"/>
        <v>#DIV/0!</v>
      </c>
      <c r="J252" s="27"/>
    </row>
    <row r="253" spans="1:10" ht="12.75">
      <c r="A253" s="21"/>
      <c r="B253" s="29">
        <v>85215</v>
      </c>
      <c r="C253" s="22"/>
      <c r="D253" s="16" t="s">
        <v>69</v>
      </c>
      <c r="E253" s="23">
        <f>SUM(E254:E256)</f>
        <v>178055.44</v>
      </c>
      <c r="F253" s="23">
        <f>SUM(F254:F256)</f>
        <v>68499.56999999999</v>
      </c>
      <c r="G253" s="143">
        <f t="shared" si="16"/>
        <v>38.47092231498234</v>
      </c>
      <c r="H253" s="143">
        <f>H255+H254</f>
        <v>7857.5599999999995</v>
      </c>
      <c r="I253" s="143">
        <f t="shared" si="23"/>
        <v>12159.543082330387</v>
      </c>
      <c r="J253" s="23">
        <f>J255+J254</f>
        <v>563.3399999999999</v>
      </c>
    </row>
    <row r="254" spans="1:10" ht="12.75">
      <c r="A254" s="21"/>
      <c r="B254" s="38"/>
      <c r="C254" s="59" t="s">
        <v>26</v>
      </c>
      <c r="D254" s="12" t="s">
        <v>27</v>
      </c>
      <c r="E254" s="27">
        <v>20</v>
      </c>
      <c r="F254" s="27">
        <v>0</v>
      </c>
      <c r="G254" s="144">
        <f t="shared" si="16"/>
        <v>0</v>
      </c>
      <c r="H254" s="144">
        <v>21.58</v>
      </c>
      <c r="I254" s="144">
        <f t="shared" si="23"/>
        <v>0</v>
      </c>
      <c r="J254" s="27">
        <v>38.54</v>
      </c>
    </row>
    <row r="255" spans="1:10" ht="12.75">
      <c r="A255" s="24"/>
      <c r="B255" s="31"/>
      <c r="C255" s="30" t="s">
        <v>11</v>
      </c>
      <c r="D255" s="13" t="s">
        <v>12</v>
      </c>
      <c r="E255" s="27">
        <v>500</v>
      </c>
      <c r="F255" s="27">
        <v>518.95</v>
      </c>
      <c r="G255" s="144">
        <f t="shared" si="16"/>
        <v>103.79000000000002</v>
      </c>
      <c r="H255" s="144">
        <v>7835.98</v>
      </c>
      <c r="I255" s="144">
        <f t="shared" si="23"/>
        <v>98.88528963414636</v>
      </c>
      <c r="J255" s="27">
        <v>524.8</v>
      </c>
    </row>
    <row r="256" spans="1:10" ht="45">
      <c r="A256" s="24"/>
      <c r="B256" s="31"/>
      <c r="C256" s="32" t="s">
        <v>142</v>
      </c>
      <c r="D256" s="14" t="s">
        <v>182</v>
      </c>
      <c r="E256" s="27">
        <v>177535.44</v>
      </c>
      <c r="F256" s="27">
        <v>67980.62</v>
      </c>
      <c r="G256" s="144">
        <f t="shared" si="16"/>
        <v>38.29129552950104</v>
      </c>
      <c r="H256" s="144"/>
      <c r="I256" s="156" t="s">
        <v>146</v>
      </c>
      <c r="J256" s="45" t="s">
        <v>146</v>
      </c>
    </row>
    <row r="257" spans="1:10" s="87" customFormat="1" ht="12.75">
      <c r="A257" s="21"/>
      <c r="B257" s="29">
        <v>85216</v>
      </c>
      <c r="C257" s="22"/>
      <c r="D257" s="74" t="s">
        <v>130</v>
      </c>
      <c r="E257" s="23">
        <f>SUM(E258:E262)</f>
        <v>1857791</v>
      </c>
      <c r="F257" s="23">
        <f>SUM(F258:F262)</f>
        <v>1741573.5</v>
      </c>
      <c r="G257" s="143">
        <f aca="true" t="shared" si="24" ref="G257:G346">F257*100/E257</f>
        <v>93.74431784845551</v>
      </c>
      <c r="H257" s="143"/>
      <c r="I257" s="143">
        <f t="shared" si="23"/>
        <v>98.71803364107383</v>
      </c>
      <c r="J257" s="23">
        <f>SUM(J258:J262)</f>
        <v>1764189.82</v>
      </c>
    </row>
    <row r="258" spans="1:10" s="1" customFormat="1" ht="22.5" hidden="1">
      <c r="A258" s="24"/>
      <c r="B258" s="31"/>
      <c r="C258" s="32" t="s">
        <v>86</v>
      </c>
      <c r="D258" s="14" t="s">
        <v>112</v>
      </c>
      <c r="E258" s="27"/>
      <c r="F258" s="27"/>
      <c r="G258" s="144" t="e">
        <f t="shared" si="24"/>
        <v>#DIV/0!</v>
      </c>
      <c r="H258" s="144"/>
      <c r="I258" s="144" t="e">
        <f t="shared" si="23"/>
        <v>#DIV/0!</v>
      </c>
      <c r="J258" s="45"/>
    </row>
    <row r="259" spans="1:10" s="1" customFormat="1" ht="12.75">
      <c r="A259" s="24"/>
      <c r="B259" s="31"/>
      <c r="C259" s="32" t="s">
        <v>26</v>
      </c>
      <c r="D259" s="14" t="s">
        <v>27</v>
      </c>
      <c r="E259" s="27">
        <v>60</v>
      </c>
      <c r="F259" s="27">
        <v>0</v>
      </c>
      <c r="G259" s="144">
        <f t="shared" si="24"/>
        <v>0</v>
      </c>
      <c r="H259" s="144"/>
      <c r="I259" s="156" t="s">
        <v>146</v>
      </c>
      <c r="J259" s="45">
        <v>0</v>
      </c>
    </row>
    <row r="260" spans="1:10" s="1" customFormat="1" ht="12.75">
      <c r="A260" s="24"/>
      <c r="B260" s="31"/>
      <c r="C260" s="32" t="s">
        <v>11</v>
      </c>
      <c r="D260" s="14" t="s">
        <v>12</v>
      </c>
      <c r="E260" s="27">
        <v>16500</v>
      </c>
      <c r="F260" s="27">
        <v>9673.5</v>
      </c>
      <c r="G260" s="144">
        <f t="shared" si="24"/>
        <v>58.627272727272725</v>
      </c>
      <c r="H260" s="144"/>
      <c r="I260" s="144">
        <f aca="true" t="shared" si="25" ref="I260:I269">(F260/J260)*100</f>
        <v>157.88777865189448</v>
      </c>
      <c r="J260" s="45">
        <v>6126.82</v>
      </c>
    </row>
    <row r="261" spans="1:10" s="1" customFormat="1" ht="33.75">
      <c r="A261" s="24"/>
      <c r="B261" s="31"/>
      <c r="C261" s="32" t="s">
        <v>58</v>
      </c>
      <c r="D261" s="14" t="s">
        <v>219</v>
      </c>
      <c r="E261" s="27">
        <v>1841231</v>
      </c>
      <c r="F261" s="27">
        <v>1731900</v>
      </c>
      <c r="G261" s="144">
        <f t="shared" si="24"/>
        <v>94.06207043005467</v>
      </c>
      <c r="H261" s="144"/>
      <c r="I261" s="144">
        <f t="shared" si="25"/>
        <v>98.51182807442054</v>
      </c>
      <c r="J261" s="27">
        <v>1758063</v>
      </c>
    </row>
    <row r="262" spans="1:10" s="1" customFormat="1" ht="22.5" hidden="1">
      <c r="A262" s="24"/>
      <c r="B262" s="31"/>
      <c r="C262" s="32" t="s">
        <v>75</v>
      </c>
      <c r="D262" s="14" t="s">
        <v>139</v>
      </c>
      <c r="E262" s="27"/>
      <c r="F262" s="27"/>
      <c r="G262" s="144" t="e">
        <f t="shared" si="24"/>
        <v>#DIV/0!</v>
      </c>
      <c r="H262" s="144"/>
      <c r="I262" s="144" t="e">
        <f t="shared" si="25"/>
        <v>#DIV/0!</v>
      </c>
      <c r="J262" s="45"/>
    </row>
    <row r="263" spans="1:10" ht="12.75">
      <c r="A263" s="21"/>
      <c r="B263" s="29">
        <v>85219</v>
      </c>
      <c r="C263" s="22"/>
      <c r="D263" s="16" t="s">
        <v>120</v>
      </c>
      <c r="E263" s="23">
        <f>SUM(E264:E269)</f>
        <v>1825543</v>
      </c>
      <c r="F263" s="23">
        <f>SUM(F264:F267)</f>
        <v>1682194.37</v>
      </c>
      <c r="G263" s="143">
        <f t="shared" si="24"/>
        <v>92.14761690083444</v>
      </c>
      <c r="H263" s="143">
        <f>SUM(H264:H267)</f>
        <v>1738683.6900000002</v>
      </c>
      <c r="I263" s="143">
        <f t="shared" si="25"/>
        <v>94.4912267394058</v>
      </c>
      <c r="J263" s="23">
        <f>SUM(J264:J267)</f>
        <v>1780265.14</v>
      </c>
    </row>
    <row r="264" spans="1:10" ht="12.75" hidden="1">
      <c r="A264" s="21"/>
      <c r="B264" s="38"/>
      <c r="C264" s="36" t="s">
        <v>26</v>
      </c>
      <c r="D264" s="12" t="s">
        <v>27</v>
      </c>
      <c r="E264" s="27"/>
      <c r="F264" s="27"/>
      <c r="G264" s="144" t="e">
        <f t="shared" si="24"/>
        <v>#DIV/0!</v>
      </c>
      <c r="H264" s="144">
        <v>52907.26</v>
      </c>
      <c r="I264" s="144" t="e">
        <f t="shared" si="25"/>
        <v>#DIV/0!</v>
      </c>
      <c r="J264" s="27">
        <v>0</v>
      </c>
    </row>
    <row r="265" spans="1:10" ht="12.75">
      <c r="A265" s="24"/>
      <c r="B265" s="31"/>
      <c r="C265" s="32" t="s">
        <v>11</v>
      </c>
      <c r="D265" s="13" t="s">
        <v>12</v>
      </c>
      <c r="E265" s="27">
        <v>3000</v>
      </c>
      <c r="F265" s="27">
        <v>3832.37</v>
      </c>
      <c r="G265" s="144">
        <f t="shared" si="24"/>
        <v>127.74566666666666</v>
      </c>
      <c r="H265" s="144">
        <v>2368.08</v>
      </c>
      <c r="I265" s="144">
        <f t="shared" si="25"/>
        <v>19.076824592789933</v>
      </c>
      <c r="J265" s="27">
        <v>20089.14</v>
      </c>
    </row>
    <row r="266" spans="1:10" ht="45">
      <c r="A266" s="24"/>
      <c r="B266" s="31"/>
      <c r="C266" s="32" t="s">
        <v>142</v>
      </c>
      <c r="D266" s="14" t="s">
        <v>182</v>
      </c>
      <c r="E266" s="27">
        <v>22566</v>
      </c>
      <c r="F266" s="27">
        <v>22566</v>
      </c>
      <c r="G266" s="144">
        <f t="shared" si="24"/>
        <v>100</v>
      </c>
      <c r="H266" s="144"/>
      <c r="I266" s="144">
        <f t="shared" si="25"/>
        <v>136.22698460609718</v>
      </c>
      <c r="J266" s="27">
        <v>16565</v>
      </c>
    </row>
    <row r="267" spans="1:10" ht="33.75">
      <c r="A267" s="24"/>
      <c r="B267" s="33"/>
      <c r="C267" s="32">
        <v>2030</v>
      </c>
      <c r="D267" s="14" t="s">
        <v>219</v>
      </c>
      <c r="E267" s="27">
        <v>1799977</v>
      </c>
      <c r="F267" s="27">
        <v>1655796</v>
      </c>
      <c r="G267" s="144">
        <f t="shared" si="24"/>
        <v>91.98984209242674</v>
      </c>
      <c r="H267" s="144">
        <v>1683408.35</v>
      </c>
      <c r="I267" s="144">
        <f t="shared" si="25"/>
        <v>94.96361287007251</v>
      </c>
      <c r="J267" s="27">
        <v>1743611</v>
      </c>
    </row>
    <row r="268" spans="1:10" ht="33.75" customHeight="1" hidden="1">
      <c r="A268" s="24"/>
      <c r="B268" s="29">
        <v>85220</v>
      </c>
      <c r="C268" s="46"/>
      <c r="D268" s="15" t="s">
        <v>183</v>
      </c>
      <c r="E268" s="23">
        <f>SUM(E269)</f>
        <v>0</v>
      </c>
      <c r="F268" s="23">
        <f>SUM(F269)</f>
        <v>0</v>
      </c>
      <c r="G268" s="143" t="e">
        <f t="shared" si="24"/>
        <v>#DIV/0!</v>
      </c>
      <c r="H268" s="144"/>
      <c r="I268" s="143" t="e">
        <f t="shared" si="25"/>
        <v>#DIV/0!</v>
      </c>
      <c r="J268" s="23"/>
    </row>
    <row r="269" spans="1:10" ht="12.75" hidden="1">
      <c r="A269" s="24"/>
      <c r="B269" s="102"/>
      <c r="C269" s="36" t="s">
        <v>11</v>
      </c>
      <c r="D269" s="12" t="s">
        <v>184</v>
      </c>
      <c r="E269" s="27"/>
      <c r="F269" s="27"/>
      <c r="G269" s="144" t="e">
        <f t="shared" si="24"/>
        <v>#DIV/0!</v>
      </c>
      <c r="H269" s="144"/>
      <c r="I269" s="144" t="e">
        <f t="shared" si="25"/>
        <v>#DIV/0!</v>
      </c>
      <c r="J269" s="27"/>
    </row>
    <row r="270" spans="1:10" ht="22.5">
      <c r="A270" s="24"/>
      <c r="B270" s="29">
        <v>85220</v>
      </c>
      <c r="C270" s="176"/>
      <c r="D270" s="14" t="s">
        <v>183</v>
      </c>
      <c r="E270" s="23">
        <f>SUM(E271:E271)</f>
        <v>45000</v>
      </c>
      <c r="F270" s="23">
        <f>SUM(F271:F271)</f>
        <v>56545.65</v>
      </c>
      <c r="G270" s="143">
        <f t="shared" si="24"/>
        <v>125.657</v>
      </c>
      <c r="H270" s="144"/>
      <c r="I270" s="143">
        <f aca="true" t="shared" si="26" ref="I270:I278">(F270/J270)*100</f>
        <v>115.88572194468536</v>
      </c>
      <c r="J270" s="23">
        <f>SUM(J271:J271)</f>
        <v>48794.32</v>
      </c>
    </row>
    <row r="271" spans="1:10" ht="12.75">
      <c r="A271" s="24"/>
      <c r="B271" s="111"/>
      <c r="C271" s="32" t="s">
        <v>11</v>
      </c>
      <c r="D271" s="13" t="s">
        <v>12</v>
      </c>
      <c r="E271" s="27">
        <v>45000</v>
      </c>
      <c r="F271" s="27">
        <v>56545.65</v>
      </c>
      <c r="G271" s="144">
        <f t="shared" si="24"/>
        <v>125.657</v>
      </c>
      <c r="H271" s="144"/>
      <c r="I271" s="144">
        <f t="shared" si="26"/>
        <v>115.88572194468536</v>
      </c>
      <c r="J271" s="27">
        <v>48794.32</v>
      </c>
    </row>
    <row r="272" spans="1:10" ht="13.5" customHeight="1">
      <c r="A272" s="21"/>
      <c r="B272" s="29">
        <v>85228</v>
      </c>
      <c r="C272" s="22"/>
      <c r="D272" s="15" t="s">
        <v>70</v>
      </c>
      <c r="E272" s="23">
        <f>SUM(E273:E276)</f>
        <v>417543</v>
      </c>
      <c r="F272" s="23">
        <f>SUM(F273:F276)</f>
        <v>407922.67</v>
      </c>
      <c r="G272" s="143">
        <f t="shared" si="24"/>
        <v>97.69596664295653</v>
      </c>
      <c r="H272" s="143">
        <f>SUM(H273:H275)</f>
        <v>272692.44</v>
      </c>
      <c r="I272" s="143">
        <f t="shared" si="26"/>
        <v>128.94763869343313</v>
      </c>
      <c r="J272" s="23">
        <f>SUM(J273:J276)</f>
        <v>316347.53</v>
      </c>
    </row>
    <row r="273" spans="1:10" ht="12.75">
      <c r="A273" s="24"/>
      <c r="B273" s="31"/>
      <c r="C273" s="36" t="s">
        <v>64</v>
      </c>
      <c r="D273" s="12" t="s">
        <v>65</v>
      </c>
      <c r="E273" s="27">
        <v>291000</v>
      </c>
      <c r="F273" s="27">
        <v>316962.67</v>
      </c>
      <c r="G273" s="144">
        <f t="shared" si="24"/>
        <v>108.92187972508592</v>
      </c>
      <c r="H273" s="144">
        <v>255279.55</v>
      </c>
      <c r="I273" s="144">
        <f t="shared" si="26"/>
        <v>115.79745086276154</v>
      </c>
      <c r="J273" s="27">
        <v>273721.63</v>
      </c>
    </row>
    <row r="274" spans="1:10" ht="12.75">
      <c r="A274" s="24"/>
      <c r="B274" s="31"/>
      <c r="C274" s="32" t="s">
        <v>26</v>
      </c>
      <c r="D274" s="12" t="s">
        <v>27</v>
      </c>
      <c r="E274" s="27">
        <v>310</v>
      </c>
      <c r="F274" s="27">
        <v>0</v>
      </c>
      <c r="G274" s="144">
        <f t="shared" si="24"/>
        <v>0</v>
      </c>
      <c r="H274" s="144">
        <v>147.93</v>
      </c>
      <c r="I274" s="144">
        <f t="shared" si="26"/>
        <v>0</v>
      </c>
      <c r="J274" s="27">
        <v>265.9</v>
      </c>
    </row>
    <row r="275" spans="1:10" ht="12.75">
      <c r="A275" s="24"/>
      <c r="B275" s="31"/>
      <c r="C275" s="30" t="s">
        <v>11</v>
      </c>
      <c r="D275" s="13" t="s">
        <v>12</v>
      </c>
      <c r="E275" s="27">
        <v>3273</v>
      </c>
      <c r="F275" s="27">
        <v>0</v>
      </c>
      <c r="G275" s="144">
        <f t="shared" si="24"/>
        <v>0</v>
      </c>
      <c r="H275" s="144">
        <v>17264.96</v>
      </c>
      <c r="I275" s="156" t="s">
        <v>146</v>
      </c>
      <c r="J275" s="27">
        <v>0</v>
      </c>
    </row>
    <row r="276" spans="1:10" ht="45">
      <c r="A276" s="24"/>
      <c r="B276" s="31"/>
      <c r="C276" s="32" t="s">
        <v>142</v>
      </c>
      <c r="D276" s="14" t="s">
        <v>182</v>
      </c>
      <c r="E276" s="82">
        <v>122960</v>
      </c>
      <c r="F276" s="82">
        <v>90960</v>
      </c>
      <c r="G276" s="154">
        <f t="shared" si="24"/>
        <v>73.97527651268705</v>
      </c>
      <c r="H276" s="154"/>
      <c r="I276" s="144">
        <f t="shared" si="26"/>
        <v>214.73087818696882</v>
      </c>
      <c r="J276" s="164">
        <v>42360</v>
      </c>
    </row>
    <row r="277" spans="1:10" ht="12.75" hidden="1">
      <c r="A277" s="24"/>
      <c r="B277" s="29">
        <v>85231</v>
      </c>
      <c r="C277" s="44"/>
      <c r="D277" s="89" t="s">
        <v>153</v>
      </c>
      <c r="E277" s="90">
        <f>SUM(E278)</f>
        <v>0</v>
      </c>
      <c r="F277" s="90">
        <f>SUM(F278)</f>
        <v>0</v>
      </c>
      <c r="G277" s="153" t="e">
        <f t="shared" si="24"/>
        <v>#DIV/0!</v>
      </c>
      <c r="H277" s="153"/>
      <c r="I277" s="143">
        <f t="shared" si="26"/>
        <v>0</v>
      </c>
      <c r="J277" s="90">
        <f>SUM(J278)</f>
        <v>190</v>
      </c>
    </row>
    <row r="278" spans="1:10" ht="45" hidden="1">
      <c r="A278" s="24"/>
      <c r="B278" s="31"/>
      <c r="C278" s="32" t="s">
        <v>142</v>
      </c>
      <c r="D278" s="14" t="s">
        <v>182</v>
      </c>
      <c r="E278" s="82"/>
      <c r="F278" s="82"/>
      <c r="G278" s="154" t="e">
        <f t="shared" si="24"/>
        <v>#DIV/0!</v>
      </c>
      <c r="H278" s="154"/>
      <c r="I278" s="144">
        <f t="shared" si="26"/>
        <v>0</v>
      </c>
      <c r="J278" s="45">
        <v>190</v>
      </c>
    </row>
    <row r="279" spans="1:10" ht="22.5" hidden="1">
      <c r="A279" s="24"/>
      <c r="B279" s="29">
        <v>85278</v>
      </c>
      <c r="C279" s="104"/>
      <c r="D279" s="134" t="s">
        <v>173</v>
      </c>
      <c r="E279" s="90">
        <f>SUM(E280)</f>
        <v>0</v>
      </c>
      <c r="F279" s="90">
        <f>SUM(F280)</f>
        <v>0</v>
      </c>
      <c r="G279" s="153" t="e">
        <f t="shared" si="24"/>
        <v>#DIV/0!</v>
      </c>
      <c r="H279" s="153"/>
      <c r="I279" s="159" t="s">
        <v>146</v>
      </c>
      <c r="J279" s="90">
        <f>SUM(J280)</f>
        <v>0</v>
      </c>
    </row>
    <row r="280" spans="1:10" ht="12.75" hidden="1">
      <c r="A280" s="24"/>
      <c r="B280" s="118"/>
      <c r="C280" s="32" t="s">
        <v>142</v>
      </c>
      <c r="D280" s="133" t="s">
        <v>122</v>
      </c>
      <c r="E280" s="82"/>
      <c r="F280" s="82"/>
      <c r="G280" s="154" t="e">
        <f t="shared" si="24"/>
        <v>#DIV/0!</v>
      </c>
      <c r="H280" s="154"/>
      <c r="I280" s="160" t="s">
        <v>146</v>
      </c>
      <c r="J280" s="156" t="s">
        <v>146</v>
      </c>
    </row>
    <row r="281" spans="1:10" ht="22.5" hidden="1">
      <c r="A281" s="24"/>
      <c r="B281" s="29">
        <v>85278</v>
      </c>
      <c r="C281" s="46"/>
      <c r="D281" s="134" t="s">
        <v>198</v>
      </c>
      <c r="E281" s="90">
        <f>SUM(E282)</f>
        <v>0</v>
      </c>
      <c r="F281" s="90">
        <f>SUM(F282)</f>
        <v>0</v>
      </c>
      <c r="G281" s="153" t="e">
        <f t="shared" si="24"/>
        <v>#DIV/0!</v>
      </c>
      <c r="H281" s="154"/>
      <c r="I281" s="143" t="e">
        <f aca="true" t="shared" si="27" ref="I281:I309">(F281/J281)*100</f>
        <v>#DIV/0!</v>
      </c>
      <c r="J281" s="90">
        <f>SUM(J282)</f>
        <v>0</v>
      </c>
    </row>
    <row r="282" spans="1:10" ht="12.75" hidden="1">
      <c r="A282" s="24"/>
      <c r="B282" s="29"/>
      <c r="C282" s="32" t="s">
        <v>142</v>
      </c>
      <c r="D282" s="133" t="s">
        <v>122</v>
      </c>
      <c r="E282" s="82"/>
      <c r="F282" s="82"/>
      <c r="G282" s="154" t="e">
        <f t="shared" si="24"/>
        <v>#DIV/0!</v>
      </c>
      <c r="H282" s="154"/>
      <c r="I282" s="144" t="e">
        <f t="shared" si="27"/>
        <v>#DIV/0!</v>
      </c>
      <c r="J282" s="164"/>
    </row>
    <row r="283" spans="1:10" ht="12.75">
      <c r="A283" s="21"/>
      <c r="B283" s="29">
        <v>85295</v>
      </c>
      <c r="C283" s="22"/>
      <c r="D283" s="16" t="s">
        <v>5</v>
      </c>
      <c r="E283" s="23">
        <f>SUM(E284:E288)</f>
        <v>2517664.55</v>
      </c>
      <c r="F283" s="23">
        <f>SUM(F284:F288)</f>
        <v>2358012.1</v>
      </c>
      <c r="G283" s="143">
        <f t="shared" si="24"/>
        <v>93.65870842483763</v>
      </c>
      <c r="H283" s="143" t="e">
        <f>SUM(#REF!)</f>
        <v>#REF!</v>
      </c>
      <c r="I283" s="143">
        <f t="shared" si="27"/>
        <v>108.58042405751893</v>
      </c>
      <c r="J283" s="90">
        <f>SUM(J285:J287)</f>
        <v>2171673.32</v>
      </c>
    </row>
    <row r="284" spans="1:10" ht="12.75">
      <c r="A284" s="21"/>
      <c r="B284" s="38"/>
      <c r="C284" s="30" t="s">
        <v>26</v>
      </c>
      <c r="D284" s="97" t="s">
        <v>27</v>
      </c>
      <c r="E284" s="82">
        <v>200</v>
      </c>
      <c r="F284" s="82">
        <v>85.8</v>
      </c>
      <c r="G284" s="154">
        <f t="shared" si="24"/>
        <v>42.9</v>
      </c>
      <c r="H284" s="153"/>
      <c r="I284" s="156" t="s">
        <v>146</v>
      </c>
      <c r="J284" s="82">
        <v>0</v>
      </c>
    </row>
    <row r="285" spans="1:10" s="1" customFormat="1" ht="14.25" customHeight="1">
      <c r="A285" s="24"/>
      <c r="B285" s="25"/>
      <c r="C285" s="30" t="s">
        <v>11</v>
      </c>
      <c r="D285" s="97" t="s">
        <v>12</v>
      </c>
      <c r="E285" s="82">
        <v>4268</v>
      </c>
      <c r="F285" s="82">
        <v>4149.62</v>
      </c>
      <c r="G285" s="154">
        <f t="shared" si="24"/>
        <v>97.22633552014996</v>
      </c>
      <c r="H285" s="154"/>
      <c r="I285" s="144">
        <f t="shared" si="27"/>
        <v>124.93887972251996</v>
      </c>
      <c r="J285" s="82">
        <v>3321.32</v>
      </c>
    </row>
    <row r="286" spans="1:10" s="1" customFormat="1" ht="45">
      <c r="A286" s="24"/>
      <c r="B286" s="25"/>
      <c r="C286" s="32" t="s">
        <v>142</v>
      </c>
      <c r="D286" s="14" t="s">
        <v>182</v>
      </c>
      <c r="E286" s="27">
        <v>552496.55</v>
      </c>
      <c r="F286" s="27">
        <v>502753.68</v>
      </c>
      <c r="G286" s="144">
        <f t="shared" si="24"/>
        <v>90.99670939121701</v>
      </c>
      <c r="H286" s="144"/>
      <c r="I286" s="144">
        <f t="shared" si="27"/>
        <v>147.52854594112398</v>
      </c>
      <c r="J286" s="45">
        <v>340784</v>
      </c>
    </row>
    <row r="287" spans="1:10" ht="33.75">
      <c r="A287" s="24"/>
      <c r="B287" s="31"/>
      <c r="C287" s="32">
        <v>2030</v>
      </c>
      <c r="D287" s="14" t="s">
        <v>219</v>
      </c>
      <c r="E287" s="27">
        <v>1960000</v>
      </c>
      <c r="F287" s="27">
        <v>1850523</v>
      </c>
      <c r="G287" s="144">
        <f t="shared" si="24"/>
        <v>94.4144387755102</v>
      </c>
      <c r="H287" s="144"/>
      <c r="I287" s="144">
        <f t="shared" si="27"/>
        <v>101.25604081489719</v>
      </c>
      <c r="J287" s="45">
        <v>1827568</v>
      </c>
    </row>
    <row r="288" spans="1:10" ht="22.5">
      <c r="A288" s="24"/>
      <c r="B288" s="31"/>
      <c r="C288" s="32" t="s">
        <v>75</v>
      </c>
      <c r="D288" s="88" t="s">
        <v>128</v>
      </c>
      <c r="E288" s="178">
        <v>700</v>
      </c>
      <c r="F288" s="83">
        <v>500</v>
      </c>
      <c r="G288" s="154">
        <f t="shared" si="24"/>
        <v>71.42857142857143</v>
      </c>
      <c r="H288" s="146"/>
      <c r="I288" s="156" t="s">
        <v>146</v>
      </c>
      <c r="J288" s="168" t="s">
        <v>146</v>
      </c>
    </row>
    <row r="289" spans="1:10" ht="22.5">
      <c r="A289" s="28">
        <v>853</v>
      </c>
      <c r="B289" s="39"/>
      <c r="C289" s="98"/>
      <c r="D289" s="99" t="s">
        <v>105</v>
      </c>
      <c r="E289" s="100">
        <f>E290+E295</f>
        <v>2094868.83</v>
      </c>
      <c r="F289" s="100">
        <f>F290+F295</f>
        <v>1631044.19</v>
      </c>
      <c r="G289" s="142">
        <f t="shared" si="24"/>
        <v>77.85901277647059</v>
      </c>
      <c r="H289" s="155">
        <f>H290+H295</f>
        <v>68355.34999999999</v>
      </c>
      <c r="I289" s="155">
        <f t="shared" si="27"/>
        <v>104.8756237414824</v>
      </c>
      <c r="J289" s="100">
        <f>J290+J295</f>
        <v>1555217.63</v>
      </c>
    </row>
    <row r="290" spans="1:10" ht="12.75">
      <c r="A290" s="49"/>
      <c r="B290" s="50">
        <v>85305</v>
      </c>
      <c r="C290" s="22"/>
      <c r="D290" s="16" t="s">
        <v>71</v>
      </c>
      <c r="E290" s="23">
        <f>SUM(E291:E294)</f>
        <v>381623</v>
      </c>
      <c r="F290" s="23">
        <f>SUM(F291:F294)</f>
        <v>367343.15</v>
      </c>
      <c r="G290" s="143">
        <f t="shared" si="24"/>
        <v>96.25812647560551</v>
      </c>
      <c r="H290" s="143">
        <f>SUM(H292:H293)</f>
        <v>64135.439999999995</v>
      </c>
      <c r="I290" s="143">
        <f t="shared" si="27"/>
        <v>59.54211993447539</v>
      </c>
      <c r="J290" s="23">
        <f>SUM(J291:J294)</f>
        <v>616946.71</v>
      </c>
    </row>
    <row r="291" spans="1:10" ht="12.75">
      <c r="A291" s="49"/>
      <c r="B291" s="53"/>
      <c r="C291" s="32" t="s">
        <v>64</v>
      </c>
      <c r="D291" s="12" t="s">
        <v>65</v>
      </c>
      <c r="E291" s="27">
        <v>100572</v>
      </c>
      <c r="F291" s="27">
        <v>93885.68</v>
      </c>
      <c r="G291" s="144">
        <f t="shared" si="24"/>
        <v>93.35170822893052</v>
      </c>
      <c r="H291" s="144"/>
      <c r="I291" s="144">
        <f t="shared" si="27"/>
        <v>95.32321121911092</v>
      </c>
      <c r="J291" s="45">
        <v>98491.94</v>
      </c>
    </row>
    <row r="292" spans="1:10" ht="12.75">
      <c r="A292" s="49"/>
      <c r="B292" s="53"/>
      <c r="C292" s="36" t="s">
        <v>26</v>
      </c>
      <c r="D292" s="12" t="s">
        <v>27</v>
      </c>
      <c r="E292" s="27">
        <v>100</v>
      </c>
      <c r="F292" s="27">
        <v>243.09</v>
      </c>
      <c r="G292" s="144">
        <f t="shared" si="24"/>
        <v>243.09</v>
      </c>
      <c r="H292" s="144">
        <v>6051.31</v>
      </c>
      <c r="I292" s="144">
        <f t="shared" si="27"/>
        <v>159.04867835645118</v>
      </c>
      <c r="J292" s="27">
        <v>152.84</v>
      </c>
    </row>
    <row r="293" spans="1:10" ht="12.75">
      <c r="A293" s="49"/>
      <c r="B293" s="60"/>
      <c r="C293" s="32" t="s">
        <v>11</v>
      </c>
      <c r="D293" s="12" t="s">
        <v>12</v>
      </c>
      <c r="E293" s="27">
        <v>280951</v>
      </c>
      <c r="F293" s="27">
        <v>273214.38</v>
      </c>
      <c r="G293" s="144">
        <f t="shared" si="24"/>
        <v>97.24627426134806</v>
      </c>
      <c r="H293" s="144">
        <v>58084.13</v>
      </c>
      <c r="I293" s="144">
        <f t="shared" si="27"/>
        <v>96.57087177805789</v>
      </c>
      <c r="J293" s="27">
        <v>282915.93</v>
      </c>
    </row>
    <row r="294" spans="1:10" ht="33.75" hidden="1">
      <c r="A294" s="49"/>
      <c r="B294" s="53"/>
      <c r="C294" s="32" t="s">
        <v>58</v>
      </c>
      <c r="D294" s="14" t="s">
        <v>219</v>
      </c>
      <c r="E294" s="82"/>
      <c r="F294" s="82"/>
      <c r="G294" s="144" t="e">
        <f t="shared" si="24"/>
        <v>#DIV/0!</v>
      </c>
      <c r="H294" s="154"/>
      <c r="I294" s="144">
        <f>(F294/J294)*100</f>
        <v>0</v>
      </c>
      <c r="J294" s="82">
        <v>235386</v>
      </c>
    </row>
    <row r="295" spans="1:10" ht="12.75">
      <c r="A295" s="49"/>
      <c r="B295" s="50">
        <v>85395</v>
      </c>
      <c r="C295" s="44"/>
      <c r="D295" s="89" t="s">
        <v>5</v>
      </c>
      <c r="E295" s="90">
        <f>SUM(E296:E300)</f>
        <v>1713245.83</v>
      </c>
      <c r="F295" s="90">
        <f>SUM(F296:F300)</f>
        <v>1263701.04</v>
      </c>
      <c r="G295" s="153">
        <f t="shared" si="24"/>
        <v>73.76063714102254</v>
      </c>
      <c r="H295" s="153">
        <f>SUM(H296:H300)</f>
        <v>4219.91</v>
      </c>
      <c r="I295" s="143">
        <f t="shared" si="27"/>
        <v>134.68402495091715</v>
      </c>
      <c r="J295" s="90">
        <f>SUM(J296:J300)</f>
        <v>938270.92</v>
      </c>
    </row>
    <row r="296" spans="1:10" ht="12.75">
      <c r="A296" s="56"/>
      <c r="B296" s="61"/>
      <c r="C296" s="32" t="s">
        <v>26</v>
      </c>
      <c r="D296" s="12" t="s">
        <v>27</v>
      </c>
      <c r="E296" s="27">
        <v>500</v>
      </c>
      <c r="F296" s="27">
        <v>963.11</v>
      </c>
      <c r="G296" s="144">
        <f t="shared" si="24"/>
        <v>192.622</v>
      </c>
      <c r="H296" s="144">
        <v>3950.02</v>
      </c>
      <c r="I296" s="144">
        <f t="shared" si="27"/>
        <v>21.73400882349622</v>
      </c>
      <c r="J296" s="27">
        <v>4431.35</v>
      </c>
    </row>
    <row r="297" spans="1:10" ht="45">
      <c r="A297" s="56"/>
      <c r="B297" s="61"/>
      <c r="C297" s="36" t="s">
        <v>148</v>
      </c>
      <c r="D297" s="88" t="s">
        <v>221</v>
      </c>
      <c r="E297" s="27">
        <v>1562017.69</v>
      </c>
      <c r="F297" s="27">
        <v>1112009.8</v>
      </c>
      <c r="G297" s="144">
        <f t="shared" si="24"/>
        <v>71.1906022011825</v>
      </c>
      <c r="H297" s="144"/>
      <c r="I297" s="144">
        <f>(F297/J297)*100</f>
        <v>128.16384561357862</v>
      </c>
      <c r="J297" s="45">
        <v>867647.03</v>
      </c>
    </row>
    <row r="298" spans="1:10" ht="45">
      <c r="A298" s="56"/>
      <c r="B298" s="61"/>
      <c r="C298" s="36" t="s">
        <v>149</v>
      </c>
      <c r="D298" s="88" t="s">
        <v>221</v>
      </c>
      <c r="E298" s="27">
        <v>150728.14</v>
      </c>
      <c r="F298" s="27">
        <v>150728.13</v>
      </c>
      <c r="G298" s="144">
        <f t="shared" si="24"/>
        <v>99.99999336553877</v>
      </c>
      <c r="H298" s="144"/>
      <c r="I298" s="144">
        <f t="shared" si="27"/>
        <v>227.7116575372391</v>
      </c>
      <c r="J298" s="45">
        <v>66192.54</v>
      </c>
    </row>
    <row r="299" spans="1:10" ht="33.75" hidden="1">
      <c r="A299" s="56"/>
      <c r="B299" s="61"/>
      <c r="C299" s="36" t="s">
        <v>140</v>
      </c>
      <c r="D299" s="88" t="s">
        <v>141</v>
      </c>
      <c r="E299" s="27"/>
      <c r="F299" s="27"/>
      <c r="G299" s="144" t="e">
        <f t="shared" si="24"/>
        <v>#DIV/0!</v>
      </c>
      <c r="H299" s="144"/>
      <c r="I299" s="156" t="e">
        <f t="shared" si="27"/>
        <v>#DIV/0!</v>
      </c>
      <c r="J299" s="45"/>
    </row>
    <row r="300" spans="1:10" ht="33.75" hidden="1">
      <c r="A300" s="49"/>
      <c r="B300" s="53"/>
      <c r="C300" s="36" t="s">
        <v>126</v>
      </c>
      <c r="D300" s="88" t="s">
        <v>190</v>
      </c>
      <c r="E300" s="35"/>
      <c r="F300" s="35"/>
      <c r="G300" s="144" t="e">
        <f t="shared" si="24"/>
        <v>#DIV/0!</v>
      </c>
      <c r="H300" s="144">
        <v>269.89</v>
      </c>
      <c r="I300" s="144" t="e">
        <f t="shared" si="27"/>
        <v>#DIV/0!</v>
      </c>
      <c r="J300" s="45"/>
    </row>
    <row r="301" spans="1:10" ht="12.75">
      <c r="A301" s="28">
        <v>854</v>
      </c>
      <c r="B301" s="18"/>
      <c r="C301" s="34"/>
      <c r="D301" s="68" t="s">
        <v>72</v>
      </c>
      <c r="E301" s="20">
        <f>E302</f>
        <v>721559</v>
      </c>
      <c r="F301" s="20">
        <f>F302</f>
        <v>659059</v>
      </c>
      <c r="G301" s="142">
        <f t="shared" si="24"/>
        <v>91.33819964826161</v>
      </c>
      <c r="H301" s="142" t="e">
        <f>H302</f>
        <v>#REF!</v>
      </c>
      <c r="I301" s="155">
        <f t="shared" si="27"/>
        <v>70.71736830471629</v>
      </c>
      <c r="J301" s="20">
        <f>J302</f>
        <v>931962</v>
      </c>
    </row>
    <row r="302" spans="1:10" ht="12.75">
      <c r="A302" s="49"/>
      <c r="B302" s="50">
        <v>85415</v>
      </c>
      <c r="C302" s="22"/>
      <c r="D302" s="16" t="s">
        <v>73</v>
      </c>
      <c r="E302" s="23">
        <f>SUM(E303:E305)</f>
        <v>721559</v>
      </c>
      <c r="F302" s="23">
        <f>SUM(F303:F305)</f>
        <v>659059</v>
      </c>
      <c r="G302" s="143">
        <f t="shared" si="24"/>
        <v>91.33819964826161</v>
      </c>
      <c r="H302" s="143" t="e">
        <f>#REF!</f>
        <v>#REF!</v>
      </c>
      <c r="I302" s="143">
        <f t="shared" si="27"/>
        <v>70.71736830471629</v>
      </c>
      <c r="J302" s="23">
        <f>SUM(J304:J305)</f>
        <v>931962</v>
      </c>
    </row>
    <row r="303" spans="1:10" ht="12.75" hidden="1">
      <c r="A303" s="49"/>
      <c r="B303" s="53"/>
      <c r="C303" s="32" t="s">
        <v>11</v>
      </c>
      <c r="D303" s="12" t="s">
        <v>185</v>
      </c>
      <c r="E303" s="27">
        <v>0</v>
      </c>
      <c r="F303" s="27">
        <v>0</v>
      </c>
      <c r="G303" s="144" t="e">
        <f t="shared" si="24"/>
        <v>#DIV/0!</v>
      </c>
      <c r="H303" s="143"/>
      <c r="I303" s="144" t="e">
        <f t="shared" si="27"/>
        <v>#DIV/0!</v>
      </c>
      <c r="J303" s="27">
        <v>0</v>
      </c>
    </row>
    <row r="304" spans="1:10" ht="33.75">
      <c r="A304" s="49"/>
      <c r="B304" s="53"/>
      <c r="C304" s="32" t="s">
        <v>58</v>
      </c>
      <c r="D304" s="14" t="s">
        <v>219</v>
      </c>
      <c r="E304" s="27">
        <v>590000</v>
      </c>
      <c r="F304" s="27">
        <v>527500</v>
      </c>
      <c r="G304" s="144">
        <f t="shared" si="24"/>
        <v>89.40677966101696</v>
      </c>
      <c r="H304" s="144"/>
      <c r="I304" s="144">
        <f t="shared" si="27"/>
        <v>64.74783938608</v>
      </c>
      <c r="J304" s="27">
        <v>814699</v>
      </c>
    </row>
    <row r="305" spans="1:10" ht="45">
      <c r="A305" s="49"/>
      <c r="B305" s="53"/>
      <c r="C305" s="32" t="s">
        <v>227</v>
      </c>
      <c r="D305" s="135" t="s">
        <v>228</v>
      </c>
      <c r="E305" s="27">
        <v>131559</v>
      </c>
      <c r="F305" s="27">
        <v>131559</v>
      </c>
      <c r="G305" s="144">
        <f t="shared" si="24"/>
        <v>100</v>
      </c>
      <c r="H305" s="144"/>
      <c r="I305" s="144">
        <f t="shared" si="27"/>
        <v>112.19139882145264</v>
      </c>
      <c r="J305" s="27">
        <v>117263</v>
      </c>
    </row>
    <row r="306" spans="1:10" ht="15" customHeight="1">
      <c r="A306" s="28">
        <v>900</v>
      </c>
      <c r="B306" s="39"/>
      <c r="C306" s="40"/>
      <c r="D306" s="69" t="s">
        <v>99</v>
      </c>
      <c r="E306" s="20">
        <f>SUM(E307,E310,E313,E318,E322,E328,E332,E334)</f>
        <v>4115078.97</v>
      </c>
      <c r="F306" s="20">
        <f>SUM(F307,F312,F313,F318,F322,F328,F332,F334,)</f>
        <v>1941066.81</v>
      </c>
      <c r="G306" s="142">
        <f t="shared" si="24"/>
        <v>47.16961264050784</v>
      </c>
      <c r="H306" s="142" t="e">
        <f>H313+#REF!+H322+H332+H334</f>
        <v>#REF!</v>
      </c>
      <c r="I306" s="142">
        <f t="shared" si="27"/>
        <v>55.921216281063344</v>
      </c>
      <c r="J306" s="20">
        <f>SUM(J310,J313,J320,J322,J328,J332,J334,J307)</f>
        <v>3471074.02</v>
      </c>
    </row>
    <row r="307" spans="1:10" ht="21.75" customHeight="1">
      <c r="A307" s="21"/>
      <c r="B307" s="29">
        <v>90001</v>
      </c>
      <c r="C307" s="118"/>
      <c r="D307" s="74" t="s">
        <v>186</v>
      </c>
      <c r="E307" s="23">
        <f>SUM(E308:E309)</f>
        <v>265715</v>
      </c>
      <c r="F307" s="23">
        <f>SUM(F309)</f>
        <v>0</v>
      </c>
      <c r="G307" s="42">
        <f>SUM(G308)</f>
        <v>0</v>
      </c>
      <c r="H307" s="142"/>
      <c r="I307" s="149" t="s">
        <v>146</v>
      </c>
      <c r="J307" s="42">
        <f>SUM(J309:J309)</f>
        <v>0</v>
      </c>
    </row>
    <row r="308" spans="1:10" ht="21.75" customHeight="1">
      <c r="A308" s="21"/>
      <c r="B308" s="38"/>
      <c r="C308" s="195" t="s">
        <v>249</v>
      </c>
      <c r="D308" s="13" t="s">
        <v>12</v>
      </c>
      <c r="E308" s="27">
        <v>265715</v>
      </c>
      <c r="F308" s="27">
        <v>0</v>
      </c>
      <c r="G308" s="144">
        <f t="shared" si="24"/>
        <v>0</v>
      </c>
      <c r="H308" s="142"/>
      <c r="I308" s="156" t="s">
        <v>146</v>
      </c>
      <c r="J308" s="42" t="s">
        <v>146</v>
      </c>
    </row>
    <row r="309" spans="1:10" ht="33.75" hidden="1">
      <c r="A309" s="21"/>
      <c r="B309" s="21"/>
      <c r="C309" s="32" t="s">
        <v>126</v>
      </c>
      <c r="D309" s="88" t="s">
        <v>190</v>
      </c>
      <c r="E309" s="45"/>
      <c r="F309" s="45"/>
      <c r="G309" s="27" t="e">
        <f>F309/E309*100</f>
        <v>#DIV/0!</v>
      </c>
      <c r="H309" s="142"/>
      <c r="I309" s="144" t="e">
        <f t="shared" si="27"/>
        <v>#DIV/0!</v>
      </c>
      <c r="J309" s="45"/>
    </row>
    <row r="310" spans="1:10" ht="12" customHeight="1">
      <c r="A310" s="21"/>
      <c r="B310" s="29">
        <v>90002</v>
      </c>
      <c r="C310" s="118"/>
      <c r="D310" s="74" t="s">
        <v>177</v>
      </c>
      <c r="E310" s="23">
        <f>SUM(E311:E312)</f>
        <v>114322.5</v>
      </c>
      <c r="F310" s="23">
        <f>SUM(F312:F312)</f>
        <v>0</v>
      </c>
      <c r="G310" s="23">
        <f>SUM(G312:G312)</f>
        <v>0</v>
      </c>
      <c r="H310" s="23">
        <f>SUM(H312:H312)</f>
        <v>0</v>
      </c>
      <c r="I310" s="149" t="s">
        <v>146</v>
      </c>
      <c r="J310" s="23">
        <f>SUM(J312:J312)</f>
        <v>0</v>
      </c>
    </row>
    <row r="311" spans="1:10" ht="22.5" hidden="1">
      <c r="A311" s="21"/>
      <c r="B311" s="38"/>
      <c r="C311" s="169" t="s">
        <v>78</v>
      </c>
      <c r="D311" s="14" t="s">
        <v>92</v>
      </c>
      <c r="E311" s="170"/>
      <c r="F311" s="27"/>
      <c r="G311" s="144" t="e">
        <f t="shared" si="24"/>
        <v>#DIV/0!</v>
      </c>
      <c r="H311" s="23"/>
      <c r="I311" s="42"/>
      <c r="J311" s="27"/>
    </row>
    <row r="312" spans="1:10" ht="33.75">
      <c r="A312" s="21"/>
      <c r="B312" s="21"/>
      <c r="C312" s="32" t="s">
        <v>150</v>
      </c>
      <c r="D312" s="88" t="s">
        <v>187</v>
      </c>
      <c r="E312" s="45">
        <v>114322.5</v>
      </c>
      <c r="F312" s="45">
        <v>0</v>
      </c>
      <c r="G312" s="144">
        <f t="shared" si="24"/>
        <v>0</v>
      </c>
      <c r="H312" s="45"/>
      <c r="I312" s="156" t="s">
        <v>146</v>
      </c>
      <c r="J312" s="45">
        <v>0</v>
      </c>
    </row>
    <row r="313" spans="1:10" ht="12.75">
      <c r="A313" s="21"/>
      <c r="B313" s="29">
        <v>90004</v>
      </c>
      <c r="C313" s="22"/>
      <c r="D313" s="74" t="s">
        <v>82</v>
      </c>
      <c r="E313" s="23">
        <f>SUM(E314:E317)</f>
        <v>1859656.95</v>
      </c>
      <c r="F313" s="23">
        <f>SUM(F314:F317)</f>
        <v>78977.95</v>
      </c>
      <c r="G313" s="143">
        <f t="shared" si="24"/>
        <v>4.24690962491765</v>
      </c>
      <c r="H313" s="143">
        <f>H317</f>
        <v>0</v>
      </c>
      <c r="I313" s="143">
        <f aca="true" t="shared" si="28" ref="I313:I318">(F313/J313)*100</f>
        <v>4.391583865442559</v>
      </c>
      <c r="J313" s="23">
        <f>SUM(J314:J317)</f>
        <v>1798393.3</v>
      </c>
    </row>
    <row r="314" spans="1:10" ht="22.5" hidden="1">
      <c r="A314" s="21"/>
      <c r="B314" s="38"/>
      <c r="C314" s="32" t="s">
        <v>78</v>
      </c>
      <c r="D314" s="14" t="s">
        <v>92</v>
      </c>
      <c r="E314" s="27"/>
      <c r="F314" s="27"/>
      <c r="G314" s="144" t="e">
        <f t="shared" si="24"/>
        <v>#DIV/0!</v>
      </c>
      <c r="H314" s="144"/>
      <c r="I314" s="144">
        <f t="shared" si="28"/>
        <v>0</v>
      </c>
      <c r="J314" s="45">
        <v>243428.76</v>
      </c>
    </row>
    <row r="315" spans="1:10" ht="12.75" hidden="1">
      <c r="A315" s="21"/>
      <c r="B315" s="38"/>
      <c r="C315" s="32" t="s">
        <v>26</v>
      </c>
      <c r="D315" s="12" t="s">
        <v>27</v>
      </c>
      <c r="E315" s="27"/>
      <c r="F315" s="27"/>
      <c r="G315" s="144" t="e">
        <f t="shared" si="24"/>
        <v>#DIV/0!</v>
      </c>
      <c r="H315" s="144"/>
      <c r="I315" s="144">
        <f t="shared" si="28"/>
        <v>0</v>
      </c>
      <c r="J315" s="45">
        <v>812.56</v>
      </c>
    </row>
    <row r="316" spans="1:10" ht="33.75">
      <c r="A316" s="21"/>
      <c r="B316" s="38"/>
      <c r="C316" s="32" t="s">
        <v>150</v>
      </c>
      <c r="D316" s="88" t="s">
        <v>187</v>
      </c>
      <c r="E316" s="27">
        <v>78977.95</v>
      </c>
      <c r="F316" s="27">
        <v>78977.95</v>
      </c>
      <c r="G316" s="144">
        <f t="shared" si="24"/>
        <v>100</v>
      </c>
      <c r="H316" s="144"/>
      <c r="I316" s="144">
        <f t="shared" si="28"/>
        <v>131.62991666666665</v>
      </c>
      <c r="J316" s="45">
        <v>60000</v>
      </c>
    </row>
    <row r="317" spans="1:10" ht="33.75">
      <c r="A317" s="24"/>
      <c r="B317" s="25"/>
      <c r="C317" s="32" t="s">
        <v>126</v>
      </c>
      <c r="D317" s="88" t="s">
        <v>190</v>
      </c>
      <c r="E317" s="27">
        <v>1780679</v>
      </c>
      <c r="F317" s="27">
        <v>0</v>
      </c>
      <c r="G317" s="144">
        <f t="shared" si="24"/>
        <v>0</v>
      </c>
      <c r="H317" s="144">
        <v>0</v>
      </c>
      <c r="I317" s="144">
        <f t="shared" si="28"/>
        <v>0</v>
      </c>
      <c r="J317" s="27">
        <v>1494151.98</v>
      </c>
    </row>
    <row r="318" spans="1:10" ht="12.75" hidden="1">
      <c r="A318" s="24"/>
      <c r="B318" s="29">
        <v>90005</v>
      </c>
      <c r="C318" s="46"/>
      <c r="D318" s="91" t="s">
        <v>237</v>
      </c>
      <c r="E318" s="23">
        <f>SUM(E319:E319)</f>
        <v>0</v>
      </c>
      <c r="F318" s="23">
        <f>SUM(F319:F319)</f>
        <v>0</v>
      </c>
      <c r="G318" s="143" t="e">
        <f t="shared" si="24"/>
        <v>#DIV/0!</v>
      </c>
      <c r="H318" s="144"/>
      <c r="I318" s="143" t="e">
        <f t="shared" si="28"/>
        <v>#DIV/0!</v>
      </c>
      <c r="J318" s="27"/>
    </row>
    <row r="319" spans="1:10" ht="33.75" hidden="1">
      <c r="A319" s="24"/>
      <c r="B319" s="118"/>
      <c r="C319" s="32" t="s">
        <v>150</v>
      </c>
      <c r="D319" s="88" t="s">
        <v>187</v>
      </c>
      <c r="E319" s="27">
        <v>0</v>
      </c>
      <c r="F319" s="27">
        <v>0</v>
      </c>
      <c r="G319" s="144" t="e">
        <f t="shared" si="24"/>
        <v>#DIV/0!</v>
      </c>
      <c r="H319" s="144"/>
      <c r="I319" s="144" t="e">
        <f aca="true" t="shared" si="29" ref="I319:I327">(F319/J319)*100</f>
        <v>#DIV/0!</v>
      </c>
      <c r="J319" s="27"/>
    </row>
    <row r="320" spans="1:10" ht="12.75" hidden="1">
      <c r="A320" s="24"/>
      <c r="B320" s="29">
        <v>90015</v>
      </c>
      <c r="C320" s="46"/>
      <c r="D320" s="16" t="s">
        <v>178</v>
      </c>
      <c r="E320" s="23">
        <f aca="true" t="shared" si="30" ref="E320:J320">SUM(E321:E321)</f>
        <v>0</v>
      </c>
      <c r="F320" s="23">
        <f t="shared" si="30"/>
        <v>0</v>
      </c>
      <c r="G320" s="23">
        <f t="shared" si="30"/>
        <v>0</v>
      </c>
      <c r="H320" s="23">
        <f t="shared" si="30"/>
        <v>0</v>
      </c>
      <c r="I320" s="23" t="e">
        <f t="shared" si="30"/>
        <v>#VALUE!</v>
      </c>
      <c r="J320" s="23">
        <f t="shared" si="30"/>
        <v>0</v>
      </c>
    </row>
    <row r="321" spans="1:10" ht="12.75" hidden="1">
      <c r="A321" s="24"/>
      <c r="B321" s="25"/>
      <c r="C321" s="54" t="s">
        <v>78</v>
      </c>
      <c r="D321" s="12" t="s">
        <v>176</v>
      </c>
      <c r="E321" s="27"/>
      <c r="F321" s="27"/>
      <c r="G321" s="156" t="s">
        <v>146</v>
      </c>
      <c r="H321" s="156"/>
      <c r="I321" s="144" t="e">
        <f t="shared" si="29"/>
        <v>#VALUE!</v>
      </c>
      <c r="J321" s="45" t="s">
        <v>146</v>
      </c>
    </row>
    <row r="322" spans="1:10" ht="12.75">
      <c r="A322" s="48"/>
      <c r="B322" s="29">
        <v>90017</v>
      </c>
      <c r="C322" s="62"/>
      <c r="D322" s="16" t="s">
        <v>74</v>
      </c>
      <c r="E322" s="23">
        <f>SUM(E323:E327)</f>
        <v>286000</v>
      </c>
      <c r="F322" s="23">
        <f>SUM(F323:F327)</f>
        <v>274587.24</v>
      </c>
      <c r="G322" s="143">
        <f t="shared" si="24"/>
        <v>96.00952447552447</v>
      </c>
      <c r="H322" s="143">
        <f>SUM(H323:H325)</f>
        <v>0</v>
      </c>
      <c r="I322" s="143">
        <f t="shared" si="29"/>
        <v>97.38829414206307</v>
      </c>
      <c r="J322" s="23">
        <f>SUM(J323:J327)</f>
        <v>281950.97</v>
      </c>
    </row>
    <row r="323" spans="1:10" ht="45">
      <c r="A323" s="63"/>
      <c r="B323" s="25"/>
      <c r="C323" s="36" t="s">
        <v>10</v>
      </c>
      <c r="D323" s="88" t="s">
        <v>240</v>
      </c>
      <c r="E323" s="27">
        <v>281000</v>
      </c>
      <c r="F323" s="27">
        <v>265276.75</v>
      </c>
      <c r="G323" s="144">
        <f t="shared" si="24"/>
        <v>94.40453736654804</v>
      </c>
      <c r="H323" s="144">
        <v>0</v>
      </c>
      <c r="I323" s="144">
        <f t="shared" si="29"/>
        <v>97.89571454488048</v>
      </c>
      <c r="J323" s="27">
        <v>270978.92</v>
      </c>
    </row>
    <row r="324" spans="1:10" ht="12.75" hidden="1">
      <c r="A324" s="24"/>
      <c r="B324" s="25"/>
      <c r="C324" s="32" t="s">
        <v>26</v>
      </c>
      <c r="D324" s="12" t="s">
        <v>27</v>
      </c>
      <c r="E324" s="27">
        <v>0</v>
      </c>
      <c r="F324" s="27">
        <v>0</v>
      </c>
      <c r="G324" s="144" t="e">
        <f t="shared" si="24"/>
        <v>#DIV/0!</v>
      </c>
      <c r="H324" s="144">
        <v>0</v>
      </c>
      <c r="I324" s="144">
        <f t="shared" si="29"/>
        <v>0</v>
      </c>
      <c r="J324" s="27">
        <v>680.43</v>
      </c>
    </row>
    <row r="325" spans="1:10" ht="12.75">
      <c r="A325" s="24"/>
      <c r="B325" s="25"/>
      <c r="C325" s="30" t="s">
        <v>11</v>
      </c>
      <c r="D325" s="13" t="s">
        <v>12</v>
      </c>
      <c r="E325" s="27">
        <v>5000</v>
      </c>
      <c r="F325" s="27">
        <v>9310.49</v>
      </c>
      <c r="G325" s="144">
        <f t="shared" si="24"/>
        <v>186.2098</v>
      </c>
      <c r="H325" s="144">
        <v>0</v>
      </c>
      <c r="I325" s="144">
        <f t="shared" si="29"/>
        <v>90.46670980856268</v>
      </c>
      <c r="J325" s="27">
        <v>10291.62</v>
      </c>
    </row>
    <row r="326" spans="1:10" ht="12.75" hidden="1">
      <c r="A326" s="24"/>
      <c r="B326" s="25"/>
      <c r="C326" s="30" t="s">
        <v>194</v>
      </c>
      <c r="D326" s="166" t="s">
        <v>195</v>
      </c>
      <c r="E326" s="27"/>
      <c r="F326" s="27"/>
      <c r="G326" s="144" t="e">
        <f t="shared" si="24"/>
        <v>#DIV/0!</v>
      </c>
      <c r="H326" s="144"/>
      <c r="I326" s="156" t="e">
        <f t="shared" si="29"/>
        <v>#DIV/0!</v>
      </c>
      <c r="J326" s="27">
        <v>0</v>
      </c>
    </row>
    <row r="327" spans="1:10" ht="33.75" hidden="1">
      <c r="A327" s="24"/>
      <c r="B327" s="25"/>
      <c r="C327" s="32" t="s">
        <v>150</v>
      </c>
      <c r="D327" s="88" t="s">
        <v>187</v>
      </c>
      <c r="E327" s="27"/>
      <c r="F327" s="27"/>
      <c r="G327" s="144" t="e">
        <f t="shared" si="24"/>
        <v>#DIV/0!</v>
      </c>
      <c r="H327" s="144"/>
      <c r="I327" s="144" t="e">
        <f t="shared" si="29"/>
        <v>#DIV/0!</v>
      </c>
      <c r="J327" s="45"/>
    </row>
    <row r="328" spans="1:10" ht="24" customHeight="1">
      <c r="A328" s="48"/>
      <c r="B328" s="29">
        <v>90019</v>
      </c>
      <c r="C328" s="62"/>
      <c r="D328" s="15" t="s">
        <v>129</v>
      </c>
      <c r="E328" s="23">
        <f>SUM(E329:E331)</f>
        <v>1556000</v>
      </c>
      <c r="F328" s="23">
        <f>SUM(F329:F331)</f>
        <v>1569152.41</v>
      </c>
      <c r="G328" s="143">
        <f>F328*100/E328</f>
        <v>100.8452705655527</v>
      </c>
      <c r="H328" s="143" t="e">
        <f>SUM(H330:H334)</f>
        <v>#REF!</v>
      </c>
      <c r="I328" s="143">
        <f aca="true" t="shared" si="31" ref="I328:I345">(F328/J328)*100</f>
        <v>261.63006677488</v>
      </c>
      <c r="J328" s="23">
        <f>SUM(J329:J331)</f>
        <v>599759.97</v>
      </c>
    </row>
    <row r="329" spans="1:10" ht="12.75">
      <c r="A329" s="63"/>
      <c r="B329" s="25"/>
      <c r="C329" s="36" t="s">
        <v>17</v>
      </c>
      <c r="D329" s="12" t="s">
        <v>18</v>
      </c>
      <c r="E329" s="27">
        <v>1556000</v>
      </c>
      <c r="F329" s="27">
        <v>1569152.41</v>
      </c>
      <c r="G329" s="144">
        <f t="shared" si="24"/>
        <v>100.8452705655527</v>
      </c>
      <c r="H329" s="144"/>
      <c r="I329" s="144">
        <f t="shared" si="31"/>
        <v>261.63006677488</v>
      </c>
      <c r="J329" s="27">
        <v>599759.97</v>
      </c>
    </row>
    <row r="330" spans="1:10" ht="12.75" hidden="1">
      <c r="A330" s="24"/>
      <c r="B330" s="25"/>
      <c r="C330" s="32" t="s">
        <v>11</v>
      </c>
      <c r="D330" s="12" t="s">
        <v>12</v>
      </c>
      <c r="E330" s="27"/>
      <c r="F330" s="27"/>
      <c r="G330" s="144" t="e">
        <f t="shared" si="24"/>
        <v>#DIV/0!</v>
      </c>
      <c r="H330" s="144">
        <v>0</v>
      </c>
      <c r="I330" s="144" t="e">
        <f t="shared" si="31"/>
        <v>#DIV/0!</v>
      </c>
      <c r="J330" s="27">
        <v>0</v>
      </c>
    </row>
    <row r="331" spans="1:10" ht="22.5" hidden="1">
      <c r="A331" s="24"/>
      <c r="B331" s="25"/>
      <c r="C331" s="32" t="s">
        <v>75</v>
      </c>
      <c r="D331" s="88" t="s">
        <v>164</v>
      </c>
      <c r="E331" s="83"/>
      <c r="F331" s="83"/>
      <c r="G331" s="144" t="e">
        <f t="shared" si="24"/>
        <v>#DIV/0!</v>
      </c>
      <c r="H331" s="144"/>
      <c r="I331" s="144" t="e">
        <f t="shared" si="31"/>
        <v>#DIV/0!</v>
      </c>
      <c r="J331" s="27">
        <v>0</v>
      </c>
    </row>
    <row r="332" spans="1:10" ht="22.5">
      <c r="A332" s="21"/>
      <c r="B332" s="29">
        <v>90020</v>
      </c>
      <c r="C332" s="22"/>
      <c r="D332" s="91" t="s">
        <v>121</v>
      </c>
      <c r="E332" s="86">
        <f>SUM(E333)</f>
        <v>27000</v>
      </c>
      <c r="F332" s="86">
        <f>SUM(F333)</f>
        <v>11965.1</v>
      </c>
      <c r="G332" s="145">
        <f t="shared" si="24"/>
        <v>44.315185185185186</v>
      </c>
      <c r="H332" s="145">
        <f>H333</f>
        <v>22360.2</v>
      </c>
      <c r="I332" s="143">
        <f t="shared" si="31"/>
        <v>86.94063090831673</v>
      </c>
      <c r="J332" s="86">
        <f>SUM(J333)</f>
        <v>13762.38</v>
      </c>
    </row>
    <row r="333" spans="1:10" ht="12.75">
      <c r="A333" s="24"/>
      <c r="B333" s="31"/>
      <c r="C333" s="37" t="s">
        <v>76</v>
      </c>
      <c r="D333" s="12" t="s">
        <v>77</v>
      </c>
      <c r="E333" s="27">
        <v>27000</v>
      </c>
      <c r="F333" s="27">
        <v>11965.1</v>
      </c>
      <c r="G333" s="144">
        <f t="shared" si="24"/>
        <v>44.315185185185186</v>
      </c>
      <c r="H333" s="144">
        <v>22360.2</v>
      </c>
      <c r="I333" s="144">
        <f t="shared" si="31"/>
        <v>86.94063090831673</v>
      </c>
      <c r="J333" s="27">
        <v>13762.38</v>
      </c>
    </row>
    <row r="334" spans="1:10" ht="12.75">
      <c r="A334" s="21"/>
      <c r="B334" s="29">
        <v>90095</v>
      </c>
      <c r="C334" s="62"/>
      <c r="D334" s="16" t="s">
        <v>5</v>
      </c>
      <c r="E334" s="23">
        <f>SUM(E335:E338)</f>
        <v>6384.52</v>
      </c>
      <c r="F334" s="23">
        <f>SUM(F335:F338)</f>
        <v>6384.110000000001</v>
      </c>
      <c r="G334" s="143">
        <f t="shared" si="24"/>
        <v>99.99357821731311</v>
      </c>
      <c r="H334" s="143" t="e">
        <f>SUM(#REF!)</f>
        <v>#REF!</v>
      </c>
      <c r="I334" s="143">
        <f t="shared" si="31"/>
        <v>0.821416522796875</v>
      </c>
      <c r="J334" s="23">
        <f>SUM(J335:J338)</f>
        <v>777207.4</v>
      </c>
    </row>
    <row r="335" spans="1:10" ht="22.5">
      <c r="A335" s="21"/>
      <c r="B335" s="38"/>
      <c r="C335" s="32" t="s">
        <v>78</v>
      </c>
      <c r="D335" s="14" t="s">
        <v>92</v>
      </c>
      <c r="E335" s="27">
        <v>3</v>
      </c>
      <c r="F335" s="27">
        <v>2.59</v>
      </c>
      <c r="G335" s="144">
        <f t="shared" si="24"/>
        <v>86.33333333333333</v>
      </c>
      <c r="H335" s="144"/>
      <c r="I335" s="144">
        <f t="shared" si="31"/>
        <v>0.23063428881824416</v>
      </c>
      <c r="J335" s="45">
        <v>1122.99</v>
      </c>
    </row>
    <row r="336" spans="1:10" ht="12.75" hidden="1">
      <c r="A336" s="21"/>
      <c r="B336" s="38"/>
      <c r="C336" s="32" t="s">
        <v>11</v>
      </c>
      <c r="D336" s="12" t="s">
        <v>12</v>
      </c>
      <c r="E336" s="27"/>
      <c r="F336" s="27"/>
      <c r="G336" s="144" t="e">
        <f t="shared" si="24"/>
        <v>#DIV/0!</v>
      </c>
      <c r="H336" s="144"/>
      <c r="I336" s="144" t="e">
        <f t="shared" si="31"/>
        <v>#DIV/0!</v>
      </c>
      <c r="J336" s="45"/>
    </row>
    <row r="337" spans="1:10" ht="33.75">
      <c r="A337" s="21"/>
      <c r="B337" s="38"/>
      <c r="C337" s="32" t="s">
        <v>150</v>
      </c>
      <c r="D337" s="88" t="s">
        <v>187</v>
      </c>
      <c r="E337" s="27">
        <v>6381.52</v>
      </c>
      <c r="F337" s="27">
        <v>6381.52</v>
      </c>
      <c r="G337" s="144">
        <f>F337*100/E337</f>
        <v>100</v>
      </c>
      <c r="H337" s="144"/>
      <c r="I337" s="144">
        <f t="shared" si="31"/>
        <v>44.388921272253526</v>
      </c>
      <c r="J337" s="45">
        <v>14376.38</v>
      </c>
    </row>
    <row r="338" spans="1:10" ht="33.75" hidden="1">
      <c r="A338" s="21"/>
      <c r="B338" s="38"/>
      <c r="C338" s="32">
        <v>6298</v>
      </c>
      <c r="D338" s="88" t="s">
        <v>190</v>
      </c>
      <c r="E338" s="27"/>
      <c r="F338" s="27">
        <v>0</v>
      </c>
      <c r="G338" s="144" t="e">
        <f>F338*100/E338</f>
        <v>#DIV/0!</v>
      </c>
      <c r="H338" s="144"/>
      <c r="I338" s="144">
        <f t="shared" si="31"/>
        <v>0</v>
      </c>
      <c r="J338" s="27">
        <v>761708.03</v>
      </c>
    </row>
    <row r="339" spans="1:10" ht="20.25" customHeight="1">
      <c r="A339" s="28">
        <v>921</v>
      </c>
      <c r="B339" s="39"/>
      <c r="C339" s="40"/>
      <c r="D339" s="75" t="s">
        <v>101</v>
      </c>
      <c r="E339" s="20">
        <f>E340+E342+E344</f>
        <v>100000</v>
      </c>
      <c r="F339" s="20">
        <f>F340+F342+F344+F348</f>
        <v>91667</v>
      </c>
      <c r="G339" s="142">
        <f t="shared" si="24"/>
        <v>91.667</v>
      </c>
      <c r="H339" s="142" t="e">
        <f>H342+H344+#REF!</f>
        <v>#REF!</v>
      </c>
      <c r="I339" s="142">
        <f t="shared" si="31"/>
        <v>16.18421120001017</v>
      </c>
      <c r="J339" s="20">
        <f>J342+J344+J348</f>
        <v>566397.7</v>
      </c>
    </row>
    <row r="340" spans="1:10" ht="13.5" customHeight="1" hidden="1">
      <c r="A340" s="49"/>
      <c r="B340" s="50">
        <v>92109</v>
      </c>
      <c r="C340" s="179"/>
      <c r="D340" s="180" t="s">
        <v>231</v>
      </c>
      <c r="E340" s="52">
        <f>SUM(E341:E341)</f>
        <v>0</v>
      </c>
      <c r="F340" s="52">
        <f>SUM(F341:F341)</f>
        <v>0</v>
      </c>
      <c r="G340" s="151" t="e">
        <f t="shared" si="24"/>
        <v>#DIV/0!</v>
      </c>
      <c r="H340" s="151"/>
      <c r="I340" s="151"/>
      <c r="J340" s="52"/>
    </row>
    <row r="341" spans="1:10" ht="35.25" customHeight="1" hidden="1">
      <c r="A341" s="49"/>
      <c r="B341" s="120"/>
      <c r="C341" s="54" t="s">
        <v>232</v>
      </c>
      <c r="D341" s="181" t="s">
        <v>233</v>
      </c>
      <c r="E341" s="127"/>
      <c r="F341" s="55"/>
      <c r="G341" s="151"/>
      <c r="H341" s="151"/>
      <c r="I341" s="151"/>
      <c r="J341" s="52"/>
    </row>
    <row r="342" spans="1:10" ht="12.75">
      <c r="A342" s="21"/>
      <c r="B342" s="64">
        <v>92116</v>
      </c>
      <c r="C342" s="65"/>
      <c r="D342" s="15" t="s">
        <v>79</v>
      </c>
      <c r="E342" s="23">
        <f>SUM(E343)</f>
        <v>100000</v>
      </c>
      <c r="F342" s="23">
        <f>SUM(F343)</f>
        <v>91667</v>
      </c>
      <c r="G342" s="143">
        <f t="shared" si="24"/>
        <v>91.667</v>
      </c>
      <c r="H342" s="143">
        <f>SUM(H343)</f>
        <v>110000</v>
      </c>
      <c r="I342" s="143">
        <f t="shared" si="31"/>
        <v>66.66690909090909</v>
      </c>
      <c r="J342" s="23">
        <f>SUM(J343)</f>
        <v>137500</v>
      </c>
    </row>
    <row r="343" spans="1:10" ht="33.75">
      <c r="A343" s="24"/>
      <c r="B343" s="31"/>
      <c r="C343" s="32">
        <v>2320</v>
      </c>
      <c r="D343" s="14" t="s">
        <v>242</v>
      </c>
      <c r="E343" s="27">
        <v>100000</v>
      </c>
      <c r="F343" s="27">
        <v>91667</v>
      </c>
      <c r="G343" s="144">
        <f t="shared" si="24"/>
        <v>91.667</v>
      </c>
      <c r="H343" s="144">
        <v>110000</v>
      </c>
      <c r="I343" s="144">
        <f t="shared" si="31"/>
        <v>66.66690909090909</v>
      </c>
      <c r="J343" s="27">
        <v>137500</v>
      </c>
    </row>
    <row r="344" spans="1:10" ht="12.75" hidden="1">
      <c r="A344" s="21"/>
      <c r="B344" s="29">
        <v>92120</v>
      </c>
      <c r="C344" s="22"/>
      <c r="D344" s="16" t="s">
        <v>97</v>
      </c>
      <c r="E344" s="23">
        <f>SUM(E345:E347)</f>
        <v>0</v>
      </c>
      <c r="F344" s="23">
        <f>SUM(F345:F347)</f>
        <v>0</v>
      </c>
      <c r="G344" s="143" t="e">
        <f t="shared" si="24"/>
        <v>#DIV/0!</v>
      </c>
      <c r="H344" s="143">
        <v>15000</v>
      </c>
      <c r="I344" s="143">
        <f t="shared" si="31"/>
        <v>0</v>
      </c>
      <c r="J344" s="23">
        <f>SUM(J345:J347)</f>
        <v>428897.7</v>
      </c>
    </row>
    <row r="345" spans="1:10" ht="22.5" customHeight="1" hidden="1">
      <c r="A345" s="21"/>
      <c r="B345" s="111"/>
      <c r="C345" s="46" t="s">
        <v>78</v>
      </c>
      <c r="D345" s="14" t="s">
        <v>92</v>
      </c>
      <c r="E345" s="27"/>
      <c r="F345" s="27"/>
      <c r="G345" s="156" t="s">
        <v>146</v>
      </c>
      <c r="H345" s="144"/>
      <c r="I345" s="144" t="e">
        <f t="shared" si="31"/>
        <v>#DIV/0!</v>
      </c>
      <c r="J345" s="27">
        <v>0</v>
      </c>
    </row>
    <row r="346" spans="1:10" ht="12.75" hidden="1">
      <c r="A346" s="21"/>
      <c r="B346" s="38"/>
      <c r="C346" s="32" t="s">
        <v>154</v>
      </c>
      <c r="D346" s="88" t="s">
        <v>156</v>
      </c>
      <c r="E346" s="27"/>
      <c r="F346" s="27"/>
      <c r="G346" s="144" t="e">
        <f t="shared" si="24"/>
        <v>#DIV/0!</v>
      </c>
      <c r="H346" s="144"/>
      <c r="I346" s="144" t="e">
        <f>(F346/J346)*100</f>
        <v>#DIV/0!</v>
      </c>
      <c r="J346" s="45"/>
    </row>
    <row r="347" spans="1:10" ht="33.75" hidden="1">
      <c r="A347" s="24"/>
      <c r="B347" s="25"/>
      <c r="C347" s="32" t="s">
        <v>126</v>
      </c>
      <c r="D347" s="88" t="s">
        <v>190</v>
      </c>
      <c r="E347" s="27"/>
      <c r="F347" s="27"/>
      <c r="G347" s="144" t="e">
        <f aca="true" t="shared" si="32" ref="G347:G365">F347*100/E347</f>
        <v>#DIV/0!</v>
      </c>
      <c r="H347" s="144">
        <v>15000</v>
      </c>
      <c r="I347" s="144">
        <f>(F347/J347)*100</f>
        <v>0</v>
      </c>
      <c r="J347" s="45">
        <v>428897.7</v>
      </c>
    </row>
    <row r="348" spans="1:10" ht="12.75" hidden="1">
      <c r="A348" s="24"/>
      <c r="B348" s="29">
        <v>92195</v>
      </c>
      <c r="C348" s="104"/>
      <c r="D348" s="91" t="s">
        <v>5</v>
      </c>
      <c r="E348" s="23">
        <f>SUM(E349)</f>
        <v>0</v>
      </c>
      <c r="F348" s="23">
        <f>SUM(F349)</f>
        <v>0</v>
      </c>
      <c r="G348" s="143" t="e">
        <f t="shared" si="32"/>
        <v>#DIV/0!</v>
      </c>
      <c r="H348" s="143"/>
      <c r="I348" s="143" t="e">
        <f>(F348/J348)*100</f>
        <v>#DIV/0!</v>
      </c>
      <c r="J348" s="23"/>
    </row>
    <row r="349" spans="1:10" ht="12.75" hidden="1">
      <c r="A349" s="24"/>
      <c r="B349" s="132"/>
      <c r="C349" s="32" t="s">
        <v>11</v>
      </c>
      <c r="D349" s="88" t="s">
        <v>12</v>
      </c>
      <c r="E349" s="27"/>
      <c r="F349" s="27"/>
      <c r="G349" s="144" t="e">
        <f t="shared" si="32"/>
        <v>#DIV/0!</v>
      </c>
      <c r="H349" s="144"/>
      <c r="I349" s="144" t="e">
        <f>(F349/J349)*100</f>
        <v>#DIV/0!</v>
      </c>
      <c r="J349" s="27"/>
    </row>
    <row r="350" spans="1:10" ht="12.75" hidden="1">
      <c r="A350" s="24"/>
      <c r="B350" s="25"/>
      <c r="C350" s="32" t="s">
        <v>154</v>
      </c>
      <c r="D350" s="88" t="s">
        <v>122</v>
      </c>
      <c r="E350" s="27">
        <v>0</v>
      </c>
      <c r="F350" s="27">
        <v>0</v>
      </c>
      <c r="G350" s="144" t="e">
        <f t="shared" si="32"/>
        <v>#DIV/0!</v>
      </c>
      <c r="H350" s="144"/>
      <c r="I350" s="144" t="e">
        <f>(F350/J350)*100</f>
        <v>#DIV/0!</v>
      </c>
      <c r="J350" s="45"/>
    </row>
    <row r="351" spans="1:10" ht="12.75">
      <c r="A351" s="28">
        <v>926</v>
      </c>
      <c r="B351" s="18"/>
      <c r="C351" s="34"/>
      <c r="D351" s="68" t="s">
        <v>204</v>
      </c>
      <c r="E351" s="20">
        <f>SUM(E352,E359)</f>
        <v>1026024</v>
      </c>
      <c r="F351" s="20">
        <f>SUM(F352,F359)</f>
        <v>799821</v>
      </c>
      <c r="G351" s="142">
        <f t="shared" si="32"/>
        <v>77.95343968562139</v>
      </c>
      <c r="H351" s="142">
        <f>H352+H359+H363</f>
        <v>334423.6</v>
      </c>
      <c r="I351" s="148" t="s">
        <v>146</v>
      </c>
      <c r="J351" s="20">
        <f>J352+J359+J363</f>
        <v>0</v>
      </c>
    </row>
    <row r="352" spans="1:10" ht="12.75">
      <c r="A352" s="49"/>
      <c r="B352" s="50">
        <v>92601</v>
      </c>
      <c r="C352" s="51"/>
      <c r="D352" s="72" t="s">
        <v>88</v>
      </c>
      <c r="E352" s="52">
        <f>SUM(E353:E358)</f>
        <v>295382</v>
      </c>
      <c r="F352" s="52">
        <f>SUM(F353:F358)</f>
        <v>69179.01</v>
      </c>
      <c r="G352" s="151">
        <f t="shared" si="32"/>
        <v>23.420184709968783</v>
      </c>
      <c r="H352" s="151">
        <f>SUM(H358:H358)</f>
        <v>333000</v>
      </c>
      <c r="I352" s="149" t="s">
        <v>146</v>
      </c>
      <c r="J352" s="52">
        <f>SUM(J353:J358)</f>
        <v>0</v>
      </c>
    </row>
    <row r="353" spans="1:10" ht="33.75" hidden="1">
      <c r="A353" s="49"/>
      <c r="B353" s="53"/>
      <c r="C353" s="54" t="s">
        <v>78</v>
      </c>
      <c r="D353" s="135" t="s">
        <v>174</v>
      </c>
      <c r="E353" s="55"/>
      <c r="F353" s="55"/>
      <c r="G353" s="147" t="e">
        <f t="shared" si="32"/>
        <v>#DIV/0!</v>
      </c>
      <c r="H353" s="147"/>
      <c r="I353" s="158" t="s">
        <v>146</v>
      </c>
      <c r="J353" s="45"/>
    </row>
    <row r="354" spans="1:10" ht="12.75">
      <c r="A354" s="49"/>
      <c r="B354" s="53"/>
      <c r="C354" s="54" t="s">
        <v>11</v>
      </c>
      <c r="D354" s="135" t="s">
        <v>12</v>
      </c>
      <c r="E354" s="55">
        <v>0</v>
      </c>
      <c r="F354" s="55">
        <v>69179.01</v>
      </c>
      <c r="G354" s="147"/>
      <c r="H354" s="147"/>
      <c r="I354" s="158" t="s">
        <v>146</v>
      </c>
      <c r="J354" s="45" t="s">
        <v>146</v>
      </c>
    </row>
    <row r="355" spans="1:10" ht="12.75" hidden="1">
      <c r="A355" s="49"/>
      <c r="B355" s="53"/>
      <c r="C355" s="54" t="s">
        <v>150</v>
      </c>
      <c r="D355" s="128" t="s">
        <v>122</v>
      </c>
      <c r="E355" s="55"/>
      <c r="F355" s="55"/>
      <c r="G355" s="158" t="s">
        <v>146</v>
      </c>
      <c r="H355" s="147"/>
      <c r="I355" s="158" t="e">
        <f aca="true" t="shared" si="33" ref="I355:I365">(F355/J355)*100</f>
        <v>#DIV/0!</v>
      </c>
      <c r="J355" s="55">
        <v>0</v>
      </c>
    </row>
    <row r="356" spans="1:10" ht="45">
      <c r="A356" s="49"/>
      <c r="B356" s="53"/>
      <c r="C356" s="66" t="s">
        <v>246</v>
      </c>
      <c r="D356" s="135" t="s">
        <v>247</v>
      </c>
      <c r="E356" s="55">
        <v>200000</v>
      </c>
      <c r="F356" s="55">
        <v>0</v>
      </c>
      <c r="G356" s="147">
        <f t="shared" si="32"/>
        <v>0</v>
      </c>
      <c r="H356" s="147"/>
      <c r="I356" s="158" t="s">
        <v>146</v>
      </c>
      <c r="J356" s="161" t="s">
        <v>146</v>
      </c>
    </row>
    <row r="357" spans="1:10" ht="33.75">
      <c r="A357" s="49"/>
      <c r="B357" s="53"/>
      <c r="C357" s="66" t="s">
        <v>91</v>
      </c>
      <c r="D357" s="14" t="s">
        <v>188</v>
      </c>
      <c r="E357" s="55">
        <v>95382</v>
      </c>
      <c r="F357" s="55">
        <v>0</v>
      </c>
      <c r="G357" s="147">
        <f t="shared" si="32"/>
        <v>0</v>
      </c>
      <c r="H357" s="147"/>
      <c r="I357" s="156" t="s">
        <v>146</v>
      </c>
      <c r="J357" s="161">
        <v>0</v>
      </c>
    </row>
    <row r="358" spans="1:10" ht="33.75" hidden="1">
      <c r="A358" s="56"/>
      <c r="B358" s="61"/>
      <c r="C358" s="66" t="s">
        <v>87</v>
      </c>
      <c r="D358" s="14" t="s">
        <v>188</v>
      </c>
      <c r="E358" s="55"/>
      <c r="F358" s="55"/>
      <c r="G358" s="147" t="e">
        <f t="shared" si="32"/>
        <v>#DIV/0!</v>
      </c>
      <c r="H358" s="147">
        <v>333000</v>
      </c>
      <c r="I358" s="156" t="e">
        <f t="shared" si="33"/>
        <v>#DIV/0!</v>
      </c>
      <c r="J358" s="55">
        <v>0</v>
      </c>
    </row>
    <row r="359" spans="1:10" ht="12.75">
      <c r="A359" s="49"/>
      <c r="B359" s="50">
        <v>92604</v>
      </c>
      <c r="C359" s="22"/>
      <c r="D359" s="16" t="s">
        <v>80</v>
      </c>
      <c r="E359" s="23">
        <f>SUM(E360)</f>
        <v>730642</v>
      </c>
      <c r="F359" s="23">
        <f>SUM(F360)</f>
        <v>730641.99</v>
      </c>
      <c r="G359" s="143">
        <f t="shared" si="32"/>
        <v>99.99999863134066</v>
      </c>
      <c r="H359" s="143">
        <f>SUM(H361:H361)</f>
        <v>711.8</v>
      </c>
      <c r="I359" s="149" t="s">
        <v>146</v>
      </c>
      <c r="J359" s="23">
        <f>SUM(J361:J362)</f>
        <v>0</v>
      </c>
    </row>
    <row r="360" spans="1:10" ht="12.75">
      <c r="A360" s="49"/>
      <c r="B360" s="53"/>
      <c r="C360" s="32" t="s">
        <v>11</v>
      </c>
      <c r="D360" s="12" t="s">
        <v>12</v>
      </c>
      <c r="E360" s="27">
        <v>730642</v>
      </c>
      <c r="F360" s="27">
        <v>730641.99</v>
      </c>
      <c r="G360" s="147">
        <f t="shared" si="32"/>
        <v>99.99999863134066</v>
      </c>
      <c r="H360" s="143"/>
      <c r="I360" s="156" t="s">
        <v>146</v>
      </c>
      <c r="J360" s="45" t="s">
        <v>146</v>
      </c>
    </row>
    <row r="361" spans="1:10" ht="33.75" hidden="1">
      <c r="A361" s="49"/>
      <c r="B361" s="53"/>
      <c r="C361" s="32" t="s">
        <v>126</v>
      </c>
      <c r="D361" s="88" t="s">
        <v>190</v>
      </c>
      <c r="E361" s="67"/>
      <c r="F361" s="27"/>
      <c r="G361" s="147" t="e">
        <f t="shared" si="32"/>
        <v>#DIV/0!</v>
      </c>
      <c r="H361" s="144">
        <v>711.8</v>
      </c>
      <c r="I361" s="144" t="e">
        <f t="shared" si="33"/>
        <v>#DIV/0!</v>
      </c>
      <c r="J361" s="27"/>
    </row>
    <row r="362" spans="1:10" ht="33.75" hidden="1">
      <c r="A362" s="49"/>
      <c r="B362" s="53"/>
      <c r="C362" s="32" t="s">
        <v>91</v>
      </c>
      <c r="D362" s="14" t="s">
        <v>188</v>
      </c>
      <c r="E362" s="67"/>
      <c r="F362" s="27"/>
      <c r="G362" s="147" t="e">
        <f t="shared" si="32"/>
        <v>#DIV/0!</v>
      </c>
      <c r="H362" s="144"/>
      <c r="I362" s="144" t="e">
        <f t="shared" si="33"/>
        <v>#DIV/0!</v>
      </c>
      <c r="J362" s="27">
        <v>0</v>
      </c>
    </row>
    <row r="363" spans="1:10" ht="12.75" hidden="1">
      <c r="A363" s="49"/>
      <c r="B363" s="50">
        <v>92695</v>
      </c>
      <c r="C363" s="22"/>
      <c r="D363" s="16" t="s">
        <v>5</v>
      </c>
      <c r="E363" s="23">
        <f>SUM(E364)</f>
        <v>0</v>
      </c>
      <c r="F363" s="23">
        <f>SUM(F364)</f>
        <v>0</v>
      </c>
      <c r="G363" s="143" t="e">
        <f t="shared" si="32"/>
        <v>#DIV/0!</v>
      </c>
      <c r="H363" s="143">
        <f>SUM(H364:H364)</f>
        <v>711.8</v>
      </c>
      <c r="I363" s="143" t="e">
        <f t="shared" si="33"/>
        <v>#DIV/0!</v>
      </c>
      <c r="J363" s="23">
        <f>SUM(J364)</f>
        <v>0</v>
      </c>
    </row>
    <row r="364" spans="1:10" ht="12.75" hidden="1">
      <c r="A364" s="49"/>
      <c r="B364" s="53"/>
      <c r="C364" s="32" t="s">
        <v>154</v>
      </c>
      <c r="D364" s="12" t="s">
        <v>156</v>
      </c>
      <c r="E364" s="67"/>
      <c r="F364" s="27"/>
      <c r="G364" s="144" t="e">
        <f t="shared" si="32"/>
        <v>#DIV/0!</v>
      </c>
      <c r="H364" s="144">
        <v>711.8</v>
      </c>
      <c r="I364" s="144" t="e">
        <f t="shared" si="33"/>
        <v>#DIV/0!</v>
      </c>
      <c r="J364" s="45"/>
    </row>
    <row r="365" spans="1:10" ht="15.75" customHeight="1">
      <c r="A365" s="48"/>
      <c r="B365" s="38"/>
      <c r="C365" s="207" t="s">
        <v>81</v>
      </c>
      <c r="D365" s="208"/>
      <c r="E365" s="20">
        <f>SUM(E351,E339,E306,E301,E289,E222,E205,E168,E149,E103,E95,E81,E58,E54,E34,E7,E4)</f>
        <v>229439778.98999998</v>
      </c>
      <c r="F365" s="20">
        <f>SUM(F351,F339,F306,F301,F289,F222,F205,F168,F149,F103,F95,F81,F58,F54,F34,F7,F4)</f>
        <v>213814342.35</v>
      </c>
      <c r="G365" s="142">
        <f t="shared" si="32"/>
        <v>93.18974385837383</v>
      </c>
      <c r="H365" s="142" t="e">
        <f>#REF!+H7+H34+H54+H58+H81+H95+H103+H149+H168+H205+H222+H289+H301+H306+H339+H351</f>
        <v>#REF!</v>
      </c>
      <c r="I365" s="142">
        <f t="shared" si="33"/>
        <v>107.62616537270888</v>
      </c>
      <c r="J365" s="20">
        <f>SUM(J351,J339,J306,J301,J289,J222,J205,J168,J149,J103,J95,J81,J58,J54,J34,J7,J4)</f>
        <v>198663904.46</v>
      </c>
    </row>
    <row r="366" spans="2:8" s="95" customFormat="1" ht="11.25">
      <c r="B366" s="93"/>
      <c r="C366" s="93"/>
      <c r="D366" s="93"/>
      <c r="E366" s="94"/>
      <c r="F366" s="94"/>
      <c r="G366" s="137"/>
      <c r="H366" s="96"/>
    </row>
    <row r="367" spans="4:8" ht="12.75">
      <c r="D367" s="11"/>
      <c r="E367" s="92"/>
      <c r="F367" s="92"/>
      <c r="G367" s="138"/>
      <c r="H367" s="9"/>
    </row>
    <row r="368" spans="1:8" ht="12.75">
      <c r="A368" s="2"/>
      <c r="D368" s="11"/>
      <c r="E368" s="7"/>
      <c r="F368" s="7"/>
      <c r="G368" s="139"/>
      <c r="H368" s="7"/>
    </row>
    <row r="369" spans="4:7" ht="12.75">
      <c r="D369" s="11"/>
      <c r="E369" s="8"/>
      <c r="F369" s="5"/>
      <c r="G369" s="140"/>
    </row>
    <row r="370" spans="3:7" ht="12.75">
      <c r="C370" s="4"/>
      <c r="D370" s="17"/>
      <c r="E370" s="5"/>
      <c r="F370" s="79"/>
      <c r="G370" s="140"/>
    </row>
    <row r="371" spans="4:7" ht="12.75">
      <c r="D371" s="11"/>
      <c r="E371" s="5"/>
      <c r="F371" s="5"/>
      <c r="G371" s="140"/>
    </row>
    <row r="372" spans="4:7" ht="12.75">
      <c r="D372" s="11"/>
      <c r="E372" s="5"/>
      <c r="F372" s="5"/>
      <c r="G372" s="140"/>
    </row>
    <row r="373" spans="4:8" ht="12.75">
      <c r="D373" s="11"/>
      <c r="E373" s="5"/>
      <c r="F373" s="5"/>
      <c r="G373" s="140"/>
      <c r="H373" s="10"/>
    </row>
    <row r="374" spans="4:7" ht="12.75">
      <c r="D374" s="11"/>
      <c r="E374" s="5"/>
      <c r="F374" s="5"/>
      <c r="G374" s="140"/>
    </row>
    <row r="375" spans="4:7" ht="12.75">
      <c r="D375" s="11"/>
      <c r="E375" s="5"/>
      <c r="F375" s="5"/>
      <c r="G375" s="140"/>
    </row>
    <row r="376" spans="4:7" ht="12.75">
      <c r="D376" s="11"/>
      <c r="E376" s="5"/>
      <c r="F376" s="5"/>
      <c r="G376" s="140"/>
    </row>
  </sheetData>
  <sheetProtection/>
  <mergeCells count="9">
    <mergeCell ref="J1:J2"/>
    <mergeCell ref="H1:H2"/>
    <mergeCell ref="E1:E2"/>
    <mergeCell ref="F1:F2"/>
    <mergeCell ref="G1:G2"/>
    <mergeCell ref="C365:D365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 - listopad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2014-12-11T09:35:44Z</cp:lastPrinted>
  <dcterms:created xsi:type="dcterms:W3CDTF">1997-02-26T13:46:56Z</dcterms:created>
  <dcterms:modified xsi:type="dcterms:W3CDTF">2014-12-11T09:37:18Z</dcterms:modified>
  <cp:category/>
  <cp:version/>
  <cp:contentType/>
  <cp:contentStatus/>
</cp:coreProperties>
</file>