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<sst xmlns="http://schemas.openxmlformats.org/spreadsheetml/2006/main" count="710" uniqueCount="251">
  <si>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</si>
  <si>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</si>
  <si>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</si>
  <si>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</si>
  <si>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</si>
  <si>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</si>
  <si>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</si>
  <si>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</si>
  <si>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</si>
  <si>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</si>
  <si>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</si>
  <si>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</si>
  <si>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</si>
  <si>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</si>
  <si>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</si>
  <si>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</si>
  <si>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</si>
  <si>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</si>
  <si>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</si>
  <si>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</si>
  <si>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</si>
  <si>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</si>
  <si>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</si>
  <si>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</si>
  <si>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</si>
  <si>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</si>
  <si>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</si>
  <si>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</si>
  <si>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</si>
  <si>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</si>
  <si>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</si>
  <si>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</si>
  <si>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</si>
  <si>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</si>
  <si>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</si>
  <si>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</si>
  <si>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</si>
  <si>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</si>
  <si>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</si>
  <si>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</si>
  <si>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</si>
  <si>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</si>
  <si>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</si>
  <si>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</si>
  <si>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</si>
  <si>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</si>
  <si>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</si>
  <si>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</si>
  <si>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</si>
  <si>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</si>
  <si>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</si>
  <si>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</si>
  <si>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</si>
  <si>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</si>
  <si>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</si>
  <si>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</si>
  <si>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</si>
  <si>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</si>
  <si>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</si>
  <si>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</si>
  <si>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</si>
  <si>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</si>
  <si>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</si>
  <si>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</si>
  <si>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</si>
  <si>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</si>
  <si>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</si>
  <si>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</si>
  <si>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</si>
  <si>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</si>
  <si>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</si>
  <si>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</si>
  <si>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</si>
  <si>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</si>
  <si>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</si>
  <si>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</si>
  <si>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</si>
  <si>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</si>
  <si>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</si>
  <si>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</si>
  <si>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</si>
  <si>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</si>
  <si>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</si>
  <si>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</si>
  <si>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</si>
  <si>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</si>
  <si>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</si>
  <si>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</si>
  <si>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</si>
  <si>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</si>
  <si>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</si>
  <si>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</si>
  <si>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</si>
  <si>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</si>
  <si>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</si>
  <si>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</si>
  <si>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</si>
  <si>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</si>
  <si>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</si>
  <si>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</si>
  <si>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</si>
  <si>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</si>
  <si>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</si>
  <si>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</si>
  <si>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</si>
  <si>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</si>
  <si>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</si>
  <si>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</si>
  <si>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</si>
  <si>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</si>
  <si>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</si>
  <si>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</si>
  <si>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</si>
  <si>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</si>
  <si>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</si>
  <si>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</si>
  <si>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</si>
  <si>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</si>
  <si>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</si>
  <si>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</si>
  <si>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</si>
  <si>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</si>
  <si>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</si>
  <si>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</si>
  <si>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</si>
  <si>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</si>
  <si>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</si>
  <si>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</si>
  <si>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</si>
  <si>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</si>
  <si>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</si>
  <si>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</si>
  <si>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</si>
  <si>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</si>
  <si>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</si>
  <si>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</si>
  <si>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</si>
  <si>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</si>
  <si>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</si>
  <si>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</si>
  <si>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</si>
  <si>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</si>
  <si>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</si>
  <si>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</si>
  <si>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</si>
  <si>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</si>
  <si>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</si>
  <si>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</si>
  <si>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</si>
  <si>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</si>
  <si>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</si>
  <si>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</si>
  <si>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</si>
  <si>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</si>
  <si>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</si>
  <si>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</si>
  <si>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</si>
  <si>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</si>
  <si>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</si>
  <si>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</si>
  <si>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</si>
  <si>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</si>
  <si>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</si>
  <si>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</si>
  <si>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</si>
  <si>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</si>
  <si>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</si>
  <si>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</si>
  <si>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</si>
  <si>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</si>
  <si>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</si>
  <si>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</si>
  <si>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</si>
  <si>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</si>
  <si>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</si>
  <si>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</si>
  <si>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</si>
  <si>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</si>
  <si>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</si>
  <si>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</si>
  <si>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</si>
  <si>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</si>
  <si>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</si>
  <si>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</si>
  <si>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</si>
  <si>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</si>
  <si>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</si>
  <si>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</si>
  <si>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</si>
  <si>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</si>
  <si>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</si>
  <si>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</si>
  <si>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</si>
  <si>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</si>
  <si>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</si>
  <si>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</si>
  <si>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</si>
  <si>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</si>
  <si>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</si>
  <si>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</si>
  <si>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</si>
  <si>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</si>
  <si>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</si>
  <si>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</si>
  <si>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</si>
  <si>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</si>
  <si>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</si>
  <si>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</si>
  <si>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</si>
  <si>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</si>
  <si>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</si>
  <si>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</si>
  <si>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</si>
  <si>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</si>
  <si>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</si>
  <si>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</si>
  <si>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</si>
  <si>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</si>
  <si>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</si>
  <si>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</si>
  <si>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</si>
  <si>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</si>
  <si>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</si>
  <si>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</si>
  <si>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</si>
  <si>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</si>
  <si>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</si>
  <si>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</si>
  <si>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</si>
  <si>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</si>
  <si>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</si>
  <si>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</si>
  <si>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</si>
  <si>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</si>
  <si>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</si>
  <si>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</si>
  <si>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</si>
  <si>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</si>
  <si>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</si>
  <si>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</si>
  <si>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</si>
  <si>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</si>
  <si>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</si>
  <si>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</si>
  <si>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</si>
  <si>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</si>
  <si>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</si>
  <si>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</si>
  <si>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 xml:space="preserve"> </t>
  </si>
  <si>
    <t>Wykonanie               za 10 m-cy</t>
  </si>
  <si>
    <t>0 970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</si>
</sst>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zoomScale="110" zoomScaleNormal="110" workbookViewId="0" topLeftCell="A1">
      <pane ySplit="3" topLeftCell="BM334" activePane="bottomLeft" state="frozen"/>
      <selection pane="topLeft" activeCell="A1" sqref="A1"/>
      <selection pane="bottomLeft" activeCell="D372" sqref="D372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04" t="s">
        <v>104</v>
      </c>
      <c r="B1" s="205"/>
      <c r="C1" s="206"/>
      <c r="D1" s="198" t="s">
        <v>0</v>
      </c>
      <c r="E1" s="198" t="s">
        <v>125</v>
      </c>
      <c r="F1" s="198" t="s">
        <v>249</v>
      </c>
      <c r="G1" s="200" t="s">
        <v>192</v>
      </c>
      <c r="H1" s="198" t="s">
        <v>102</v>
      </c>
      <c r="I1" s="198" t="s">
        <v>238</v>
      </c>
      <c r="J1" s="198" t="s">
        <v>234</v>
      </c>
    </row>
    <row r="2" spans="1:10" ht="14.25" customHeight="1">
      <c r="A2" s="78" t="s">
        <v>1</v>
      </c>
      <c r="B2" s="76" t="s">
        <v>103</v>
      </c>
      <c r="C2" s="77" t="s">
        <v>2</v>
      </c>
      <c r="D2" s="199"/>
      <c r="E2" s="199"/>
      <c r="F2" s="199"/>
      <c r="G2" s="201"/>
      <c r="H2" s="199"/>
      <c r="I2" s="199"/>
      <c r="J2" s="199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151</v>
      </c>
      <c r="B4" s="18"/>
      <c r="C4" s="19"/>
      <c r="D4" s="68" t="s">
        <v>147</v>
      </c>
      <c r="E4" s="20">
        <f>E5</f>
        <v>45125.26</v>
      </c>
      <c r="F4" s="20">
        <f>F5</f>
        <v>45125.26</v>
      </c>
      <c r="G4" s="142">
        <f>F4*100/E4</f>
        <v>100</v>
      </c>
      <c r="H4" s="142"/>
      <c r="I4" s="142">
        <f>(F4/J4)*100</f>
        <v>108.81341374105958</v>
      </c>
      <c r="J4" s="20">
        <f>SUM(J5)</f>
        <v>41470.31</v>
      </c>
    </row>
    <row r="5" spans="1:10" ht="12.75">
      <c r="A5" s="130"/>
      <c r="B5" s="165" t="s">
        <v>193</v>
      </c>
      <c r="C5" s="113"/>
      <c r="D5" s="116" t="s">
        <v>5</v>
      </c>
      <c r="E5" s="23">
        <f>SUM(E6)</f>
        <v>45125.26</v>
      </c>
      <c r="F5" s="23">
        <f>SUM(F6)</f>
        <v>45125.26</v>
      </c>
      <c r="G5" s="143">
        <f>F5*100/E5</f>
        <v>100</v>
      </c>
      <c r="H5" s="143"/>
      <c r="I5" s="143">
        <f>(F5/J5)*100</f>
        <v>108.81341374105958</v>
      </c>
      <c r="J5" s="23">
        <f>SUM(J6)</f>
        <v>41470.31</v>
      </c>
    </row>
    <row r="6" spans="1:10" ht="45">
      <c r="A6" s="131"/>
      <c r="B6" s="112"/>
      <c r="C6" s="81">
        <v>2010</v>
      </c>
      <c r="D6" s="14" t="s">
        <v>182</v>
      </c>
      <c r="E6" s="27">
        <v>45125.26</v>
      </c>
      <c r="F6" s="27">
        <v>45125.26</v>
      </c>
      <c r="G6" s="144">
        <f>F6*100/E6</f>
        <v>100</v>
      </c>
      <c r="H6" s="144"/>
      <c r="I6" s="144">
        <f>(F6/J6)*100</f>
        <v>108.81341374105958</v>
      </c>
      <c r="J6" s="45">
        <v>41470.31</v>
      </c>
    </row>
    <row r="7" spans="1:10" ht="12.75">
      <c r="A7" s="28">
        <v>600</v>
      </c>
      <c r="B7" s="18"/>
      <c r="C7" s="19"/>
      <c r="D7" s="68" t="s">
        <v>6</v>
      </c>
      <c r="E7" s="20">
        <f>E8+E12+E26+E30</f>
        <v>1359810</v>
      </c>
      <c r="F7" s="20">
        <f>F8+F12+F26+F30</f>
        <v>1262689.31</v>
      </c>
      <c r="G7" s="142">
        <f>F7*100/E7</f>
        <v>92.85777498326972</v>
      </c>
      <c r="H7" s="142" t="e">
        <f>H8+H12+H30</f>
        <v>#REF!</v>
      </c>
      <c r="I7" s="142">
        <f>(F7/J7)*100</f>
        <v>98.16658454562356</v>
      </c>
      <c r="J7" s="20">
        <f>SUM(J8,J12,J26,J30)</f>
        <v>1286272.02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500</v>
      </c>
      <c r="G8" s="143">
        <f>F8*100/E8</f>
        <v>83.33333333333333</v>
      </c>
      <c r="H8" s="143" t="e">
        <f>SUM(#REF!)</f>
        <v>#REF!</v>
      </c>
      <c r="I8" s="143">
        <f>(F8/J8)*100</f>
        <v>100</v>
      </c>
      <c r="J8" s="23">
        <f>SUM(J9:J11)</f>
        <v>500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146</v>
      </c>
      <c r="H9" s="144"/>
      <c r="I9" s="156" t="s">
        <v>146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320</v>
      </c>
      <c r="G10" s="144">
        <f aca="true" t="shared" si="0" ref="G10:G15">F10*100/E10</f>
        <v>83.33333333333333</v>
      </c>
      <c r="H10" s="144"/>
      <c r="I10" s="144">
        <f>(F10/J10)*100</f>
        <v>100</v>
      </c>
      <c r="J10" s="45">
        <v>320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180</v>
      </c>
      <c r="G11" s="144">
        <f t="shared" si="0"/>
        <v>83.33333333333333</v>
      </c>
      <c r="H11" s="144"/>
      <c r="I11" s="144">
        <f>(F11/J11)*100</f>
        <v>100</v>
      </c>
      <c r="J11" s="45">
        <v>180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SUM(E13:E25)</f>
        <v>788772</v>
      </c>
      <c r="F12" s="23">
        <f>SUM(F13:F25)</f>
        <v>625938.39</v>
      </c>
      <c r="G12" s="143">
        <f t="shared" si="0"/>
        <v>79.35606106707641</v>
      </c>
      <c r="H12" s="143">
        <v>0</v>
      </c>
      <c r="I12" s="143">
        <f>(F12/J12)*100</f>
        <v>48.82258976199032</v>
      </c>
      <c r="J12" s="23">
        <f>SUM(J13:J25)</f>
        <v>1282067.16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47000</v>
      </c>
      <c r="F14" s="27">
        <v>40439.71</v>
      </c>
      <c r="G14" s="144">
        <f t="shared" si="0"/>
        <v>86.04193617021276</v>
      </c>
      <c r="H14" s="144">
        <v>0</v>
      </c>
      <c r="I14" s="144">
        <f>(F14/J14)*100</f>
        <v>83.56121698569552</v>
      </c>
      <c r="J14" s="27">
        <v>48395.31</v>
      </c>
    </row>
    <row r="15" spans="1:10" ht="12.75" hidden="1">
      <c r="A15" s="24"/>
      <c r="B15" s="25"/>
      <c r="C15" s="32" t="s">
        <v>150</v>
      </c>
      <c r="D15" s="115" t="s">
        <v>175</v>
      </c>
      <c r="E15" s="83"/>
      <c r="F15" s="83"/>
      <c r="G15" s="144" t="e">
        <f t="shared" si="0"/>
        <v>#DIV/0!</v>
      </c>
      <c r="H15" s="144"/>
      <c r="I15" s="156" t="s">
        <v>146</v>
      </c>
      <c r="J15" s="156" t="s">
        <v>146</v>
      </c>
    </row>
    <row r="16" spans="1:10" ht="12.75" hidden="1">
      <c r="A16" s="24"/>
      <c r="B16" s="25"/>
      <c r="C16" s="32" t="s">
        <v>150</v>
      </c>
      <c r="D16" s="115" t="s">
        <v>122</v>
      </c>
      <c r="E16" s="83"/>
      <c r="F16" s="83"/>
      <c r="G16" s="144" t="e">
        <f>F16*100/E16</f>
        <v>#DIV/0!</v>
      </c>
      <c r="H16" s="144"/>
      <c r="I16" s="144" t="e">
        <f aca="true" t="shared" si="1" ref="I16:I21"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167</v>
      </c>
      <c r="E17" s="83"/>
      <c r="F17" s="83"/>
      <c r="G17" s="144" t="e">
        <f>F17*100/E17</f>
        <v>#DIV/0!</v>
      </c>
      <c r="H17" s="144"/>
      <c r="I17" s="144" t="e">
        <f t="shared" si="1"/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840</v>
      </c>
      <c r="F18" s="83">
        <v>653.42</v>
      </c>
      <c r="G18" s="144">
        <f aca="true" t="shared" si="2" ref="G18:G30">F18*100/E18</f>
        <v>77.78809523809522</v>
      </c>
      <c r="H18" s="144"/>
      <c r="I18" s="144">
        <f t="shared" si="1"/>
        <v>127.0108463243012</v>
      </c>
      <c r="J18" s="45">
        <v>514.46</v>
      </c>
    </row>
    <row r="19" spans="1:10" ht="12.75">
      <c r="A19" s="24"/>
      <c r="B19" s="25"/>
      <c r="C19" s="32" t="s">
        <v>11</v>
      </c>
      <c r="D19" s="14" t="s">
        <v>12</v>
      </c>
      <c r="E19" s="83">
        <v>156087</v>
      </c>
      <c r="F19" s="83">
        <v>0</v>
      </c>
      <c r="G19" s="144">
        <f t="shared" si="2"/>
        <v>0</v>
      </c>
      <c r="H19" s="144"/>
      <c r="I19" s="156" t="s">
        <v>146</v>
      </c>
      <c r="J19" s="45" t="s">
        <v>146</v>
      </c>
    </row>
    <row r="20" spans="1:10" ht="33.75" hidden="1">
      <c r="A20" s="24"/>
      <c r="B20" s="25"/>
      <c r="C20" s="32" t="s">
        <v>150</v>
      </c>
      <c r="D20" s="88" t="s">
        <v>187</v>
      </c>
      <c r="E20" s="83"/>
      <c r="F20" s="83"/>
      <c r="G20" s="144" t="e">
        <f>F20*100/E20</f>
        <v>#DIV/0!</v>
      </c>
      <c r="H20" s="144"/>
      <c r="I20" s="144" t="e">
        <f t="shared" si="1"/>
        <v>#DIV/0!</v>
      </c>
      <c r="J20" s="45"/>
    </row>
    <row r="21" spans="1:10" ht="33.75">
      <c r="A21" s="24"/>
      <c r="B21" s="103"/>
      <c r="C21" s="32" t="s">
        <v>126</v>
      </c>
      <c r="D21" s="88" t="s">
        <v>190</v>
      </c>
      <c r="E21" s="83">
        <v>584845</v>
      </c>
      <c r="F21" s="83">
        <v>584845.26</v>
      </c>
      <c r="G21" s="144">
        <f t="shared" si="2"/>
        <v>100.00004445622345</v>
      </c>
      <c r="H21" s="144">
        <v>0</v>
      </c>
      <c r="I21" s="144">
        <f t="shared" si="1"/>
        <v>47.4266516782582</v>
      </c>
      <c r="J21" s="27">
        <v>1233157.39</v>
      </c>
    </row>
    <row r="22" spans="1:10" ht="33.75" hidden="1">
      <c r="A22" s="24"/>
      <c r="B22" s="25"/>
      <c r="C22" s="30" t="s">
        <v>91</v>
      </c>
      <c r="D22" s="14" t="s">
        <v>123</v>
      </c>
      <c r="E22" s="83"/>
      <c r="F22" s="83"/>
      <c r="G22" s="144" t="e">
        <f t="shared" si="2"/>
        <v>#DIV/0!</v>
      </c>
      <c r="H22" s="144"/>
      <c r="I22" s="156" t="s">
        <v>146</v>
      </c>
      <c r="J22" s="45"/>
    </row>
    <row r="23" spans="1:10" ht="33.75" hidden="1">
      <c r="A23" s="24"/>
      <c r="B23" s="25"/>
      <c r="C23" s="32" t="s">
        <v>87</v>
      </c>
      <c r="D23" s="14" t="s">
        <v>132</v>
      </c>
      <c r="E23" s="83"/>
      <c r="F23" s="83"/>
      <c r="G23" s="144" t="e">
        <f t="shared" si="2"/>
        <v>#DIV/0!</v>
      </c>
      <c r="H23" s="144"/>
      <c r="I23" s="156" t="s">
        <v>146</v>
      </c>
      <c r="J23" s="27"/>
    </row>
    <row r="24" spans="1:10" ht="12.75" hidden="1">
      <c r="A24" s="24"/>
      <c r="B24" s="25"/>
      <c r="C24" s="32" t="s">
        <v>162</v>
      </c>
      <c r="D24" s="14" t="s">
        <v>156</v>
      </c>
      <c r="E24" s="83"/>
      <c r="F24" s="83"/>
      <c r="G24" s="144" t="e">
        <f t="shared" si="2"/>
        <v>#DIV/0!</v>
      </c>
      <c r="H24" s="144"/>
      <c r="I24" s="156" t="s">
        <v>146</v>
      </c>
      <c r="J24" s="45"/>
    </row>
    <row r="25" spans="1:10" ht="33.75" hidden="1">
      <c r="A25" s="24"/>
      <c r="B25" s="102"/>
      <c r="C25" s="32" t="s">
        <v>131</v>
      </c>
      <c r="D25" s="14" t="s">
        <v>133</v>
      </c>
      <c r="E25" s="83"/>
      <c r="F25" s="83"/>
      <c r="G25" s="144" t="e">
        <f t="shared" si="2"/>
        <v>#DIV/0!</v>
      </c>
      <c r="H25" s="144"/>
      <c r="I25" s="144" t="e">
        <f>(F25/J25)*100</f>
        <v>#DIV/0!</v>
      </c>
      <c r="J25" s="27"/>
    </row>
    <row r="26" spans="1:10" s="87" customFormat="1" ht="12.75">
      <c r="A26" s="84"/>
      <c r="B26" s="29">
        <v>60017</v>
      </c>
      <c r="C26" s="22"/>
      <c r="D26" s="85" t="s">
        <v>127</v>
      </c>
      <c r="E26" s="86">
        <f>SUM(E27:E29)</f>
        <v>4010</v>
      </c>
      <c r="F26" s="86">
        <f>SUM(F27:F29)</f>
        <v>3220.52</v>
      </c>
      <c r="G26" s="145">
        <f t="shared" si="2"/>
        <v>80.31221945137158</v>
      </c>
      <c r="H26" s="145"/>
      <c r="I26" s="143">
        <f>(F26/J26)*100</f>
        <v>86.92690142137624</v>
      </c>
      <c r="J26" s="86">
        <f>SUM(J27:J29)</f>
        <v>3704.86</v>
      </c>
    </row>
    <row r="27" spans="1:10" ht="45">
      <c r="A27" s="24"/>
      <c r="B27" s="132"/>
      <c r="C27" s="32" t="s">
        <v>10</v>
      </c>
      <c r="D27" s="88" t="s">
        <v>240</v>
      </c>
      <c r="E27" s="83">
        <v>4000</v>
      </c>
      <c r="F27" s="83">
        <v>3217.95</v>
      </c>
      <c r="G27" s="146">
        <f t="shared" si="2"/>
        <v>80.44875</v>
      </c>
      <c r="H27" s="146"/>
      <c r="I27" s="144">
        <f>(F27/J27)*100</f>
        <v>86.89998784785514</v>
      </c>
      <c r="J27" s="83">
        <v>3703.05</v>
      </c>
    </row>
    <row r="28" spans="1:10" ht="12.75">
      <c r="A28" s="24"/>
      <c r="B28" s="103"/>
      <c r="C28" s="32" t="s">
        <v>26</v>
      </c>
      <c r="D28" s="14" t="s">
        <v>27</v>
      </c>
      <c r="E28" s="83">
        <v>10</v>
      </c>
      <c r="F28" s="83">
        <v>2.57</v>
      </c>
      <c r="G28" s="144">
        <f t="shared" si="2"/>
        <v>25.7</v>
      </c>
      <c r="H28" s="146"/>
      <c r="I28" s="144">
        <f>(F28/J28)*100</f>
        <v>141.9889502762431</v>
      </c>
      <c r="J28" s="168">
        <v>1.81</v>
      </c>
    </row>
    <row r="29" spans="1:10" ht="22.5" hidden="1">
      <c r="A29" s="24"/>
      <c r="B29" s="33"/>
      <c r="C29" s="32" t="s">
        <v>11</v>
      </c>
      <c r="D29" s="88" t="s">
        <v>172</v>
      </c>
      <c r="E29" s="83"/>
      <c r="F29" s="83"/>
      <c r="G29" s="146" t="e">
        <f t="shared" si="2"/>
        <v>#DIV/0!</v>
      </c>
      <c r="H29" s="146"/>
      <c r="I29" s="157" t="s">
        <v>146</v>
      </c>
      <c r="J29" s="45"/>
    </row>
    <row r="30" spans="1:10" ht="12.75">
      <c r="A30" s="21"/>
      <c r="B30" s="29">
        <v>60095</v>
      </c>
      <c r="C30" s="65"/>
      <c r="D30" s="16" t="s">
        <v>5</v>
      </c>
      <c r="E30" s="23">
        <f>SUM(E31:E33)</f>
        <v>566428</v>
      </c>
      <c r="F30" s="23">
        <f>SUM(F31:F33)</f>
        <v>633030.4</v>
      </c>
      <c r="G30" s="143">
        <f t="shared" si="2"/>
        <v>111.75831703235009</v>
      </c>
      <c r="H30" s="143" t="e">
        <f>SUM(#REF!)</f>
        <v>#REF!</v>
      </c>
      <c r="I30" s="149" t="s">
        <v>146</v>
      </c>
      <c r="J30" s="23">
        <f>SUM(J31:J32)</f>
        <v>0</v>
      </c>
    </row>
    <row r="31" spans="1:10" ht="45" hidden="1">
      <c r="A31" s="24"/>
      <c r="B31" s="31"/>
      <c r="C31" s="32" t="s">
        <v>10</v>
      </c>
      <c r="D31" s="88" t="s">
        <v>240</v>
      </c>
      <c r="E31" s="27"/>
      <c r="F31" s="45"/>
      <c r="G31" s="144" t="e">
        <f aca="true" t="shared" si="3" ref="G31:G45">F31*100/E31</f>
        <v>#DIV/0!</v>
      </c>
      <c r="H31" s="144">
        <v>0</v>
      </c>
      <c r="I31" s="156" t="e">
        <f>(F31/J31)*100</f>
        <v>#DIV/0!</v>
      </c>
      <c r="J31" s="27"/>
    </row>
    <row r="32" spans="1:10" ht="12.75" hidden="1">
      <c r="A32" s="24"/>
      <c r="B32" s="31"/>
      <c r="C32" s="36" t="s">
        <v>11</v>
      </c>
      <c r="D32" s="14" t="s">
        <v>12</v>
      </c>
      <c r="E32" s="27"/>
      <c r="F32" s="27"/>
      <c r="G32" s="144" t="e">
        <f t="shared" si="3"/>
        <v>#DIV/0!</v>
      </c>
      <c r="H32" s="144"/>
      <c r="I32" s="156" t="s">
        <v>146</v>
      </c>
      <c r="J32" s="45"/>
    </row>
    <row r="33" spans="1:10" ht="33.75">
      <c r="A33" s="24"/>
      <c r="B33" s="31"/>
      <c r="C33" s="32" t="s">
        <v>126</v>
      </c>
      <c r="D33" s="88" t="s">
        <v>190</v>
      </c>
      <c r="E33" s="27">
        <v>566428</v>
      </c>
      <c r="F33" s="27">
        <v>633030.4</v>
      </c>
      <c r="G33" s="144">
        <f t="shared" si="3"/>
        <v>111.75831703235009</v>
      </c>
      <c r="H33" s="144"/>
      <c r="I33" s="156" t="s">
        <v>146</v>
      </c>
      <c r="J33" s="45">
        <v>0</v>
      </c>
    </row>
    <row r="34" spans="1:10" ht="12.75">
      <c r="A34" s="28">
        <v>700</v>
      </c>
      <c r="B34" s="39"/>
      <c r="C34" s="40"/>
      <c r="D34" s="68" t="s">
        <v>14</v>
      </c>
      <c r="E34" s="20">
        <f>E35+E38+E49</f>
        <v>24158457.98</v>
      </c>
      <c r="F34" s="20">
        <f>F35+F38+F49</f>
        <v>19936391.299999997</v>
      </c>
      <c r="G34" s="142">
        <f t="shared" si="3"/>
        <v>82.52344299667092</v>
      </c>
      <c r="H34" s="142" t="e">
        <f>H38+H49+#REF!</f>
        <v>#REF!</v>
      </c>
      <c r="I34" s="142">
        <f aca="true" t="shared" si="4" ref="I34:I40">(F34/J34)*100</f>
        <v>101.04070030697099</v>
      </c>
      <c r="J34" s="20">
        <f>J35+J38+J49</f>
        <v>19731050.2</v>
      </c>
    </row>
    <row r="35" spans="1:10" ht="22.5">
      <c r="A35" s="49"/>
      <c r="B35" s="50">
        <v>70004</v>
      </c>
      <c r="C35" s="119"/>
      <c r="D35" s="121" t="s">
        <v>163</v>
      </c>
      <c r="E35" s="23">
        <f>SUM(E36:E37)</f>
        <v>56250</v>
      </c>
      <c r="F35" s="23">
        <f>SUM(F36:F37)</f>
        <v>65569.79000000001</v>
      </c>
      <c r="G35" s="143">
        <f t="shared" si="3"/>
        <v>116.56851555555558</v>
      </c>
      <c r="H35" s="143"/>
      <c r="I35" s="143">
        <f t="shared" si="4"/>
        <v>513.9366876882103</v>
      </c>
      <c r="J35" s="23">
        <f>SUM(J36:J37)</f>
        <v>12758.34</v>
      </c>
    </row>
    <row r="36" spans="1:10" ht="12.75">
      <c r="A36" s="49"/>
      <c r="B36" s="177"/>
      <c r="C36" s="54" t="s">
        <v>26</v>
      </c>
      <c r="D36" s="14" t="s">
        <v>27</v>
      </c>
      <c r="E36" s="27">
        <v>150</v>
      </c>
      <c r="F36" s="27">
        <v>165.38</v>
      </c>
      <c r="G36" s="144">
        <f t="shared" si="3"/>
        <v>110.25333333333333</v>
      </c>
      <c r="H36" s="143"/>
      <c r="I36" s="144">
        <f>(F36/J36)*100</f>
        <v>28.85860366098382</v>
      </c>
      <c r="J36" s="27">
        <v>573.07</v>
      </c>
    </row>
    <row r="37" spans="1:10" ht="12.75">
      <c r="A37" s="49"/>
      <c r="B37" s="175"/>
      <c r="C37" s="32" t="s">
        <v>11</v>
      </c>
      <c r="D37" s="14" t="s">
        <v>12</v>
      </c>
      <c r="E37" s="55">
        <v>56100</v>
      </c>
      <c r="F37" s="55">
        <v>65404.41</v>
      </c>
      <c r="G37" s="147">
        <f t="shared" si="3"/>
        <v>116.58540106951871</v>
      </c>
      <c r="H37" s="147"/>
      <c r="I37" s="144">
        <f t="shared" si="4"/>
        <v>536.7497806778184</v>
      </c>
      <c r="J37" s="161">
        <v>12185.27</v>
      </c>
    </row>
    <row r="38" spans="1:10" ht="12.75">
      <c r="A38" s="21"/>
      <c r="B38" s="29">
        <v>70005</v>
      </c>
      <c r="C38" s="22"/>
      <c r="D38" s="16" t="s">
        <v>15</v>
      </c>
      <c r="E38" s="23">
        <f>SUM(E39:E48)</f>
        <v>23433573.98</v>
      </c>
      <c r="F38" s="23">
        <f>SUM(F39:F48)</f>
        <v>19779323.599999998</v>
      </c>
      <c r="G38" s="143">
        <f t="shared" si="3"/>
        <v>84.40591954467202</v>
      </c>
      <c r="H38" s="143">
        <f>SUM(H39:H47)</f>
        <v>15797919.6</v>
      </c>
      <c r="I38" s="143">
        <f t="shared" si="4"/>
        <v>101.99579438085334</v>
      </c>
      <c r="J38" s="23">
        <f>SUM(J39:J48)</f>
        <v>19392293.3</v>
      </c>
    </row>
    <row r="39" spans="1:10" ht="22.5">
      <c r="A39" s="24"/>
      <c r="B39" s="31"/>
      <c r="C39" s="36" t="s">
        <v>16</v>
      </c>
      <c r="D39" s="14" t="s">
        <v>243</v>
      </c>
      <c r="E39" s="27">
        <v>1175000</v>
      </c>
      <c r="F39" s="27">
        <v>1122721.48</v>
      </c>
      <c r="G39" s="144">
        <f t="shared" si="3"/>
        <v>95.55076425531915</v>
      </c>
      <c r="H39" s="144">
        <v>989911.02</v>
      </c>
      <c r="I39" s="144">
        <f t="shared" si="4"/>
        <v>109.91649355256203</v>
      </c>
      <c r="J39" s="27">
        <v>1021431.31</v>
      </c>
    </row>
    <row r="40" spans="1:10" ht="22.5" hidden="1">
      <c r="A40" s="24"/>
      <c r="B40" s="31"/>
      <c r="C40" s="36" t="s">
        <v>28</v>
      </c>
      <c r="D40" s="14" t="s">
        <v>107</v>
      </c>
      <c r="E40" s="27"/>
      <c r="F40" s="27"/>
      <c r="G40" s="144" t="e">
        <f t="shared" si="3"/>
        <v>#DIV/0!</v>
      </c>
      <c r="H40" s="144"/>
      <c r="I40" s="144" t="e">
        <f t="shared" si="4"/>
        <v>#DIV/0!</v>
      </c>
      <c r="J40" s="45">
        <v>0</v>
      </c>
    </row>
    <row r="41" spans="1:10" ht="12.75" hidden="1">
      <c r="A41" s="24"/>
      <c r="B41" s="31"/>
      <c r="C41" s="37" t="s">
        <v>17</v>
      </c>
      <c r="D41" s="12" t="s">
        <v>18</v>
      </c>
      <c r="E41" s="27"/>
      <c r="F41" s="27"/>
      <c r="G41" s="144" t="e">
        <f t="shared" si="3"/>
        <v>#DIV/0!</v>
      </c>
      <c r="H41" s="144">
        <v>115942.36</v>
      </c>
      <c r="I41" s="144" t="e">
        <f aca="true" t="shared" si="5" ref="I41:I49">(F41/J41)*100</f>
        <v>#DIV/0!</v>
      </c>
      <c r="J41" s="27"/>
    </row>
    <row r="42" spans="1:10" ht="45">
      <c r="A42" s="101"/>
      <c r="B42" s="103"/>
      <c r="C42" s="32" t="s">
        <v>10</v>
      </c>
      <c r="D42" s="88" t="s">
        <v>208</v>
      </c>
      <c r="E42" s="27">
        <v>16849210</v>
      </c>
      <c r="F42" s="27">
        <v>13445975.69</v>
      </c>
      <c r="G42" s="144">
        <f t="shared" si="3"/>
        <v>79.80181676173542</v>
      </c>
      <c r="H42" s="144"/>
      <c r="I42" s="144">
        <f t="shared" si="5"/>
        <v>97.14002811735696</v>
      </c>
      <c r="J42" s="27">
        <v>13841848.67</v>
      </c>
    </row>
    <row r="43" spans="1:10" ht="45">
      <c r="A43" s="188"/>
      <c r="B43" s="189"/>
      <c r="C43" s="54" t="s">
        <v>10</v>
      </c>
      <c r="D43" s="187" t="s">
        <v>208</v>
      </c>
      <c r="E43" s="197">
        <v>284708</v>
      </c>
      <c r="F43" s="196">
        <v>275722.05</v>
      </c>
      <c r="G43" s="147">
        <f t="shared" si="3"/>
        <v>96.84380136841958</v>
      </c>
      <c r="H43" s="147">
        <v>11199744.45</v>
      </c>
      <c r="I43" s="147">
        <f t="shared" si="5"/>
        <v>97.88206470406514</v>
      </c>
      <c r="J43" s="55">
        <v>281688.02</v>
      </c>
    </row>
    <row r="44" spans="1:10" ht="33.75">
      <c r="A44" s="24"/>
      <c r="B44" s="189"/>
      <c r="C44" s="37" t="s">
        <v>83</v>
      </c>
      <c r="D44" s="14" t="s">
        <v>209</v>
      </c>
      <c r="E44" s="27">
        <v>619250</v>
      </c>
      <c r="F44" s="27">
        <v>620321.28</v>
      </c>
      <c r="G44" s="144">
        <f t="shared" si="3"/>
        <v>100.17299636657246</v>
      </c>
      <c r="H44" s="144">
        <v>80082.09</v>
      </c>
      <c r="I44" s="144">
        <f t="shared" si="5"/>
        <v>164.2662922911279</v>
      </c>
      <c r="J44" s="27">
        <v>377631.51</v>
      </c>
    </row>
    <row r="45" spans="1:10" ht="22.5">
      <c r="A45" s="24"/>
      <c r="B45" s="31"/>
      <c r="C45" s="37" t="s">
        <v>19</v>
      </c>
      <c r="D45" s="14" t="s">
        <v>210</v>
      </c>
      <c r="E45" s="27">
        <v>3945600</v>
      </c>
      <c r="F45" s="27">
        <v>3765859.96</v>
      </c>
      <c r="G45" s="144">
        <f t="shared" si="3"/>
        <v>95.44454480940794</v>
      </c>
      <c r="H45" s="144">
        <v>3351391.27</v>
      </c>
      <c r="I45" s="144">
        <f t="shared" si="5"/>
        <v>100.38248240924166</v>
      </c>
      <c r="J45" s="27">
        <v>3751511.09</v>
      </c>
    </row>
    <row r="46" spans="1:10" ht="12.75" hidden="1">
      <c r="A46" s="24"/>
      <c r="B46" s="31"/>
      <c r="C46" s="32" t="s">
        <v>20</v>
      </c>
      <c r="D46" s="12" t="s">
        <v>106</v>
      </c>
      <c r="E46" s="27">
        <v>0</v>
      </c>
      <c r="F46" s="27">
        <v>0</v>
      </c>
      <c r="G46" s="156" t="s">
        <v>146</v>
      </c>
      <c r="H46" s="144"/>
      <c r="I46" s="144" t="e">
        <f t="shared" si="5"/>
        <v>#DIV/0!</v>
      </c>
      <c r="J46" s="27">
        <v>0</v>
      </c>
    </row>
    <row r="47" spans="1:10" ht="12" customHeight="1">
      <c r="A47" s="24"/>
      <c r="B47" s="31"/>
      <c r="C47" s="32" t="s">
        <v>26</v>
      </c>
      <c r="D47" s="14" t="s">
        <v>27</v>
      </c>
      <c r="E47" s="27">
        <v>333120</v>
      </c>
      <c r="F47" s="27">
        <v>326819.49</v>
      </c>
      <c r="G47" s="144">
        <f aca="true" t="shared" si="6" ref="G47:G68">F47*100/E47</f>
        <v>98.10863652737753</v>
      </c>
      <c r="H47" s="144">
        <v>60848.41</v>
      </c>
      <c r="I47" s="144">
        <f t="shared" si="5"/>
        <v>360.4787220489853</v>
      </c>
      <c r="J47" s="45">
        <v>90662.63</v>
      </c>
    </row>
    <row r="48" spans="1:10" ht="13.5" customHeight="1">
      <c r="A48" s="24"/>
      <c r="B48" s="31"/>
      <c r="C48" s="32" t="s">
        <v>11</v>
      </c>
      <c r="D48" s="14" t="s">
        <v>12</v>
      </c>
      <c r="E48" s="27">
        <v>226685.98</v>
      </c>
      <c r="F48" s="27">
        <v>221903.65</v>
      </c>
      <c r="G48" s="144">
        <f t="shared" si="6"/>
        <v>97.89032828585164</v>
      </c>
      <c r="H48" s="144"/>
      <c r="I48" s="144">
        <f t="shared" si="5"/>
        <v>806.3338865053759</v>
      </c>
      <c r="J48" s="45">
        <v>27520.07</v>
      </c>
    </row>
    <row r="49" spans="1:10" ht="12.75">
      <c r="A49" s="21"/>
      <c r="B49" s="29">
        <v>70095</v>
      </c>
      <c r="C49" s="22"/>
      <c r="D49" s="16" t="s">
        <v>5</v>
      </c>
      <c r="E49" s="23">
        <f>SUM(E50:E53)</f>
        <v>668634</v>
      </c>
      <c r="F49" s="23">
        <f>SUM(F50:F53)</f>
        <v>91497.91</v>
      </c>
      <c r="G49" s="143">
        <f t="shared" si="6"/>
        <v>13.684304118546171</v>
      </c>
      <c r="H49" s="143">
        <v>1001088</v>
      </c>
      <c r="I49" s="143">
        <f t="shared" si="5"/>
        <v>28.066967535071324</v>
      </c>
      <c r="J49" s="23">
        <f>SUM(J50:J53)</f>
        <v>325998.56</v>
      </c>
    </row>
    <row r="50" spans="1:10" ht="22.5" hidden="1">
      <c r="A50" s="21"/>
      <c r="B50" s="38"/>
      <c r="C50" s="30" t="s">
        <v>78</v>
      </c>
      <c r="D50" s="14" t="s">
        <v>92</v>
      </c>
      <c r="E50" s="27"/>
      <c r="F50" s="27"/>
      <c r="G50" s="144" t="e">
        <f t="shared" si="6"/>
        <v>#DIV/0!</v>
      </c>
      <c r="H50" s="144"/>
      <c r="I50" s="144">
        <f aca="true" t="shared" si="7" ref="I50:I63">(F50/J50)*100</f>
        <v>0</v>
      </c>
      <c r="J50" s="45">
        <v>1674</v>
      </c>
    </row>
    <row r="51" spans="1:10" ht="12.75">
      <c r="A51" s="21"/>
      <c r="B51" s="38"/>
      <c r="C51" s="30" t="s">
        <v>11</v>
      </c>
      <c r="D51" s="14" t="s">
        <v>12</v>
      </c>
      <c r="E51" s="27">
        <v>5856</v>
      </c>
      <c r="F51" s="27">
        <v>6288.91</v>
      </c>
      <c r="G51" s="144">
        <f t="shared" si="6"/>
        <v>107.39258879781421</v>
      </c>
      <c r="H51" s="144"/>
      <c r="I51" s="156" t="s">
        <v>146</v>
      </c>
      <c r="J51" s="45" t="s">
        <v>146</v>
      </c>
    </row>
    <row r="52" spans="1:10" ht="33.75">
      <c r="A52" s="24"/>
      <c r="B52" s="25"/>
      <c r="C52" s="32" t="s">
        <v>126</v>
      </c>
      <c r="D52" s="88" t="s">
        <v>190</v>
      </c>
      <c r="E52" s="27">
        <v>120668</v>
      </c>
      <c r="F52" s="27">
        <v>0</v>
      </c>
      <c r="G52" s="144">
        <f t="shared" si="6"/>
        <v>0</v>
      </c>
      <c r="H52" s="144">
        <v>1000</v>
      </c>
      <c r="I52" s="144">
        <f t="shared" si="7"/>
        <v>0</v>
      </c>
      <c r="J52" s="45">
        <v>127647.56</v>
      </c>
    </row>
    <row r="53" spans="1:10" ht="33.75">
      <c r="A53" s="21"/>
      <c r="B53" s="38"/>
      <c r="C53" s="32">
        <v>6330</v>
      </c>
      <c r="D53" s="14" t="s">
        <v>211</v>
      </c>
      <c r="E53" s="27">
        <v>542110</v>
      </c>
      <c r="F53" s="27">
        <v>85209</v>
      </c>
      <c r="G53" s="144">
        <f t="shared" si="6"/>
        <v>15.71802770655402</v>
      </c>
      <c r="H53" s="144">
        <v>1000088</v>
      </c>
      <c r="I53" s="156">
        <f t="shared" si="7"/>
        <v>43.32433380618985</v>
      </c>
      <c r="J53" s="27">
        <v>196677</v>
      </c>
    </row>
    <row r="54" spans="1:10" ht="12.75">
      <c r="A54" s="28">
        <v>710</v>
      </c>
      <c r="B54" s="39"/>
      <c r="C54" s="40"/>
      <c r="D54" s="68" t="s">
        <v>21</v>
      </c>
      <c r="E54" s="20">
        <f>E55</f>
        <v>30000</v>
      </c>
      <c r="F54" s="20">
        <f>F56+F57</f>
        <v>28624.92</v>
      </c>
      <c r="G54" s="142">
        <f t="shared" si="6"/>
        <v>95.4164</v>
      </c>
      <c r="H54" s="142">
        <f>H55</f>
        <v>6000</v>
      </c>
      <c r="I54" s="142">
        <f t="shared" si="7"/>
        <v>114.22480941861504</v>
      </c>
      <c r="J54" s="20">
        <f>J55</f>
        <v>25060.16</v>
      </c>
    </row>
    <row r="55" spans="1:10" ht="12.75">
      <c r="A55" s="21"/>
      <c r="B55" s="29">
        <v>71035</v>
      </c>
      <c r="C55" s="22"/>
      <c r="D55" s="16" t="s">
        <v>22</v>
      </c>
      <c r="E55" s="23">
        <f>SUM(E56:E57)</f>
        <v>30000</v>
      </c>
      <c r="F55" s="23">
        <f>SUM(F56:F57)</f>
        <v>28624.92</v>
      </c>
      <c r="G55" s="143">
        <f t="shared" si="6"/>
        <v>95.4164</v>
      </c>
      <c r="H55" s="143">
        <f>H57</f>
        <v>6000</v>
      </c>
      <c r="I55" s="143">
        <f t="shared" si="7"/>
        <v>114.22480941861504</v>
      </c>
      <c r="J55" s="23">
        <f>SUM(J56:J57)</f>
        <v>25060.16</v>
      </c>
    </row>
    <row r="56" spans="1:12" ht="33.75">
      <c r="A56" s="21"/>
      <c r="B56" s="38"/>
      <c r="C56" s="32" t="s">
        <v>46</v>
      </c>
      <c r="D56" s="14" t="s">
        <v>212</v>
      </c>
      <c r="E56" s="27">
        <v>24000</v>
      </c>
      <c r="F56" s="27">
        <v>22624.92</v>
      </c>
      <c r="G56" s="144">
        <f t="shared" si="6"/>
        <v>94.2705</v>
      </c>
      <c r="H56" s="143"/>
      <c r="I56" s="156">
        <f t="shared" si="7"/>
        <v>118.70267615801755</v>
      </c>
      <c r="J56" s="45">
        <v>19060.16</v>
      </c>
      <c r="K56" s="124"/>
      <c r="L56" s="124"/>
    </row>
    <row r="57" spans="1:10" ht="33.75">
      <c r="A57" s="24"/>
      <c r="B57" s="25"/>
      <c r="C57" s="26">
        <v>2020</v>
      </c>
      <c r="D57" s="14" t="s">
        <v>213</v>
      </c>
      <c r="E57" s="27">
        <v>6000</v>
      </c>
      <c r="F57" s="27">
        <v>6000</v>
      </c>
      <c r="G57" s="144">
        <f t="shared" si="6"/>
        <v>100</v>
      </c>
      <c r="H57" s="144">
        <v>6000</v>
      </c>
      <c r="I57" s="156">
        <f t="shared" si="7"/>
        <v>100</v>
      </c>
      <c r="J57" s="27">
        <v>6000</v>
      </c>
    </row>
    <row r="58" spans="1:10" ht="12.75">
      <c r="A58" s="28">
        <v>750</v>
      </c>
      <c r="B58" s="18"/>
      <c r="C58" s="34"/>
      <c r="D58" s="68" t="s">
        <v>23</v>
      </c>
      <c r="E58" s="41">
        <f>E59+E62+E69+E71+E75</f>
        <v>908947</v>
      </c>
      <c r="F58" s="41">
        <f>F59+F62+F69+F71+F75</f>
        <v>900349.92</v>
      </c>
      <c r="G58" s="148">
        <f t="shared" si="6"/>
        <v>99.05417147534455</v>
      </c>
      <c r="H58" s="148">
        <f>H59+H62+H69+H71+H75</f>
        <v>1436509.5</v>
      </c>
      <c r="I58" s="148">
        <f t="shared" si="7"/>
        <v>49.74321454785978</v>
      </c>
      <c r="J58" s="41">
        <f>J59+J62+J69+J71+J75</f>
        <v>1809995.45</v>
      </c>
    </row>
    <row r="59" spans="1:10" ht="12.75">
      <c r="A59" s="21"/>
      <c r="B59" s="29">
        <v>75011</v>
      </c>
      <c r="C59" s="22"/>
      <c r="D59" s="16" t="s">
        <v>24</v>
      </c>
      <c r="E59" s="42">
        <f>SUM(E60:E61)</f>
        <v>440100</v>
      </c>
      <c r="F59" s="42">
        <f>SUM(F60:F61)</f>
        <v>362404.35</v>
      </c>
      <c r="G59" s="149">
        <f t="shared" si="6"/>
        <v>82.34591002044989</v>
      </c>
      <c r="H59" s="149">
        <f>SUM(H60:H61)</f>
        <v>449409.12</v>
      </c>
      <c r="I59" s="149">
        <f t="shared" si="7"/>
        <v>102.07177300118533</v>
      </c>
      <c r="J59" s="42">
        <f>SUM(J60:J61)</f>
        <v>355048.55</v>
      </c>
    </row>
    <row r="60" spans="1:10" ht="45">
      <c r="A60" s="24"/>
      <c r="B60" s="31"/>
      <c r="C60" s="32">
        <v>2010</v>
      </c>
      <c r="D60" s="14" t="s">
        <v>182</v>
      </c>
      <c r="E60" s="27">
        <v>439600</v>
      </c>
      <c r="F60" s="27">
        <v>361820</v>
      </c>
      <c r="G60" s="144">
        <f t="shared" si="6"/>
        <v>82.3066424021838</v>
      </c>
      <c r="H60" s="144">
        <v>440600</v>
      </c>
      <c r="I60" s="144">
        <f t="shared" si="7"/>
        <v>101.99669050592411</v>
      </c>
      <c r="J60" s="27">
        <v>354737</v>
      </c>
    </row>
    <row r="61" spans="1:10" ht="33.75">
      <c r="A61" s="21"/>
      <c r="B61" s="38"/>
      <c r="C61" s="32" t="s">
        <v>84</v>
      </c>
      <c r="D61" s="14" t="s">
        <v>222</v>
      </c>
      <c r="E61" s="27">
        <v>500</v>
      </c>
      <c r="F61" s="27">
        <v>584.35</v>
      </c>
      <c r="G61" s="144">
        <f t="shared" si="6"/>
        <v>116.87</v>
      </c>
      <c r="H61" s="144">
        <v>8809.12</v>
      </c>
      <c r="I61" s="144">
        <f t="shared" si="7"/>
        <v>187.56218905472636</v>
      </c>
      <c r="J61" s="27">
        <v>311.55</v>
      </c>
    </row>
    <row r="62" spans="1:10" ht="12.75">
      <c r="A62" s="21"/>
      <c r="B62" s="29">
        <v>75023</v>
      </c>
      <c r="C62" s="22"/>
      <c r="D62" s="16" t="s">
        <v>25</v>
      </c>
      <c r="E62" s="23">
        <f>SUM(E63:E68)</f>
        <v>467027</v>
      </c>
      <c r="F62" s="23">
        <f>SUM(F63:F68)</f>
        <v>536127.39</v>
      </c>
      <c r="G62" s="143">
        <f t="shared" si="6"/>
        <v>114.79580195577557</v>
      </c>
      <c r="H62" s="143">
        <f>SUM(H64:H68)</f>
        <v>987100.3799999999</v>
      </c>
      <c r="I62" s="143">
        <f t="shared" si="7"/>
        <v>36.88247886742274</v>
      </c>
      <c r="J62" s="23">
        <f>SUM(J63:J68)</f>
        <v>1453609.97</v>
      </c>
    </row>
    <row r="63" spans="1:10" ht="22.5" hidden="1">
      <c r="A63" s="21"/>
      <c r="B63" s="38"/>
      <c r="C63" s="32" t="s">
        <v>78</v>
      </c>
      <c r="D63" s="14" t="s">
        <v>92</v>
      </c>
      <c r="E63" s="27"/>
      <c r="F63" s="27"/>
      <c r="G63" s="144" t="e">
        <f t="shared" si="6"/>
        <v>#DIV/0!</v>
      </c>
      <c r="H63" s="144"/>
      <c r="I63" s="144" t="e">
        <f t="shared" si="7"/>
        <v>#DIV/0!</v>
      </c>
      <c r="J63" s="45"/>
    </row>
    <row r="64" spans="1:10" ht="12.75">
      <c r="A64" s="24"/>
      <c r="B64" s="31"/>
      <c r="C64" s="36" t="s">
        <v>17</v>
      </c>
      <c r="D64" s="12" t="s">
        <v>18</v>
      </c>
      <c r="E64" s="27">
        <v>35340</v>
      </c>
      <c r="F64" s="27">
        <v>30009</v>
      </c>
      <c r="G64" s="144">
        <f t="shared" si="6"/>
        <v>84.9151103565365</v>
      </c>
      <c r="H64" s="144">
        <v>32352</v>
      </c>
      <c r="I64" s="144">
        <f>(F64/J64)*100</f>
        <v>103.12629835731275</v>
      </c>
      <c r="J64" s="27">
        <v>29099.27</v>
      </c>
    </row>
    <row r="65" spans="1:10" ht="33.75" hidden="1">
      <c r="A65" s="24"/>
      <c r="B65" s="31"/>
      <c r="C65" s="32" t="s">
        <v>160</v>
      </c>
      <c r="D65" s="14" t="s">
        <v>170</v>
      </c>
      <c r="E65" s="27"/>
      <c r="F65" s="27"/>
      <c r="G65" s="144" t="e">
        <f t="shared" si="6"/>
        <v>#DIV/0!</v>
      </c>
      <c r="H65" s="144"/>
      <c r="I65" s="156" t="s">
        <v>146</v>
      </c>
      <c r="J65" s="45"/>
    </row>
    <row r="66" spans="1:10" ht="12.75">
      <c r="A66" s="24"/>
      <c r="B66" s="31"/>
      <c r="C66" s="32" t="s">
        <v>26</v>
      </c>
      <c r="D66" s="12" t="s">
        <v>27</v>
      </c>
      <c r="E66" s="27">
        <v>101566</v>
      </c>
      <c r="F66" s="27">
        <v>160785.18</v>
      </c>
      <c r="G66" s="144">
        <f t="shared" si="6"/>
        <v>158.30610637418033</v>
      </c>
      <c r="H66" s="144">
        <v>833783.82</v>
      </c>
      <c r="I66" s="144">
        <f aca="true" t="shared" si="8" ref="I66:I73">(F66/J66)*100</f>
        <v>97.67423975039743</v>
      </c>
      <c r="J66" s="27">
        <v>164613.7</v>
      </c>
    </row>
    <row r="67" spans="1:10" ht="12.75" hidden="1">
      <c r="A67" s="24"/>
      <c r="B67" s="31"/>
      <c r="C67" s="30" t="s">
        <v>180</v>
      </c>
      <c r="D67" s="12" t="s">
        <v>181</v>
      </c>
      <c r="E67" s="27"/>
      <c r="F67" s="27"/>
      <c r="G67" s="144" t="e">
        <f t="shared" si="6"/>
        <v>#DIV/0!</v>
      </c>
      <c r="H67" s="156"/>
      <c r="I67" s="144" t="e">
        <f t="shared" si="8"/>
        <v>#DIV/0!</v>
      </c>
      <c r="J67" s="45"/>
    </row>
    <row r="68" spans="1:10" ht="12.75">
      <c r="A68" s="24"/>
      <c r="B68" s="31"/>
      <c r="C68" s="30" t="s">
        <v>11</v>
      </c>
      <c r="D68" s="13" t="s">
        <v>12</v>
      </c>
      <c r="E68" s="27">
        <v>330121</v>
      </c>
      <c r="F68" s="27">
        <v>345333.21</v>
      </c>
      <c r="G68" s="144">
        <f t="shared" si="6"/>
        <v>104.6080709800346</v>
      </c>
      <c r="H68" s="144">
        <v>120964.56</v>
      </c>
      <c r="I68" s="144">
        <f t="shared" si="8"/>
        <v>27.409638248206004</v>
      </c>
      <c r="J68" s="27">
        <v>1259897</v>
      </c>
    </row>
    <row r="69" spans="1:10" ht="12.75" customHeight="1" hidden="1">
      <c r="A69" s="24"/>
      <c r="B69" s="29">
        <v>75056</v>
      </c>
      <c r="C69" s="44"/>
      <c r="D69" s="16" t="s">
        <v>143</v>
      </c>
      <c r="E69" s="23">
        <f>SUM(E70)</f>
        <v>0</v>
      </c>
      <c r="F69" s="23">
        <f>SUM(F70)</f>
        <v>0</v>
      </c>
      <c r="G69" s="149" t="s">
        <v>146</v>
      </c>
      <c r="H69" s="143"/>
      <c r="I69" s="143" t="e">
        <f t="shared" si="8"/>
        <v>#DIV/0!</v>
      </c>
      <c r="J69" s="23">
        <f>SUM(J70)</f>
        <v>0</v>
      </c>
    </row>
    <row r="70" spans="1:10" ht="12.75" customHeight="1" hidden="1">
      <c r="A70" s="24"/>
      <c r="B70" s="31"/>
      <c r="C70" s="32" t="s">
        <v>142</v>
      </c>
      <c r="D70" s="12" t="s">
        <v>122</v>
      </c>
      <c r="E70" s="27">
        <v>0</v>
      </c>
      <c r="F70" s="27">
        <v>0</v>
      </c>
      <c r="G70" s="156" t="s">
        <v>146</v>
      </c>
      <c r="H70" s="144"/>
      <c r="I70" s="144" t="e">
        <f t="shared" si="8"/>
        <v>#DIV/0!</v>
      </c>
      <c r="J70" s="27"/>
    </row>
    <row r="71" spans="1:10" ht="17.25" customHeight="1" hidden="1">
      <c r="A71" s="24"/>
      <c r="B71" s="29">
        <v>75075</v>
      </c>
      <c r="C71" s="44"/>
      <c r="D71" s="16" t="s">
        <v>157</v>
      </c>
      <c r="E71" s="23">
        <f>SUM(E73:E74)</f>
        <v>0</v>
      </c>
      <c r="F71" s="23">
        <f>SUM(F73:F74)</f>
        <v>0</v>
      </c>
      <c r="G71" s="143" t="e">
        <f>F71*100/E71</f>
        <v>#DIV/0!</v>
      </c>
      <c r="H71" s="143"/>
      <c r="I71" s="144" t="e">
        <f t="shared" si="8"/>
        <v>#DIV/0!</v>
      </c>
      <c r="J71" s="23">
        <f>SUM(J73:J74)</f>
        <v>0</v>
      </c>
    </row>
    <row r="72" spans="1:10" ht="33.75" customHeight="1" hidden="1">
      <c r="A72" s="24"/>
      <c r="B72" s="38"/>
      <c r="C72" s="32" t="s">
        <v>140</v>
      </c>
      <c r="D72" s="14" t="s">
        <v>141</v>
      </c>
      <c r="E72" s="23"/>
      <c r="F72" s="23"/>
      <c r="G72" s="144" t="e">
        <f>F72*100/E72</f>
        <v>#DIV/0!</v>
      </c>
      <c r="H72" s="143"/>
      <c r="I72" s="144" t="e">
        <f t="shared" si="8"/>
        <v>#DIV/0!</v>
      </c>
      <c r="J72" s="27"/>
    </row>
    <row r="73" spans="1:10" ht="17.25" customHeight="1" hidden="1">
      <c r="A73" s="24"/>
      <c r="B73" s="38"/>
      <c r="C73" s="32" t="s">
        <v>11</v>
      </c>
      <c r="D73" s="13" t="s">
        <v>12</v>
      </c>
      <c r="E73" s="27"/>
      <c r="F73" s="27"/>
      <c r="G73" s="144" t="e">
        <f>F73*100/E73</f>
        <v>#DIV/0!</v>
      </c>
      <c r="H73" s="144"/>
      <c r="I73" s="144" t="e">
        <f t="shared" si="8"/>
        <v>#DIV/0!</v>
      </c>
      <c r="J73" s="45">
        <v>0</v>
      </c>
    </row>
    <row r="74" spans="1:10" ht="33.75" hidden="1">
      <c r="A74" s="24"/>
      <c r="B74" s="31"/>
      <c r="C74" s="32" t="s">
        <v>140</v>
      </c>
      <c r="D74" s="88" t="s">
        <v>141</v>
      </c>
      <c r="E74" s="27"/>
      <c r="F74" s="27"/>
      <c r="G74" s="156" t="s">
        <v>146</v>
      </c>
      <c r="H74" s="144"/>
      <c r="I74" s="156" t="s">
        <v>146</v>
      </c>
      <c r="J74" s="45"/>
    </row>
    <row r="75" spans="1:10" ht="12.75">
      <c r="A75" s="24"/>
      <c r="B75" s="29">
        <v>75095</v>
      </c>
      <c r="C75" s="104"/>
      <c r="D75" s="16" t="s">
        <v>5</v>
      </c>
      <c r="E75" s="23">
        <f>SUM(E76:E79)</f>
        <v>1820</v>
      </c>
      <c r="F75" s="23">
        <f>SUM(F76:F79)</f>
        <v>1818.18</v>
      </c>
      <c r="G75" s="143">
        <f>F75*100/E75</f>
        <v>99.9</v>
      </c>
      <c r="H75" s="143"/>
      <c r="I75" s="143">
        <f aca="true" t="shared" si="9" ref="I75:I84">(F75/J75)*100</f>
        <v>135.99664903921672</v>
      </c>
      <c r="J75" s="23">
        <f>SUM(J76:J79)</f>
        <v>1336.93</v>
      </c>
    </row>
    <row r="76" spans="1:10" ht="12.75">
      <c r="A76" s="24"/>
      <c r="B76" s="38"/>
      <c r="C76" s="32" t="s">
        <v>11</v>
      </c>
      <c r="D76" s="13" t="s">
        <v>12</v>
      </c>
      <c r="E76" s="27">
        <v>1820</v>
      </c>
      <c r="F76" s="27">
        <v>1818.18</v>
      </c>
      <c r="G76" s="144">
        <f>F76*100/E76</f>
        <v>99.9</v>
      </c>
      <c r="H76" s="143"/>
      <c r="I76" s="144">
        <f t="shared" si="9"/>
        <v>135.99664903921672</v>
      </c>
      <c r="J76" s="27">
        <v>1336.93</v>
      </c>
    </row>
    <row r="77" spans="1:10" ht="22.5" hidden="1">
      <c r="A77" s="24"/>
      <c r="B77" s="25"/>
      <c r="C77" s="32" t="s">
        <v>134</v>
      </c>
      <c r="D77" s="14" t="s">
        <v>135</v>
      </c>
      <c r="E77" s="27"/>
      <c r="F77" s="27"/>
      <c r="G77" s="144" t="e">
        <f>F77*100/E77</f>
        <v>#DIV/0!</v>
      </c>
      <c r="H77" s="144"/>
      <c r="I77" s="144" t="e">
        <f t="shared" si="9"/>
        <v>#DIV/0!</v>
      </c>
      <c r="J77" s="45"/>
    </row>
    <row r="78" spans="1:10" ht="12.75" hidden="1">
      <c r="A78" s="24"/>
      <c r="B78" s="25"/>
      <c r="C78" s="32" t="s">
        <v>171</v>
      </c>
      <c r="D78" s="14" t="s">
        <v>122</v>
      </c>
      <c r="E78" s="27"/>
      <c r="F78" s="27"/>
      <c r="G78" s="156">
        <v>0</v>
      </c>
      <c r="H78" s="144"/>
      <c r="I78" s="182" t="e">
        <f t="shared" si="9"/>
        <v>#DIV/0!</v>
      </c>
      <c r="J78" s="27"/>
    </row>
    <row r="79" spans="1:10" ht="22.5" hidden="1">
      <c r="A79" s="24"/>
      <c r="B79" s="31"/>
      <c r="C79" s="32" t="s">
        <v>98</v>
      </c>
      <c r="D79" s="14" t="s">
        <v>135</v>
      </c>
      <c r="E79" s="27"/>
      <c r="F79" s="27"/>
      <c r="G79" s="144" t="e">
        <f>F79*100/E79</f>
        <v>#DIV/0!</v>
      </c>
      <c r="H79" s="144"/>
      <c r="I79" s="144" t="e">
        <f t="shared" si="9"/>
        <v>#DIV/0!</v>
      </c>
      <c r="J79" s="27"/>
    </row>
    <row r="80" spans="1:10" ht="33.75">
      <c r="A80" s="43">
        <v>751</v>
      </c>
      <c r="B80" s="39"/>
      <c r="C80" s="40"/>
      <c r="D80" s="69" t="s">
        <v>244</v>
      </c>
      <c r="E80" s="20">
        <f>E81+E83+E85+E88+E91</f>
        <v>283629</v>
      </c>
      <c r="F80" s="20">
        <f>F81+F83+F85+F88+F91</f>
        <v>251693.98</v>
      </c>
      <c r="G80" s="142">
        <f>F80*100/E80</f>
        <v>88.74056602110504</v>
      </c>
      <c r="H80" s="142" t="e">
        <f>H81+#REF!+#REF!</f>
        <v>#REF!</v>
      </c>
      <c r="I80" s="142">
        <f t="shared" si="9"/>
        <v>2993.505946717412</v>
      </c>
      <c r="J80" s="20">
        <f>J81+J83+J85+J88</f>
        <v>8408</v>
      </c>
    </row>
    <row r="81" spans="1:10" ht="22.5">
      <c r="A81" s="21"/>
      <c r="B81" s="29">
        <v>75101</v>
      </c>
      <c r="C81" s="22"/>
      <c r="D81" s="15" t="s">
        <v>114</v>
      </c>
      <c r="E81" s="23">
        <f>SUM(E82)</f>
        <v>10017</v>
      </c>
      <c r="F81" s="23">
        <f>SUM(F82)</f>
        <v>8349</v>
      </c>
      <c r="G81" s="143">
        <f>F81*100/E81</f>
        <v>83.34830787660977</v>
      </c>
      <c r="H81" s="143">
        <f>H82</f>
        <v>8313</v>
      </c>
      <c r="I81" s="143">
        <f t="shared" si="9"/>
        <v>99.29828734538535</v>
      </c>
      <c r="J81" s="23">
        <f>SUM(J82)</f>
        <v>8408</v>
      </c>
    </row>
    <row r="82" spans="1:10" ht="45">
      <c r="A82" s="24"/>
      <c r="B82" s="25"/>
      <c r="C82" s="32">
        <v>2010</v>
      </c>
      <c r="D82" s="14" t="s">
        <v>182</v>
      </c>
      <c r="E82" s="27">
        <v>10017</v>
      </c>
      <c r="F82" s="27">
        <v>8349</v>
      </c>
      <c r="G82" s="144">
        <f aca="true" t="shared" si="10" ref="G82:G165">F82*100/E82</f>
        <v>83.34830787660977</v>
      </c>
      <c r="H82" s="144">
        <v>8313</v>
      </c>
      <c r="I82" s="144">
        <f t="shared" si="9"/>
        <v>99.29828734538535</v>
      </c>
      <c r="J82" s="27">
        <v>8408</v>
      </c>
    </row>
    <row r="83" spans="1:10" ht="12.75" hidden="1">
      <c r="A83" s="24"/>
      <c r="B83" s="29">
        <v>75107</v>
      </c>
      <c r="C83" s="104"/>
      <c r="D83" s="16" t="s">
        <v>152</v>
      </c>
      <c r="E83" s="23">
        <f>SUM(E84:E84)</f>
        <v>0</v>
      </c>
      <c r="F83" s="23">
        <f>SUM(F84:F84)</f>
        <v>0</v>
      </c>
      <c r="G83" s="144" t="e">
        <f t="shared" si="10"/>
        <v>#DIV/0!</v>
      </c>
      <c r="H83" s="143"/>
      <c r="I83" s="143" t="e">
        <f t="shared" si="9"/>
        <v>#DIV/0!</v>
      </c>
      <c r="J83" s="23">
        <f>SUM(J84:J84)</f>
        <v>0</v>
      </c>
    </row>
    <row r="84" spans="1:10" ht="12.75" hidden="1">
      <c r="A84" s="24"/>
      <c r="B84" s="114"/>
      <c r="C84" s="30">
        <v>2010</v>
      </c>
      <c r="D84" s="12" t="s">
        <v>122</v>
      </c>
      <c r="E84" s="27">
        <v>0</v>
      </c>
      <c r="F84" s="27">
        <v>0</v>
      </c>
      <c r="G84" s="144" t="e">
        <f t="shared" si="10"/>
        <v>#DIV/0!</v>
      </c>
      <c r="H84" s="144"/>
      <c r="I84" s="144" t="e">
        <f t="shared" si="9"/>
        <v>#DIV/0!</v>
      </c>
      <c r="J84" s="45">
        <v>0</v>
      </c>
    </row>
    <row r="85" spans="1:10" s="87" customFormat="1" ht="12.75" hidden="1">
      <c r="A85" s="21"/>
      <c r="B85" s="29">
        <v>75108</v>
      </c>
      <c r="C85" s="22"/>
      <c r="D85" s="16" t="s">
        <v>96</v>
      </c>
      <c r="E85" s="23">
        <f>SUM(E86:E87)</f>
        <v>0</v>
      </c>
      <c r="F85" s="23">
        <f>SUM(F86:F87)</f>
        <v>0</v>
      </c>
      <c r="G85" s="144" t="e">
        <f t="shared" si="10"/>
        <v>#DIV/0!</v>
      </c>
      <c r="H85" s="143"/>
      <c r="I85" s="149" t="s">
        <v>146</v>
      </c>
      <c r="J85" s="23">
        <f>SUM(J86:J87)</f>
        <v>0</v>
      </c>
    </row>
    <row r="86" spans="1:10" ht="12.75" hidden="1">
      <c r="A86" s="24"/>
      <c r="B86" s="31"/>
      <c r="C86" s="32" t="s">
        <v>11</v>
      </c>
      <c r="D86" s="12" t="s">
        <v>12</v>
      </c>
      <c r="E86" s="27">
        <v>0</v>
      </c>
      <c r="F86" s="27">
        <v>0</v>
      </c>
      <c r="G86" s="144" t="e">
        <f t="shared" si="10"/>
        <v>#DIV/0!</v>
      </c>
      <c r="H86" s="144"/>
      <c r="I86" s="156" t="s">
        <v>146</v>
      </c>
      <c r="J86" s="171">
        <v>0</v>
      </c>
    </row>
    <row r="87" spans="1:10" ht="12.75" hidden="1">
      <c r="A87" s="24"/>
      <c r="B87" s="31"/>
      <c r="C87" s="32" t="s">
        <v>142</v>
      </c>
      <c r="D87" s="12" t="s">
        <v>122</v>
      </c>
      <c r="E87" s="27"/>
      <c r="F87" s="27"/>
      <c r="G87" s="144" t="e">
        <f t="shared" si="10"/>
        <v>#DIV/0!</v>
      </c>
      <c r="H87" s="144"/>
      <c r="I87" s="156" t="s">
        <v>146</v>
      </c>
      <c r="J87" s="45"/>
    </row>
    <row r="88" spans="1:10" ht="45">
      <c r="A88" s="24"/>
      <c r="B88" s="29">
        <v>75109</v>
      </c>
      <c r="C88" s="104"/>
      <c r="D88" s="15" t="s">
        <v>169</v>
      </c>
      <c r="E88" s="23">
        <f>SUM(E89:E90)</f>
        <v>134649</v>
      </c>
      <c r="F88" s="23">
        <f>SUM(F90)</f>
        <v>104390</v>
      </c>
      <c r="G88" s="143">
        <f t="shared" si="10"/>
        <v>77.52749741921589</v>
      </c>
      <c r="H88" s="143"/>
      <c r="I88" s="149" t="s">
        <v>146</v>
      </c>
      <c r="J88" s="23">
        <f>SUM(J90)</f>
        <v>0</v>
      </c>
    </row>
    <row r="89" spans="1:10" ht="12.75" hidden="1">
      <c r="A89" s="24"/>
      <c r="B89" s="111"/>
      <c r="C89" s="32" t="s">
        <v>11</v>
      </c>
      <c r="D89" s="13" t="s">
        <v>12</v>
      </c>
      <c r="E89" s="27">
        <v>0</v>
      </c>
      <c r="F89" s="27">
        <v>0</v>
      </c>
      <c r="G89" s="144" t="e">
        <f t="shared" si="10"/>
        <v>#DIV/0!</v>
      </c>
      <c r="H89" s="143"/>
      <c r="I89" s="156" t="e">
        <f aca="true" t="shared" si="11" ref="I89:I101">(F89/J89)*100</f>
        <v>#DIV/0!</v>
      </c>
      <c r="J89" s="23"/>
    </row>
    <row r="90" spans="1:10" ht="12.75">
      <c r="A90" s="24"/>
      <c r="B90" s="38"/>
      <c r="C90" s="32" t="s">
        <v>142</v>
      </c>
      <c r="D90" s="12" t="s">
        <v>122</v>
      </c>
      <c r="E90" s="27">
        <v>134649</v>
      </c>
      <c r="F90" s="27">
        <v>104390</v>
      </c>
      <c r="G90" s="144">
        <f t="shared" si="10"/>
        <v>77.52749741921589</v>
      </c>
      <c r="H90" s="144"/>
      <c r="I90" s="156" t="s">
        <v>146</v>
      </c>
      <c r="J90" s="27">
        <v>0</v>
      </c>
    </row>
    <row r="91" spans="1:10" ht="12.75">
      <c r="A91" s="24"/>
      <c r="B91" s="29">
        <v>75113</v>
      </c>
      <c r="C91" s="104"/>
      <c r="D91" s="16" t="s">
        <v>235</v>
      </c>
      <c r="E91" s="23">
        <f>SUM(E92:E93)</f>
        <v>138963</v>
      </c>
      <c r="F91" s="23">
        <f>SUM(F92:F93)</f>
        <v>138954.98</v>
      </c>
      <c r="G91" s="143">
        <f>F91*100/E91</f>
        <v>99.9942286795766</v>
      </c>
      <c r="H91" s="144"/>
      <c r="I91" s="149" t="s">
        <v>146</v>
      </c>
      <c r="J91" s="45" t="s">
        <v>146</v>
      </c>
    </row>
    <row r="92" spans="1:10" ht="12.75" hidden="1">
      <c r="A92" s="24"/>
      <c r="B92" s="129"/>
      <c r="C92" s="32" t="s">
        <v>11</v>
      </c>
      <c r="D92" s="13" t="s">
        <v>12</v>
      </c>
      <c r="E92" s="27">
        <v>0</v>
      </c>
      <c r="F92" s="27">
        <v>0</v>
      </c>
      <c r="G92" s="144" t="e">
        <f t="shared" si="10"/>
        <v>#DIV/0!</v>
      </c>
      <c r="H92" s="144"/>
      <c r="I92" s="156" t="e">
        <f t="shared" si="11"/>
        <v>#DIV/0!</v>
      </c>
      <c r="J92" s="45"/>
    </row>
    <row r="93" spans="1:10" ht="12.75">
      <c r="A93" s="24"/>
      <c r="B93" s="183"/>
      <c r="C93" s="32" t="s">
        <v>142</v>
      </c>
      <c r="D93" s="12" t="s">
        <v>122</v>
      </c>
      <c r="E93" s="27">
        <v>138963</v>
      </c>
      <c r="F93" s="27">
        <v>138954.98</v>
      </c>
      <c r="G93" s="144">
        <f t="shared" si="10"/>
        <v>99.9942286795766</v>
      </c>
      <c r="H93" s="144"/>
      <c r="I93" s="156" t="s">
        <v>146</v>
      </c>
      <c r="J93" s="45" t="s">
        <v>146</v>
      </c>
    </row>
    <row r="94" spans="1:10" ht="22.5">
      <c r="A94" s="28">
        <v>754</v>
      </c>
      <c r="B94" s="18"/>
      <c r="C94" s="34"/>
      <c r="D94" s="69" t="s">
        <v>113</v>
      </c>
      <c r="E94" s="20">
        <f>E95</f>
        <v>609496</v>
      </c>
      <c r="F94" s="20">
        <f>F95</f>
        <v>566306.47</v>
      </c>
      <c r="G94" s="142">
        <f t="shared" si="10"/>
        <v>92.91389443080841</v>
      </c>
      <c r="H94" s="142">
        <f>SUM(H99)</f>
        <v>298873.6</v>
      </c>
      <c r="I94" s="142">
        <f t="shared" si="11"/>
        <v>90.64690675246592</v>
      </c>
      <c r="J94" s="20">
        <f>J95+J99</f>
        <v>624738.88</v>
      </c>
    </row>
    <row r="95" spans="1:10" ht="12.75">
      <c r="A95" s="49"/>
      <c r="B95" s="50">
        <v>75416</v>
      </c>
      <c r="C95" s="119"/>
      <c r="D95" s="172" t="s">
        <v>205</v>
      </c>
      <c r="E95" s="52">
        <f>SUM(E96:E99)</f>
        <v>609496</v>
      </c>
      <c r="F95" s="52">
        <f>SUM(F96:F99)</f>
        <v>566306.47</v>
      </c>
      <c r="G95" s="143">
        <f t="shared" si="10"/>
        <v>92.91389443080841</v>
      </c>
      <c r="H95" s="151"/>
      <c r="I95" s="144">
        <f t="shared" si="11"/>
        <v>90.64690675246592</v>
      </c>
      <c r="J95" s="23">
        <f>SUM(J96:J98)</f>
        <v>624738.88</v>
      </c>
    </row>
    <row r="96" spans="1:10" ht="22.5">
      <c r="A96" s="49"/>
      <c r="B96" s="173"/>
      <c r="C96" s="54" t="s">
        <v>28</v>
      </c>
      <c r="D96" s="14" t="s">
        <v>107</v>
      </c>
      <c r="E96" s="55">
        <v>608050</v>
      </c>
      <c r="F96" s="55">
        <v>564255.07</v>
      </c>
      <c r="G96" s="144">
        <f t="shared" si="10"/>
        <v>92.79747882575445</v>
      </c>
      <c r="H96" s="151"/>
      <c r="I96" s="144">
        <f t="shared" si="11"/>
        <v>90.31854556578901</v>
      </c>
      <c r="J96" s="161">
        <v>624738.88</v>
      </c>
    </row>
    <row r="97" spans="1:10" ht="12.75">
      <c r="A97" s="49"/>
      <c r="B97" s="60"/>
      <c r="C97" s="54" t="s">
        <v>17</v>
      </c>
      <c r="D97" s="12" t="s">
        <v>18</v>
      </c>
      <c r="E97" s="55">
        <v>1446</v>
      </c>
      <c r="F97" s="55">
        <v>2051.4</v>
      </c>
      <c r="G97" s="144">
        <f t="shared" si="10"/>
        <v>141.86721991701245</v>
      </c>
      <c r="H97" s="151"/>
      <c r="I97" s="156" t="s">
        <v>146</v>
      </c>
      <c r="J97" s="161" t="s">
        <v>146</v>
      </c>
    </row>
    <row r="98" spans="1:10" ht="33.75" hidden="1">
      <c r="A98" s="49"/>
      <c r="B98" s="175"/>
      <c r="C98" s="54" t="s">
        <v>126</v>
      </c>
      <c r="D98" s="88" t="s">
        <v>190</v>
      </c>
      <c r="E98" s="55"/>
      <c r="F98" s="55"/>
      <c r="G98" s="144" t="e">
        <f t="shared" si="10"/>
        <v>#DIV/0!</v>
      </c>
      <c r="H98" s="151"/>
      <c r="I98" s="144" t="e">
        <f t="shared" si="11"/>
        <v>#DIV/0!</v>
      </c>
      <c r="J98" s="161">
        <v>0</v>
      </c>
    </row>
    <row r="99" spans="1:10" ht="12.75" hidden="1">
      <c r="A99" s="21"/>
      <c r="B99" s="29">
        <v>75495</v>
      </c>
      <c r="C99" s="65"/>
      <c r="D99" s="16" t="s">
        <v>5</v>
      </c>
      <c r="E99" s="23">
        <f>SUM(E100:E101)</f>
        <v>0</v>
      </c>
      <c r="F99" s="23">
        <f>SUM(F100:F101)</f>
        <v>0</v>
      </c>
      <c r="G99" s="143" t="e">
        <f t="shared" si="10"/>
        <v>#DIV/0!</v>
      </c>
      <c r="H99" s="143">
        <f>SUM(H101)</f>
        <v>298873.6</v>
      </c>
      <c r="I99" s="143" t="e">
        <f t="shared" si="11"/>
        <v>#DIV/0!</v>
      </c>
      <c r="J99" s="23">
        <f>SUM(J100:J101)</f>
        <v>0</v>
      </c>
    </row>
    <row r="100" spans="1:10" ht="15" customHeight="1" hidden="1">
      <c r="A100" s="24"/>
      <c r="B100" s="31"/>
      <c r="C100" s="32" t="s">
        <v>28</v>
      </c>
      <c r="D100" s="14" t="s">
        <v>107</v>
      </c>
      <c r="E100" s="27"/>
      <c r="F100" s="27"/>
      <c r="G100" s="144" t="e">
        <f t="shared" si="10"/>
        <v>#DIV/0!</v>
      </c>
      <c r="H100" s="144">
        <v>298873.6</v>
      </c>
      <c r="I100" s="144" t="e">
        <f t="shared" si="11"/>
        <v>#DIV/0!</v>
      </c>
      <c r="J100" s="27"/>
    </row>
    <row r="101" spans="1:10" ht="33.75" hidden="1">
      <c r="A101" s="24"/>
      <c r="B101" s="31"/>
      <c r="C101" s="32" t="s">
        <v>126</v>
      </c>
      <c r="D101" s="88" t="s">
        <v>190</v>
      </c>
      <c r="E101" s="27"/>
      <c r="F101" s="27"/>
      <c r="G101" s="144" t="e">
        <f t="shared" si="10"/>
        <v>#DIV/0!</v>
      </c>
      <c r="H101" s="144">
        <v>298873.6</v>
      </c>
      <c r="I101" s="144" t="e">
        <f t="shared" si="11"/>
        <v>#DIV/0!</v>
      </c>
      <c r="J101" s="27"/>
    </row>
    <row r="102" spans="1:10" ht="52.5" customHeight="1">
      <c r="A102" s="43">
        <v>756</v>
      </c>
      <c r="B102" s="39"/>
      <c r="C102" s="40"/>
      <c r="D102" s="69" t="s">
        <v>203</v>
      </c>
      <c r="E102" s="20">
        <f>E103+E108+E117+E132+E141+E145</f>
        <v>108169890</v>
      </c>
      <c r="F102" s="20">
        <f>F103+F108+F117+F132+F141+F145</f>
        <v>91063648.94</v>
      </c>
      <c r="G102" s="142">
        <f t="shared" si="10"/>
        <v>84.18576457829438</v>
      </c>
      <c r="H102" s="142">
        <f>H103+H108+H117+H132+H141+H145</f>
        <v>82918615.82</v>
      </c>
      <c r="I102" s="142">
        <f aca="true" t="shared" si="12" ref="I102:I136">(F102/J102)*100</f>
        <v>113.00157277392529</v>
      </c>
      <c r="J102" s="20">
        <f>SUM(J103,J106,J108,J117,J132,J141,J145)</f>
        <v>80586178.32</v>
      </c>
    </row>
    <row r="103" spans="1:10" ht="13.5" customHeight="1">
      <c r="A103" s="21"/>
      <c r="B103" s="29">
        <v>75601</v>
      </c>
      <c r="C103" s="22"/>
      <c r="D103" s="15" t="s">
        <v>29</v>
      </c>
      <c r="E103" s="23">
        <f>SUM(E104:E105)</f>
        <v>102700</v>
      </c>
      <c r="F103" s="23">
        <f>SUM(F104:F105)</f>
        <v>89731.23000000001</v>
      </c>
      <c r="G103" s="143">
        <f t="shared" si="10"/>
        <v>87.37218111002923</v>
      </c>
      <c r="H103" s="143">
        <f>SUM(H104:H105)</f>
        <v>228288.21</v>
      </c>
      <c r="I103" s="143">
        <f t="shared" si="12"/>
        <v>84.3635486020645</v>
      </c>
      <c r="J103" s="23">
        <f>SUM(J104:J105)</f>
        <v>106362.56</v>
      </c>
    </row>
    <row r="104" spans="1:10" ht="22.5">
      <c r="A104" s="24"/>
      <c r="B104" s="103"/>
      <c r="C104" s="36" t="s">
        <v>30</v>
      </c>
      <c r="D104" s="14" t="s">
        <v>124</v>
      </c>
      <c r="E104" s="27">
        <v>100000</v>
      </c>
      <c r="F104" s="27">
        <v>88022.16</v>
      </c>
      <c r="G104" s="144">
        <f t="shared" si="10"/>
        <v>88.02216</v>
      </c>
      <c r="H104" s="144">
        <v>136395.86</v>
      </c>
      <c r="I104" s="144">
        <f t="shared" si="12"/>
        <v>84.65927354084639</v>
      </c>
      <c r="J104" s="27">
        <v>103972.26</v>
      </c>
    </row>
    <row r="105" spans="1:10" ht="12.75" customHeight="1">
      <c r="A105" s="24"/>
      <c r="B105" s="25"/>
      <c r="C105" s="32" t="s">
        <v>20</v>
      </c>
      <c r="D105" s="14" t="s">
        <v>106</v>
      </c>
      <c r="E105" s="27">
        <v>2700</v>
      </c>
      <c r="F105" s="27">
        <v>1709.07</v>
      </c>
      <c r="G105" s="144">
        <f t="shared" si="10"/>
        <v>63.29888888888889</v>
      </c>
      <c r="H105" s="144">
        <v>91892.35</v>
      </c>
      <c r="I105" s="144">
        <f t="shared" si="12"/>
        <v>71.50023009664058</v>
      </c>
      <c r="J105" s="27">
        <v>2390.3</v>
      </c>
    </row>
    <row r="106" spans="1:10" ht="12.75" customHeight="1" hidden="1">
      <c r="A106" s="24"/>
      <c r="B106" s="29">
        <v>75605</v>
      </c>
      <c r="C106" s="46"/>
      <c r="D106" s="15" t="s">
        <v>158</v>
      </c>
      <c r="E106" s="23">
        <f>E107</f>
        <v>0</v>
      </c>
      <c r="F106" s="23">
        <f>F107</f>
        <v>0</v>
      </c>
      <c r="G106" s="149" t="s">
        <v>146</v>
      </c>
      <c r="H106" s="143"/>
      <c r="I106" s="143" t="e">
        <f t="shared" si="12"/>
        <v>#DIV/0!</v>
      </c>
      <c r="J106" s="23">
        <v>0</v>
      </c>
    </row>
    <row r="107" spans="1:10" ht="12.75" customHeight="1" hidden="1">
      <c r="A107" s="21"/>
      <c r="B107" s="118"/>
      <c r="C107" s="32" t="s">
        <v>48</v>
      </c>
      <c r="D107" s="14" t="s">
        <v>158</v>
      </c>
      <c r="E107" s="27">
        <v>0</v>
      </c>
      <c r="F107" s="27">
        <v>0</v>
      </c>
      <c r="G107" s="156" t="s">
        <v>146</v>
      </c>
      <c r="H107" s="144"/>
      <c r="I107" s="144" t="e">
        <f t="shared" si="12"/>
        <v>#DIV/0!</v>
      </c>
      <c r="J107" s="27">
        <v>0</v>
      </c>
    </row>
    <row r="108" spans="1:10" ht="35.25" customHeight="1">
      <c r="A108" s="21"/>
      <c r="B108" s="29">
        <v>75615</v>
      </c>
      <c r="C108" s="22"/>
      <c r="D108" s="15" t="s">
        <v>115</v>
      </c>
      <c r="E108" s="23">
        <f>SUM(E109:E116)</f>
        <v>35713621</v>
      </c>
      <c r="F108" s="23">
        <f>SUM(F109:F116)</f>
        <v>32274612.06</v>
      </c>
      <c r="G108" s="143">
        <f t="shared" si="10"/>
        <v>90.37059574552802</v>
      </c>
      <c r="H108" s="143">
        <f>SUM(H109:H116)</f>
        <v>21304432.6</v>
      </c>
      <c r="I108" s="143">
        <f t="shared" si="12"/>
        <v>127.86609618418807</v>
      </c>
      <c r="J108" s="23">
        <f>SUM(J109:J116)</f>
        <v>25240945.82</v>
      </c>
    </row>
    <row r="109" spans="1:10" ht="12.75">
      <c r="A109" s="24"/>
      <c r="B109" s="31"/>
      <c r="C109" s="32" t="s">
        <v>31</v>
      </c>
      <c r="D109" s="12" t="s">
        <v>32</v>
      </c>
      <c r="E109" s="27">
        <v>29006172</v>
      </c>
      <c r="F109" s="27">
        <v>24339827.66</v>
      </c>
      <c r="G109" s="144">
        <f t="shared" si="10"/>
        <v>83.9125812947672</v>
      </c>
      <c r="H109" s="144">
        <v>20056054.94</v>
      </c>
      <c r="I109" s="144">
        <f t="shared" si="12"/>
        <v>108.37338507029288</v>
      </c>
      <c r="J109" s="27">
        <v>22459229.86</v>
      </c>
    </row>
    <row r="110" spans="1:10" ht="12.75">
      <c r="A110" s="24"/>
      <c r="B110" s="31"/>
      <c r="C110" s="32" t="s">
        <v>33</v>
      </c>
      <c r="D110" s="12" t="s">
        <v>34</v>
      </c>
      <c r="E110" s="27">
        <v>2160</v>
      </c>
      <c r="F110" s="27">
        <v>1228.7</v>
      </c>
      <c r="G110" s="144">
        <f t="shared" si="10"/>
        <v>56.88425925925926</v>
      </c>
      <c r="H110" s="144">
        <v>692.5</v>
      </c>
      <c r="I110" s="144">
        <f t="shared" si="12"/>
        <v>67.00952214744605</v>
      </c>
      <c r="J110" s="27">
        <v>1833.62</v>
      </c>
    </row>
    <row r="111" spans="1:10" ht="12.75">
      <c r="A111" s="24"/>
      <c r="B111" s="31"/>
      <c r="C111" s="32" t="s">
        <v>35</v>
      </c>
      <c r="D111" s="12" t="s">
        <v>36</v>
      </c>
      <c r="E111" s="27">
        <v>464099</v>
      </c>
      <c r="F111" s="27">
        <v>537214.5</v>
      </c>
      <c r="G111" s="144">
        <f t="shared" si="10"/>
        <v>115.75428949426738</v>
      </c>
      <c r="H111" s="144">
        <v>627558.4</v>
      </c>
      <c r="I111" s="144">
        <f t="shared" si="12"/>
        <v>96.59291532744709</v>
      </c>
      <c r="J111" s="27">
        <v>556163.46</v>
      </c>
    </row>
    <row r="112" spans="1:10" ht="33.75">
      <c r="A112" s="24"/>
      <c r="B112" s="31"/>
      <c r="C112" s="32" t="s">
        <v>46</v>
      </c>
      <c r="D112" s="14" t="s">
        <v>212</v>
      </c>
      <c r="E112" s="27">
        <v>5996000</v>
      </c>
      <c r="F112" s="27">
        <v>7141532.56</v>
      </c>
      <c r="G112" s="144">
        <f t="shared" si="10"/>
        <v>119.10494596397598</v>
      </c>
      <c r="H112" s="144"/>
      <c r="I112" s="144">
        <f t="shared" si="12"/>
        <v>351.36547212708865</v>
      </c>
      <c r="J112" s="45">
        <v>2032508.35</v>
      </c>
    </row>
    <row r="113" spans="1:10" ht="12.75">
      <c r="A113" s="24"/>
      <c r="B113" s="31"/>
      <c r="C113" s="32" t="s">
        <v>37</v>
      </c>
      <c r="D113" s="12" t="s">
        <v>93</v>
      </c>
      <c r="E113" s="27">
        <v>50000</v>
      </c>
      <c r="F113" s="27">
        <v>49952</v>
      </c>
      <c r="G113" s="144">
        <f t="shared" si="10"/>
        <v>99.904</v>
      </c>
      <c r="H113" s="144">
        <v>459936</v>
      </c>
      <c r="I113" s="144">
        <f t="shared" si="12"/>
        <v>39.34250632053998</v>
      </c>
      <c r="J113" s="27">
        <v>126967</v>
      </c>
    </row>
    <row r="114" spans="1:10" ht="12.75">
      <c r="A114" s="24"/>
      <c r="B114" s="31"/>
      <c r="C114" s="32" t="s">
        <v>17</v>
      </c>
      <c r="D114" s="12" t="s">
        <v>18</v>
      </c>
      <c r="E114" s="27">
        <v>4090</v>
      </c>
      <c r="F114" s="27">
        <v>3517.2</v>
      </c>
      <c r="G114" s="144">
        <f t="shared" si="10"/>
        <v>85.99511002444987</v>
      </c>
      <c r="H114" s="144">
        <v>624.8</v>
      </c>
      <c r="I114" s="144">
        <f t="shared" si="12"/>
        <v>309.2315807983119</v>
      </c>
      <c r="J114" s="27">
        <v>1137.4</v>
      </c>
    </row>
    <row r="115" spans="1:10" ht="14.25" customHeight="1">
      <c r="A115" s="24"/>
      <c r="B115" s="31"/>
      <c r="C115" s="32" t="s">
        <v>20</v>
      </c>
      <c r="D115" s="14" t="s">
        <v>106</v>
      </c>
      <c r="E115" s="27">
        <v>191100</v>
      </c>
      <c r="F115" s="27">
        <v>201339.44</v>
      </c>
      <c r="G115" s="144">
        <f t="shared" si="10"/>
        <v>105.35815803244374</v>
      </c>
      <c r="H115" s="144">
        <v>124485.96</v>
      </c>
      <c r="I115" s="144">
        <f t="shared" si="12"/>
        <v>319.04894183813843</v>
      </c>
      <c r="J115" s="27">
        <v>63106.13</v>
      </c>
    </row>
    <row r="116" spans="1:10" ht="22.5" hidden="1">
      <c r="A116" s="24"/>
      <c r="B116" s="31"/>
      <c r="C116" s="32">
        <v>2680</v>
      </c>
      <c r="D116" s="14" t="s">
        <v>100</v>
      </c>
      <c r="E116" s="27"/>
      <c r="F116" s="27"/>
      <c r="G116" s="144" t="e">
        <f t="shared" si="10"/>
        <v>#DIV/0!</v>
      </c>
      <c r="H116" s="144">
        <v>35080</v>
      </c>
      <c r="I116" s="144" t="e">
        <f t="shared" si="12"/>
        <v>#DIV/0!</v>
      </c>
      <c r="J116" s="27"/>
    </row>
    <row r="117" spans="1:10" ht="45">
      <c r="A117" s="21"/>
      <c r="B117" s="29">
        <v>75616</v>
      </c>
      <c r="C117" s="44"/>
      <c r="D117" s="15" t="s">
        <v>245</v>
      </c>
      <c r="E117" s="23">
        <f>SUM(E118:E131)</f>
        <v>15912460</v>
      </c>
      <c r="F117" s="23">
        <f>SUM(F118:F131)</f>
        <v>12899180.290000001</v>
      </c>
      <c r="G117" s="143">
        <f t="shared" si="10"/>
        <v>81.0633949119118</v>
      </c>
      <c r="H117" s="143">
        <f>SUM(H118:H131)</f>
        <v>11289482.9</v>
      </c>
      <c r="I117" s="143">
        <f t="shared" si="12"/>
        <v>112.00437061185879</v>
      </c>
      <c r="J117" s="23">
        <f>SUM(J118:J131)</f>
        <v>11516675.839999998</v>
      </c>
    </row>
    <row r="118" spans="1:10" ht="12.75">
      <c r="A118" s="24"/>
      <c r="B118" s="25"/>
      <c r="C118" s="32" t="s">
        <v>31</v>
      </c>
      <c r="D118" s="12" t="s">
        <v>32</v>
      </c>
      <c r="E118" s="27">
        <v>7700400</v>
      </c>
      <c r="F118" s="27">
        <v>6438359.1</v>
      </c>
      <c r="G118" s="144">
        <f t="shared" si="10"/>
        <v>83.61070983325541</v>
      </c>
      <c r="H118" s="144">
        <v>5583298.77</v>
      </c>
      <c r="I118" s="144">
        <f t="shared" si="12"/>
        <v>99.63735850473581</v>
      </c>
      <c r="J118" s="27">
        <v>6461792.24</v>
      </c>
    </row>
    <row r="119" spans="1:10" ht="12.75">
      <c r="A119" s="24"/>
      <c r="B119" s="25"/>
      <c r="C119" s="32" t="s">
        <v>33</v>
      </c>
      <c r="D119" s="12" t="s">
        <v>34</v>
      </c>
      <c r="E119" s="27">
        <v>94400</v>
      </c>
      <c r="F119" s="27">
        <v>81783.02</v>
      </c>
      <c r="G119" s="144">
        <f t="shared" si="10"/>
        <v>86.63455508474576</v>
      </c>
      <c r="H119" s="144">
        <v>128065.04</v>
      </c>
      <c r="I119" s="144">
        <f t="shared" si="12"/>
        <v>97.60207083467097</v>
      </c>
      <c r="J119" s="27">
        <v>83792.3</v>
      </c>
    </row>
    <row r="120" spans="1:10" ht="12.75">
      <c r="A120" s="24"/>
      <c r="B120" s="25"/>
      <c r="C120" s="32" t="s">
        <v>35</v>
      </c>
      <c r="D120" s="12" t="s">
        <v>36</v>
      </c>
      <c r="E120" s="27">
        <v>692000</v>
      </c>
      <c r="F120" s="27">
        <v>634472.05</v>
      </c>
      <c r="G120" s="144">
        <f t="shared" si="10"/>
        <v>91.68671242774568</v>
      </c>
      <c r="H120" s="144">
        <v>586665.11</v>
      </c>
      <c r="I120" s="144">
        <f t="shared" si="12"/>
        <v>97.7173018191189</v>
      </c>
      <c r="J120" s="27">
        <v>649293.46</v>
      </c>
    </row>
    <row r="121" spans="1:10" ht="12.75">
      <c r="A121" s="24"/>
      <c r="B121" s="25"/>
      <c r="C121" s="37" t="s">
        <v>38</v>
      </c>
      <c r="D121" s="12" t="s">
        <v>39</v>
      </c>
      <c r="E121" s="27">
        <v>337000</v>
      </c>
      <c r="F121" s="27">
        <v>463974</v>
      </c>
      <c r="G121" s="144">
        <f t="shared" si="10"/>
        <v>137.67774480712166</v>
      </c>
      <c r="H121" s="144">
        <v>597304.88</v>
      </c>
      <c r="I121" s="144">
        <f t="shared" si="12"/>
        <v>106.6861986931634</v>
      </c>
      <c r="J121" s="27">
        <v>434895.99</v>
      </c>
    </row>
    <row r="122" spans="1:10" ht="12.75">
      <c r="A122" s="24"/>
      <c r="B122" s="25"/>
      <c r="C122" s="37" t="s">
        <v>40</v>
      </c>
      <c r="D122" s="12" t="s">
        <v>95</v>
      </c>
      <c r="E122" s="27">
        <v>134600</v>
      </c>
      <c r="F122" s="27">
        <v>138340.2</v>
      </c>
      <c r="G122" s="144">
        <f t="shared" si="10"/>
        <v>102.77875185735515</v>
      </c>
      <c r="H122" s="144">
        <v>189004.14</v>
      </c>
      <c r="I122" s="144">
        <f t="shared" si="12"/>
        <v>90.10339926533987</v>
      </c>
      <c r="J122" s="27">
        <v>153534.94</v>
      </c>
    </row>
    <row r="123" spans="1:10" ht="22.5">
      <c r="A123" s="24"/>
      <c r="B123" s="25"/>
      <c r="C123" s="32" t="s">
        <v>41</v>
      </c>
      <c r="D123" s="14" t="s">
        <v>214</v>
      </c>
      <c r="E123" s="27">
        <v>1830000</v>
      </c>
      <c r="F123" s="27">
        <v>1433754.2</v>
      </c>
      <c r="G123" s="144">
        <f t="shared" si="10"/>
        <v>78.34722404371584</v>
      </c>
      <c r="H123" s="144">
        <v>803263.87</v>
      </c>
      <c r="I123" s="144">
        <f t="shared" si="12"/>
        <v>113.66056911374744</v>
      </c>
      <c r="J123" s="27">
        <v>1261435</v>
      </c>
    </row>
    <row r="124" spans="1:10" ht="12.75">
      <c r="A124" s="24"/>
      <c r="B124" s="25"/>
      <c r="C124" s="37" t="s">
        <v>42</v>
      </c>
      <c r="D124" s="12" t="s">
        <v>43</v>
      </c>
      <c r="E124" s="27">
        <v>159000</v>
      </c>
      <c r="F124" s="27">
        <v>120393.7</v>
      </c>
      <c r="G124" s="144">
        <f t="shared" si="10"/>
        <v>75.71930817610063</v>
      </c>
      <c r="H124" s="144">
        <v>258812.5</v>
      </c>
      <c r="I124" s="144">
        <f t="shared" si="12"/>
        <v>89.09656975057575</v>
      </c>
      <c r="J124" s="27">
        <v>135127.2</v>
      </c>
    </row>
    <row r="125" spans="1:10" ht="33.75">
      <c r="A125" s="24"/>
      <c r="B125" s="25"/>
      <c r="C125" s="37" t="s">
        <v>46</v>
      </c>
      <c r="D125" s="14" t="s">
        <v>212</v>
      </c>
      <c r="E125" s="27">
        <v>2200000</v>
      </c>
      <c r="F125" s="27">
        <v>1541079.41</v>
      </c>
      <c r="G125" s="144">
        <f t="shared" si="10"/>
        <v>70.04906409090908</v>
      </c>
      <c r="H125" s="144"/>
      <c r="I125" s="144">
        <f t="shared" si="12"/>
        <v>375.6052935438093</v>
      </c>
      <c r="J125" s="27">
        <v>410292.25</v>
      </c>
    </row>
    <row r="126" spans="1:10" ht="12.75">
      <c r="A126" s="24"/>
      <c r="B126" s="25"/>
      <c r="C126" s="32" t="s">
        <v>37</v>
      </c>
      <c r="D126" s="12" t="s">
        <v>93</v>
      </c>
      <c r="E126" s="27">
        <v>2650000</v>
      </c>
      <c r="F126" s="27">
        <v>1947776.54</v>
      </c>
      <c r="G126" s="144">
        <f t="shared" si="10"/>
        <v>73.50100150943396</v>
      </c>
      <c r="H126" s="144">
        <v>2808159.24</v>
      </c>
      <c r="I126" s="144">
        <f t="shared" si="12"/>
        <v>107.42890231225213</v>
      </c>
      <c r="J126" s="27">
        <v>1813084.28</v>
      </c>
    </row>
    <row r="127" spans="1:10" ht="12.75">
      <c r="A127" s="24"/>
      <c r="B127" s="25"/>
      <c r="C127" s="32" t="s">
        <v>144</v>
      </c>
      <c r="D127" s="12" t="s">
        <v>145</v>
      </c>
      <c r="E127" s="27">
        <v>740</v>
      </c>
      <c r="F127" s="27">
        <v>263.63</v>
      </c>
      <c r="G127" s="144">
        <f t="shared" si="10"/>
        <v>35.62567567567567</v>
      </c>
      <c r="H127" s="144"/>
      <c r="I127" s="144">
        <f t="shared" si="12"/>
        <v>46.85089745868135</v>
      </c>
      <c r="J127" s="27">
        <v>562.7</v>
      </c>
    </row>
    <row r="128" spans="1:10" ht="12.75" hidden="1">
      <c r="A128" s="24"/>
      <c r="B128" s="25"/>
      <c r="C128" s="32" t="s">
        <v>28</v>
      </c>
      <c r="D128" s="14" t="s">
        <v>168</v>
      </c>
      <c r="E128" s="27">
        <v>0</v>
      </c>
      <c r="F128" s="27">
        <v>0</v>
      </c>
      <c r="G128" s="156" t="s">
        <v>146</v>
      </c>
      <c r="H128" s="144"/>
      <c r="I128" s="156" t="e">
        <f t="shared" si="12"/>
        <v>#DIV/0!</v>
      </c>
      <c r="J128" s="27">
        <v>0</v>
      </c>
    </row>
    <row r="129" spans="1:10" ht="12.75">
      <c r="A129" s="24"/>
      <c r="B129" s="25"/>
      <c r="C129" s="32" t="s">
        <v>17</v>
      </c>
      <c r="D129" s="12" t="s">
        <v>18</v>
      </c>
      <c r="E129" s="27">
        <v>42630</v>
      </c>
      <c r="F129" s="27">
        <v>36871.22</v>
      </c>
      <c r="G129" s="144">
        <f t="shared" si="10"/>
        <v>86.49125029322073</v>
      </c>
      <c r="H129" s="144"/>
      <c r="I129" s="144">
        <f t="shared" si="12"/>
        <v>115.6100005142233</v>
      </c>
      <c r="J129" s="27">
        <v>31892.76</v>
      </c>
    </row>
    <row r="130" spans="1:10" ht="12.75" customHeight="1">
      <c r="A130" s="24"/>
      <c r="B130" s="25"/>
      <c r="C130" s="32" t="s">
        <v>20</v>
      </c>
      <c r="D130" s="14" t="s">
        <v>106</v>
      </c>
      <c r="E130" s="27">
        <v>71690</v>
      </c>
      <c r="F130" s="27">
        <v>62113.22</v>
      </c>
      <c r="G130" s="144">
        <f t="shared" si="10"/>
        <v>86.64140047426419</v>
      </c>
      <c r="H130" s="144">
        <v>91892.35</v>
      </c>
      <c r="I130" s="144">
        <f t="shared" si="12"/>
        <v>76.70882242809677</v>
      </c>
      <c r="J130" s="27">
        <v>80972.72</v>
      </c>
    </row>
    <row r="131" spans="1:10" ht="22.5" hidden="1">
      <c r="A131" s="24"/>
      <c r="B131" s="25"/>
      <c r="C131" s="32">
        <v>2680</v>
      </c>
      <c r="D131" s="14" t="s">
        <v>100</v>
      </c>
      <c r="E131" s="27"/>
      <c r="F131" s="27"/>
      <c r="G131" s="144" t="e">
        <f t="shared" si="10"/>
        <v>#DIV/0!</v>
      </c>
      <c r="H131" s="144">
        <v>243017</v>
      </c>
      <c r="I131" s="144" t="e">
        <f t="shared" si="12"/>
        <v>#DIV/0!</v>
      </c>
      <c r="J131" s="27"/>
    </row>
    <row r="132" spans="1:10" ht="24.75" customHeight="1">
      <c r="A132" s="21"/>
      <c r="B132" s="29">
        <v>75618</v>
      </c>
      <c r="C132" s="22"/>
      <c r="D132" s="15" t="s">
        <v>116</v>
      </c>
      <c r="E132" s="23">
        <f>SUM(E133:E140)</f>
        <v>4767168</v>
      </c>
      <c r="F132" s="23">
        <f>SUM(F133:F140)</f>
        <v>3983836.5100000002</v>
      </c>
      <c r="G132" s="143">
        <f t="shared" si="10"/>
        <v>83.56820044940729</v>
      </c>
      <c r="H132" s="143">
        <f>SUM(H133:H140)</f>
        <v>3517985.71</v>
      </c>
      <c r="I132" s="143">
        <f t="shared" si="12"/>
        <v>118.01201975086846</v>
      </c>
      <c r="J132" s="23">
        <f>SUM(J133:J140)</f>
        <v>3375788.7700000005</v>
      </c>
    </row>
    <row r="133" spans="1:10" ht="12.75">
      <c r="A133" s="24"/>
      <c r="B133" s="31"/>
      <c r="C133" s="36" t="s">
        <v>44</v>
      </c>
      <c r="D133" s="12" t="s">
        <v>108</v>
      </c>
      <c r="E133" s="27">
        <v>969000</v>
      </c>
      <c r="F133" s="27">
        <v>844954.96</v>
      </c>
      <c r="G133" s="144">
        <f t="shared" si="10"/>
        <v>87.19865428276574</v>
      </c>
      <c r="H133" s="144">
        <v>1519063.49</v>
      </c>
      <c r="I133" s="144">
        <f t="shared" si="12"/>
        <v>105.34433963169805</v>
      </c>
      <c r="J133" s="27">
        <v>802088.62</v>
      </c>
    </row>
    <row r="134" spans="1:10" ht="12.75">
      <c r="A134" s="24"/>
      <c r="B134" s="31"/>
      <c r="C134" s="36" t="s">
        <v>224</v>
      </c>
      <c r="D134" s="12" t="s">
        <v>225</v>
      </c>
      <c r="E134" s="27">
        <v>20558</v>
      </c>
      <c r="F134" s="27">
        <v>20558.51</v>
      </c>
      <c r="G134" s="144">
        <f t="shared" si="10"/>
        <v>100.00248078606867</v>
      </c>
      <c r="H134" s="144"/>
      <c r="I134" s="144">
        <f t="shared" si="12"/>
        <v>6578.091703196494</v>
      </c>
      <c r="J134" s="55">
        <v>312.53</v>
      </c>
    </row>
    <row r="135" spans="1:10" ht="24" customHeight="1">
      <c r="A135" s="24"/>
      <c r="B135" s="31"/>
      <c r="C135" s="37" t="s">
        <v>45</v>
      </c>
      <c r="D135" s="14" t="s">
        <v>215</v>
      </c>
      <c r="E135" s="27">
        <v>1530000</v>
      </c>
      <c r="F135" s="27">
        <v>1626792.44</v>
      </c>
      <c r="G135" s="144">
        <f t="shared" si="10"/>
        <v>106.32630326797386</v>
      </c>
      <c r="H135" s="144">
        <v>1265153.46</v>
      </c>
      <c r="I135" s="144">
        <f t="shared" si="12"/>
        <v>105.35182368752862</v>
      </c>
      <c r="J135" s="27">
        <v>1544152.14</v>
      </c>
    </row>
    <row r="136" spans="1:10" ht="24" customHeight="1">
      <c r="A136" s="24"/>
      <c r="B136" s="31"/>
      <c r="C136" s="37" t="s">
        <v>46</v>
      </c>
      <c r="D136" s="14" t="s">
        <v>212</v>
      </c>
      <c r="E136" s="27">
        <v>1479800</v>
      </c>
      <c r="F136" s="27">
        <v>846422.77</v>
      </c>
      <c r="G136" s="144">
        <f t="shared" si="10"/>
        <v>57.198457223949184</v>
      </c>
      <c r="H136" s="144"/>
      <c r="I136" s="144">
        <f t="shared" si="12"/>
        <v>230.90923713312398</v>
      </c>
      <c r="J136" s="27">
        <v>366560.81</v>
      </c>
    </row>
    <row r="137" spans="1:10" ht="22.5" customHeight="1" hidden="1">
      <c r="A137" s="24"/>
      <c r="B137" s="31"/>
      <c r="C137" s="32" t="s">
        <v>78</v>
      </c>
      <c r="D137" s="14" t="s">
        <v>92</v>
      </c>
      <c r="E137" s="45"/>
      <c r="F137" s="45"/>
      <c r="G137" s="156" t="s">
        <v>146</v>
      </c>
      <c r="H137" s="144">
        <v>0</v>
      </c>
      <c r="I137" s="156" t="s">
        <v>146</v>
      </c>
      <c r="J137" s="27">
        <v>0</v>
      </c>
    </row>
    <row r="138" spans="1:10" ht="12.75" customHeight="1">
      <c r="A138" s="24"/>
      <c r="B138" s="31"/>
      <c r="C138" s="32" t="s">
        <v>8</v>
      </c>
      <c r="D138" s="12" t="s">
        <v>9</v>
      </c>
      <c r="E138" s="45">
        <v>5300</v>
      </c>
      <c r="F138" s="45">
        <v>6143.5</v>
      </c>
      <c r="G138" s="144">
        <f t="shared" si="10"/>
        <v>115.91509433962264</v>
      </c>
      <c r="H138" s="144"/>
      <c r="I138" s="144">
        <f>(F138/J138)*100</f>
        <v>94.44999615650703</v>
      </c>
      <c r="J138" s="45">
        <v>6504.5</v>
      </c>
    </row>
    <row r="139" spans="1:10" ht="12.75">
      <c r="A139" s="24"/>
      <c r="B139" s="31"/>
      <c r="C139" s="32" t="s">
        <v>17</v>
      </c>
      <c r="D139" s="12" t="s">
        <v>18</v>
      </c>
      <c r="E139" s="27">
        <v>751700</v>
      </c>
      <c r="F139" s="27">
        <v>628286.54</v>
      </c>
      <c r="G139" s="144">
        <f t="shared" si="10"/>
        <v>83.58208593853931</v>
      </c>
      <c r="H139" s="144">
        <v>732611.15</v>
      </c>
      <c r="I139" s="144">
        <f>(F139/J139)*100</f>
        <v>95.894925482262</v>
      </c>
      <c r="J139" s="27">
        <v>655182.26</v>
      </c>
    </row>
    <row r="140" spans="1:10" ht="13.5" customHeight="1">
      <c r="A140" s="24"/>
      <c r="B140" s="31"/>
      <c r="C140" s="30" t="s">
        <v>20</v>
      </c>
      <c r="D140" s="14" t="s">
        <v>106</v>
      </c>
      <c r="E140" s="27">
        <v>10810</v>
      </c>
      <c r="F140" s="27">
        <v>10677.79</v>
      </c>
      <c r="G140" s="144">
        <f t="shared" si="10"/>
        <v>98.77696577243293</v>
      </c>
      <c r="H140" s="144">
        <v>1157.61</v>
      </c>
      <c r="I140" s="144">
        <f>(F140/J140)*100</f>
        <v>1080.846433379559</v>
      </c>
      <c r="J140" s="27">
        <v>987.91</v>
      </c>
    </row>
    <row r="141" spans="1:10" ht="12.75">
      <c r="A141" s="21"/>
      <c r="B141" s="29">
        <v>75619</v>
      </c>
      <c r="C141" s="22"/>
      <c r="D141" s="16" t="s">
        <v>47</v>
      </c>
      <c r="E141" s="23">
        <f>SUM(E142:E143)</f>
        <v>510400</v>
      </c>
      <c r="F141" s="23">
        <f>SUM(F142:F143)</f>
        <v>508956.42</v>
      </c>
      <c r="G141" s="143">
        <f t="shared" si="10"/>
        <v>99.71716692789968</v>
      </c>
      <c r="H141" s="143">
        <f>SUM(H143)</f>
        <v>450000</v>
      </c>
      <c r="I141" s="143">
        <f>(F141/J141)*100</f>
        <v>55.9217748019035</v>
      </c>
      <c r="J141" s="23">
        <f>SUM(J142:J143)</f>
        <v>910122.08</v>
      </c>
    </row>
    <row r="142" spans="1:10" ht="22.5">
      <c r="A142" s="21"/>
      <c r="B142" s="38"/>
      <c r="C142" s="32" t="s">
        <v>78</v>
      </c>
      <c r="D142" s="14" t="s">
        <v>92</v>
      </c>
      <c r="E142" s="27">
        <v>10400</v>
      </c>
      <c r="F142" s="27">
        <v>8956.42</v>
      </c>
      <c r="G142" s="144">
        <f t="shared" si="10"/>
        <v>86.11942307692307</v>
      </c>
      <c r="H142" s="144"/>
      <c r="I142" s="144">
        <f>(F142/J142)*100</f>
        <v>88.48398748083397</v>
      </c>
      <c r="J142" s="45">
        <v>10122.08</v>
      </c>
    </row>
    <row r="143" spans="1:10" ht="22.5">
      <c r="A143" s="24"/>
      <c r="B143" s="31"/>
      <c r="C143" s="37" t="s">
        <v>48</v>
      </c>
      <c r="D143" s="14" t="s">
        <v>216</v>
      </c>
      <c r="E143" s="27">
        <v>500000</v>
      </c>
      <c r="F143" s="27">
        <v>500000</v>
      </c>
      <c r="G143" s="144">
        <f t="shared" si="10"/>
        <v>100</v>
      </c>
      <c r="H143" s="144">
        <v>450000</v>
      </c>
      <c r="I143" s="144">
        <f aca="true" t="shared" si="13" ref="I143:I150">(F143/J143)*100</f>
        <v>55.55555555555556</v>
      </c>
      <c r="J143" s="27">
        <v>900000</v>
      </c>
    </row>
    <row r="144" spans="1:10" ht="12.75" hidden="1">
      <c r="A144" s="24"/>
      <c r="B144" s="31"/>
      <c r="C144" s="32" t="s">
        <v>11</v>
      </c>
      <c r="D144" s="13" t="s">
        <v>12</v>
      </c>
      <c r="E144" s="27"/>
      <c r="F144" s="27"/>
      <c r="G144" s="144" t="e">
        <f t="shared" si="10"/>
        <v>#DIV/0!</v>
      </c>
      <c r="H144" s="144"/>
      <c r="I144" s="144" t="e">
        <f t="shared" si="13"/>
        <v>#DIV/0!</v>
      </c>
      <c r="J144" s="27">
        <v>0</v>
      </c>
    </row>
    <row r="145" spans="1:10" ht="22.5">
      <c r="A145" s="21"/>
      <c r="B145" s="29">
        <v>75621</v>
      </c>
      <c r="C145" s="22"/>
      <c r="D145" s="15" t="s">
        <v>109</v>
      </c>
      <c r="E145" s="23">
        <f>SUM(E146:E147)</f>
        <v>51163541</v>
      </c>
      <c r="F145" s="23">
        <f>SUM(F146:F147)</f>
        <v>41307332.43</v>
      </c>
      <c r="G145" s="143">
        <f t="shared" si="10"/>
        <v>80.73587484884989</v>
      </c>
      <c r="H145" s="143">
        <f>SUM(H146:H147)</f>
        <v>46128426.4</v>
      </c>
      <c r="I145" s="143">
        <f t="shared" si="13"/>
        <v>104.74448661436672</v>
      </c>
      <c r="J145" s="23">
        <f>SUM(J146:J147)</f>
        <v>39436283.25</v>
      </c>
    </row>
    <row r="146" spans="1:10" ht="12.75">
      <c r="A146" s="24"/>
      <c r="B146" s="31"/>
      <c r="C146" s="36" t="s">
        <v>49</v>
      </c>
      <c r="D146" s="12" t="s">
        <v>50</v>
      </c>
      <c r="E146" s="27">
        <v>48856541</v>
      </c>
      <c r="F146" s="27">
        <v>39448376</v>
      </c>
      <c r="G146" s="144">
        <f t="shared" si="10"/>
        <v>80.74328471186693</v>
      </c>
      <c r="H146" s="144">
        <v>43532535</v>
      </c>
      <c r="I146" s="144">
        <f t="shared" si="13"/>
        <v>104.979881088159</v>
      </c>
      <c r="J146" s="27">
        <v>37577082</v>
      </c>
    </row>
    <row r="147" spans="1:10" ht="12.75">
      <c r="A147" s="24"/>
      <c r="B147" s="31"/>
      <c r="C147" s="30" t="s">
        <v>51</v>
      </c>
      <c r="D147" s="12" t="s">
        <v>52</v>
      </c>
      <c r="E147" s="27">
        <v>2307000</v>
      </c>
      <c r="F147" s="27">
        <v>1858956.43</v>
      </c>
      <c r="G147" s="144">
        <f t="shared" si="10"/>
        <v>80.57895231902904</v>
      </c>
      <c r="H147" s="144">
        <v>2595891.4</v>
      </c>
      <c r="I147" s="144">
        <f t="shared" si="13"/>
        <v>99.98683197959338</v>
      </c>
      <c r="J147" s="27">
        <v>1859201.25</v>
      </c>
    </row>
    <row r="148" spans="1:10" ht="12.75">
      <c r="A148" s="28">
        <v>758</v>
      </c>
      <c r="B148" s="18"/>
      <c r="C148" s="34"/>
      <c r="D148" s="68" t="s">
        <v>53</v>
      </c>
      <c r="E148" s="20">
        <f>E149+E151+E153+E155+E157+E165</f>
        <v>47336272.2</v>
      </c>
      <c r="F148" s="20">
        <f>F149+F151+F153+F155+F157+F165</f>
        <v>43515393.71</v>
      </c>
      <c r="G148" s="142">
        <f t="shared" si="10"/>
        <v>91.92822266642281</v>
      </c>
      <c r="H148" s="142" t="e">
        <f>SUM(H149+#REF!+H155+H157+H165)</f>
        <v>#REF!</v>
      </c>
      <c r="I148" s="142">
        <f t="shared" si="13"/>
        <v>111.39733696941738</v>
      </c>
      <c r="J148" s="20">
        <f>J149+J151+J155+J157+J165</f>
        <v>39063226.19</v>
      </c>
    </row>
    <row r="149" spans="1:10" ht="22.5">
      <c r="A149" s="21"/>
      <c r="B149" s="29">
        <v>75801</v>
      </c>
      <c r="C149" s="22"/>
      <c r="D149" s="15" t="s">
        <v>117</v>
      </c>
      <c r="E149" s="23">
        <f>SUM(E150)</f>
        <v>38005509</v>
      </c>
      <c r="F149" s="23">
        <f>SUM(F150)</f>
        <v>35086814</v>
      </c>
      <c r="G149" s="143">
        <f t="shared" si="10"/>
        <v>92.32033703324431</v>
      </c>
      <c r="H149" s="143">
        <f>H150</f>
        <v>29785357</v>
      </c>
      <c r="I149" s="143">
        <f t="shared" si="13"/>
        <v>102.21557891724267</v>
      </c>
      <c r="J149" s="23">
        <f>SUM(J150)</f>
        <v>34326288</v>
      </c>
    </row>
    <row r="150" spans="1:10" ht="12.75">
      <c r="A150" s="24"/>
      <c r="B150" s="31"/>
      <c r="C150" s="32">
        <v>2920</v>
      </c>
      <c r="D150" s="12" t="s">
        <v>110</v>
      </c>
      <c r="E150" s="27">
        <v>38005509</v>
      </c>
      <c r="F150" s="27">
        <v>35086814</v>
      </c>
      <c r="G150" s="144">
        <f t="shared" si="10"/>
        <v>92.32033703324431</v>
      </c>
      <c r="H150" s="144">
        <v>29785357</v>
      </c>
      <c r="I150" s="144">
        <f t="shared" si="13"/>
        <v>102.21557891724267</v>
      </c>
      <c r="J150" s="27">
        <v>34326288</v>
      </c>
    </row>
    <row r="151" spans="1:10" ht="45" customHeight="1" hidden="1">
      <c r="A151" s="24"/>
      <c r="B151" s="29">
        <v>75802</v>
      </c>
      <c r="C151" s="46"/>
      <c r="D151" s="15" t="s">
        <v>229</v>
      </c>
      <c r="E151" s="23">
        <f>SUM(E152)</f>
        <v>0</v>
      </c>
      <c r="F151" s="23">
        <f>SUM(F152)</f>
        <v>0</v>
      </c>
      <c r="G151" s="143" t="e">
        <f t="shared" si="10"/>
        <v>#DIV/0!</v>
      </c>
      <c r="H151" s="144"/>
      <c r="I151" s="143" t="e">
        <f aca="true" t="shared" si="14" ref="I151:I161">(F151/J151)*100</f>
        <v>#DIV/0!</v>
      </c>
      <c r="J151" s="23">
        <f>SUM(J152)</f>
        <v>0</v>
      </c>
    </row>
    <row r="152" spans="1:10" ht="12.75" customHeight="1" hidden="1">
      <c r="A152" s="24"/>
      <c r="B152" s="118"/>
      <c r="C152" s="32" t="s">
        <v>201</v>
      </c>
      <c r="D152" s="14" t="s">
        <v>230</v>
      </c>
      <c r="E152" s="27"/>
      <c r="F152" s="27"/>
      <c r="G152" s="144" t="e">
        <f t="shared" si="10"/>
        <v>#DIV/0!</v>
      </c>
      <c r="H152" s="144"/>
      <c r="I152" s="144" t="e">
        <f t="shared" si="14"/>
        <v>#DIV/0!</v>
      </c>
      <c r="J152" s="27"/>
    </row>
    <row r="153" spans="1:10" ht="12.75" customHeight="1" hidden="1">
      <c r="A153" s="24"/>
      <c r="B153" s="29">
        <v>75805</v>
      </c>
      <c r="C153" s="46"/>
      <c r="D153" s="15" t="s">
        <v>236</v>
      </c>
      <c r="E153" s="23">
        <f>SUM(E154)</f>
        <v>0</v>
      </c>
      <c r="F153" s="23">
        <f>SUM(F154)</f>
        <v>0</v>
      </c>
      <c r="G153" s="143" t="e">
        <f t="shared" si="10"/>
        <v>#DIV/0!</v>
      </c>
      <c r="H153" s="144"/>
      <c r="I153" s="143" t="e">
        <f t="shared" si="14"/>
        <v>#DIV/0!</v>
      </c>
      <c r="J153" s="27"/>
    </row>
    <row r="154" spans="1:10" ht="12.75" customHeight="1" hidden="1">
      <c r="A154" s="24"/>
      <c r="B154" s="167"/>
      <c r="C154" s="32" t="s">
        <v>85</v>
      </c>
      <c r="D154" s="12" t="s">
        <v>110</v>
      </c>
      <c r="E154" s="27"/>
      <c r="F154" s="27"/>
      <c r="G154" s="144"/>
      <c r="H154" s="144"/>
      <c r="I154" s="144"/>
      <c r="J154" s="27"/>
    </row>
    <row r="155" spans="1:10" ht="12.75">
      <c r="A155" s="21"/>
      <c r="B155" s="29">
        <v>75807</v>
      </c>
      <c r="C155" s="22"/>
      <c r="D155" s="16" t="s">
        <v>89</v>
      </c>
      <c r="E155" s="108">
        <f>SUM(E156)</f>
        <v>1813042</v>
      </c>
      <c r="F155" s="23">
        <f>SUM(F156)</f>
        <v>1510870</v>
      </c>
      <c r="G155" s="143">
        <f t="shared" si="10"/>
        <v>83.33342525986711</v>
      </c>
      <c r="H155" s="143">
        <f>H156</f>
        <v>112138</v>
      </c>
      <c r="I155" s="149" t="s">
        <v>146</v>
      </c>
      <c r="J155" s="23">
        <f>SUM(J156)</f>
        <v>0</v>
      </c>
    </row>
    <row r="156" spans="1:10" ht="12.75">
      <c r="A156" s="24"/>
      <c r="B156" s="31"/>
      <c r="C156" s="32" t="s">
        <v>85</v>
      </c>
      <c r="D156" s="12" t="s">
        <v>110</v>
      </c>
      <c r="E156" s="27">
        <v>1813042</v>
      </c>
      <c r="F156" s="27">
        <v>1510870</v>
      </c>
      <c r="G156" s="144">
        <f t="shared" si="10"/>
        <v>83.33342525986711</v>
      </c>
      <c r="H156" s="144">
        <v>112138</v>
      </c>
      <c r="I156" s="156" t="s">
        <v>146</v>
      </c>
      <c r="J156" s="45" t="s">
        <v>146</v>
      </c>
    </row>
    <row r="157" spans="1:10" ht="12.75">
      <c r="A157" s="21"/>
      <c r="B157" s="29">
        <v>75814</v>
      </c>
      <c r="C157" s="22"/>
      <c r="D157" s="16" t="s">
        <v>54</v>
      </c>
      <c r="E157" s="23">
        <f>SUM(E158:E164)</f>
        <v>3916315.2</v>
      </c>
      <c r="F157" s="23">
        <f>SUM(F158:F164)</f>
        <v>3916539.71</v>
      </c>
      <c r="G157" s="143">
        <f t="shared" si="10"/>
        <v>100.00573268464193</v>
      </c>
      <c r="H157" s="143">
        <f>SUM(H162:H162)</f>
        <v>582383</v>
      </c>
      <c r="I157" s="143">
        <f t="shared" si="14"/>
        <v>169.30910081031988</v>
      </c>
      <c r="J157" s="23">
        <f>SUM(J158:J164)</f>
        <v>2313248.19</v>
      </c>
    </row>
    <row r="158" spans="1:10" ht="12.75" hidden="1">
      <c r="A158" s="21"/>
      <c r="B158" s="38"/>
      <c r="C158" s="32" t="s">
        <v>11</v>
      </c>
      <c r="D158" s="12" t="s">
        <v>184</v>
      </c>
      <c r="E158" s="23"/>
      <c r="F158" s="23"/>
      <c r="G158" s="144" t="e">
        <f t="shared" si="10"/>
        <v>#DIV/0!</v>
      </c>
      <c r="H158" s="143"/>
      <c r="I158" s="156" t="e">
        <f t="shared" si="14"/>
        <v>#DIV/0!</v>
      </c>
      <c r="J158" s="27">
        <v>0</v>
      </c>
    </row>
    <row r="159" spans="1:10" ht="12.75" hidden="1">
      <c r="A159" s="21"/>
      <c r="B159" s="38"/>
      <c r="C159" s="32" t="s">
        <v>11</v>
      </c>
      <c r="D159" s="12" t="s">
        <v>12</v>
      </c>
      <c r="E159" s="23"/>
      <c r="F159" s="23"/>
      <c r="G159" s="144" t="e">
        <f t="shared" si="10"/>
        <v>#DIV/0!</v>
      </c>
      <c r="H159" s="143"/>
      <c r="I159" s="156" t="e">
        <f t="shared" si="14"/>
        <v>#DIV/0!</v>
      </c>
      <c r="J159" s="27">
        <v>0</v>
      </c>
    </row>
    <row r="160" spans="1:10" ht="12.75" hidden="1">
      <c r="A160" s="21"/>
      <c r="B160" s="38"/>
      <c r="C160" s="32" t="s">
        <v>58</v>
      </c>
      <c r="D160" s="12" t="s">
        <v>122</v>
      </c>
      <c r="E160" s="23"/>
      <c r="F160" s="23"/>
      <c r="G160" s="144" t="e">
        <f t="shared" si="10"/>
        <v>#DIV/0!</v>
      </c>
      <c r="H160" s="143"/>
      <c r="I160" s="156" t="e">
        <f t="shared" si="14"/>
        <v>#DIV/0!</v>
      </c>
      <c r="J160" s="27">
        <v>0</v>
      </c>
    </row>
    <row r="161" spans="1:10" ht="12.75">
      <c r="A161" s="21"/>
      <c r="B161" s="38"/>
      <c r="C161" s="32" t="s">
        <v>136</v>
      </c>
      <c r="D161" s="12" t="s">
        <v>137</v>
      </c>
      <c r="E161" s="27">
        <v>1426170</v>
      </c>
      <c r="F161" s="27">
        <v>1426169.5</v>
      </c>
      <c r="G161" s="144">
        <f t="shared" si="10"/>
        <v>99.99996494106593</v>
      </c>
      <c r="H161" s="143"/>
      <c r="I161" s="144">
        <f t="shared" si="14"/>
        <v>125.90906843660005</v>
      </c>
      <c r="J161" s="27">
        <v>1132698</v>
      </c>
    </row>
    <row r="162" spans="1:10" ht="12.75" hidden="1">
      <c r="A162" s="24"/>
      <c r="B162" s="31"/>
      <c r="C162" s="32" t="s">
        <v>85</v>
      </c>
      <c r="D162" s="12" t="s">
        <v>110</v>
      </c>
      <c r="E162" s="27"/>
      <c r="F162" s="27">
        <v>0</v>
      </c>
      <c r="G162" s="144" t="e">
        <f t="shared" si="10"/>
        <v>#DIV/0!</v>
      </c>
      <c r="H162" s="144">
        <v>582383</v>
      </c>
      <c r="I162" s="156" t="s">
        <v>146</v>
      </c>
      <c r="J162" s="27"/>
    </row>
    <row r="163" spans="1:10" ht="22.5">
      <c r="A163" s="24"/>
      <c r="B163" s="31"/>
      <c r="C163" s="32" t="s">
        <v>159</v>
      </c>
      <c r="D163" s="14" t="s">
        <v>202</v>
      </c>
      <c r="E163" s="27">
        <v>110188.2</v>
      </c>
      <c r="F163" s="27">
        <v>110188.2</v>
      </c>
      <c r="G163" s="144">
        <f t="shared" si="10"/>
        <v>100</v>
      </c>
      <c r="H163" s="144"/>
      <c r="I163" s="156" t="s">
        <v>146</v>
      </c>
      <c r="J163" s="45" t="s">
        <v>146</v>
      </c>
    </row>
    <row r="164" spans="1:10" ht="33.75">
      <c r="A164" s="24"/>
      <c r="B164" s="31"/>
      <c r="C164" s="32" t="s">
        <v>155</v>
      </c>
      <c r="D164" s="14" t="s">
        <v>217</v>
      </c>
      <c r="E164" s="27">
        <v>2379957</v>
      </c>
      <c r="F164" s="27">
        <v>2380182.01</v>
      </c>
      <c r="G164" s="144">
        <f t="shared" si="10"/>
        <v>100.00945437249496</v>
      </c>
      <c r="H164" s="144"/>
      <c r="I164" s="144">
        <f>(F164/J164)*100</f>
        <v>201.6163336520237</v>
      </c>
      <c r="J164" s="45">
        <v>1180550.19</v>
      </c>
    </row>
    <row r="165" spans="1:10" ht="12.75">
      <c r="A165" s="21"/>
      <c r="B165" s="29">
        <v>75831</v>
      </c>
      <c r="C165" s="22"/>
      <c r="D165" s="16" t="s">
        <v>55</v>
      </c>
      <c r="E165" s="108">
        <f>SUM(E166)</f>
        <v>3601406</v>
      </c>
      <c r="F165" s="23">
        <f>SUM(F166)</f>
        <v>3001170</v>
      </c>
      <c r="G165" s="143">
        <f t="shared" si="10"/>
        <v>83.33328705511126</v>
      </c>
      <c r="H165" s="143">
        <f>H166</f>
        <v>3172327</v>
      </c>
      <c r="I165" s="143">
        <f aca="true" t="shared" si="15" ref="I165:I173">(F165/J165)*100</f>
        <v>123.8264794590067</v>
      </c>
      <c r="J165" s="23">
        <f>SUM(J166)</f>
        <v>2423690</v>
      </c>
    </row>
    <row r="166" spans="1:10" ht="12.75">
      <c r="A166" s="24"/>
      <c r="B166" s="31"/>
      <c r="C166" s="32">
        <v>2920</v>
      </c>
      <c r="D166" s="12" t="s">
        <v>110</v>
      </c>
      <c r="E166" s="55">
        <v>3601406</v>
      </c>
      <c r="F166" s="27">
        <v>3001170</v>
      </c>
      <c r="G166" s="144">
        <f aca="true" t="shared" si="16" ref="G166:G255">F166*100/E166</f>
        <v>83.33328705511126</v>
      </c>
      <c r="H166" s="144">
        <v>3172327</v>
      </c>
      <c r="I166" s="144">
        <f t="shared" si="15"/>
        <v>123.8264794590067</v>
      </c>
      <c r="J166" s="27">
        <v>2423690</v>
      </c>
    </row>
    <row r="167" spans="1:10" ht="12.75">
      <c r="A167" s="28">
        <v>801</v>
      </c>
      <c r="B167" s="162"/>
      <c r="C167" s="163"/>
      <c r="D167" s="68" t="s">
        <v>56</v>
      </c>
      <c r="E167" s="20">
        <f>E168+E179+E182+E192+E197+E200</f>
        <v>4171465.76</v>
      </c>
      <c r="F167" s="20">
        <f>SUM(F168,F179,F182,F192,F197,F200)</f>
        <v>3476294.19</v>
      </c>
      <c r="G167" s="142">
        <f t="shared" si="16"/>
        <v>83.33507668537115</v>
      </c>
      <c r="H167" s="142" t="e">
        <f>H168+H182+H192+#REF!+#REF!</f>
        <v>#REF!</v>
      </c>
      <c r="I167" s="142">
        <f t="shared" si="15"/>
        <v>261.31024617656766</v>
      </c>
      <c r="J167" s="20">
        <f>SUM(J168,J182,J192,J197,J200,J179)</f>
        <v>1330332.14</v>
      </c>
    </row>
    <row r="168" spans="1:10" ht="12.75">
      <c r="A168" s="21"/>
      <c r="B168" s="29">
        <v>80101</v>
      </c>
      <c r="C168" s="22"/>
      <c r="D168" s="16" t="s">
        <v>57</v>
      </c>
      <c r="E168" s="23">
        <f>SUM(E169:E178)</f>
        <v>321728.76</v>
      </c>
      <c r="F168" s="23">
        <f>SUM(F169:F178)</f>
        <v>238506.09</v>
      </c>
      <c r="G168" s="143">
        <f t="shared" si="16"/>
        <v>74.13266069219301</v>
      </c>
      <c r="H168" s="143">
        <f>SUM(H171:H173)</f>
        <v>44573.149999999994</v>
      </c>
      <c r="I168" s="143">
        <f t="shared" si="15"/>
        <v>163.95883026714088</v>
      </c>
      <c r="J168" s="23">
        <f>SUM(J169:J178)</f>
        <v>145467.06</v>
      </c>
    </row>
    <row r="169" spans="1:10" ht="22.5" hidden="1">
      <c r="A169" s="21"/>
      <c r="B169" s="38"/>
      <c r="C169" s="32" t="s">
        <v>78</v>
      </c>
      <c r="D169" s="14" t="s">
        <v>92</v>
      </c>
      <c r="E169" s="27"/>
      <c r="F169" s="27"/>
      <c r="G169" s="144" t="e">
        <f>F169*100/E169</f>
        <v>#DIV/0!</v>
      </c>
      <c r="H169" s="144"/>
      <c r="I169" s="144">
        <f t="shared" si="15"/>
        <v>0</v>
      </c>
      <c r="J169" s="45">
        <v>474.88</v>
      </c>
    </row>
    <row r="170" spans="1:10" ht="12.75" hidden="1">
      <c r="A170" s="21"/>
      <c r="B170" s="38"/>
      <c r="C170" s="32" t="s">
        <v>160</v>
      </c>
      <c r="D170" s="12" t="s">
        <v>161</v>
      </c>
      <c r="E170" s="27"/>
      <c r="F170" s="27"/>
      <c r="G170" s="144" t="e">
        <f t="shared" si="16"/>
        <v>#DIV/0!</v>
      </c>
      <c r="H170" s="144"/>
      <c r="I170" s="144" t="e">
        <f t="shared" si="15"/>
        <v>#DIV/0!</v>
      </c>
      <c r="J170" s="27"/>
    </row>
    <row r="171" spans="1:10" ht="12.75" hidden="1">
      <c r="A171" s="24"/>
      <c r="B171" s="31"/>
      <c r="C171" s="32" t="s">
        <v>26</v>
      </c>
      <c r="D171" s="12" t="s">
        <v>27</v>
      </c>
      <c r="E171" s="27"/>
      <c r="F171" s="27"/>
      <c r="G171" s="144" t="e">
        <f t="shared" si="16"/>
        <v>#DIV/0!</v>
      </c>
      <c r="H171" s="144">
        <v>41456.77</v>
      </c>
      <c r="I171" s="144" t="e">
        <f t="shared" si="15"/>
        <v>#DIV/0!</v>
      </c>
      <c r="J171" s="27"/>
    </row>
    <row r="172" spans="1:10" ht="12.75">
      <c r="A172" s="24"/>
      <c r="B172" s="31"/>
      <c r="C172" s="30" t="s">
        <v>94</v>
      </c>
      <c r="D172" s="12" t="s">
        <v>27</v>
      </c>
      <c r="E172" s="35">
        <v>950</v>
      </c>
      <c r="F172" s="27">
        <v>65.32</v>
      </c>
      <c r="G172" s="144">
        <f t="shared" si="16"/>
        <v>6.875789473684209</v>
      </c>
      <c r="H172" s="144"/>
      <c r="I172" s="144">
        <f t="shared" si="15"/>
        <v>14.125381138766945</v>
      </c>
      <c r="J172" s="45">
        <v>462.43</v>
      </c>
    </row>
    <row r="173" spans="1:11" ht="12.75">
      <c r="A173" s="24"/>
      <c r="B173" s="31"/>
      <c r="C173" s="32" t="s">
        <v>11</v>
      </c>
      <c r="D173" s="13" t="s">
        <v>12</v>
      </c>
      <c r="E173" s="27">
        <v>7850</v>
      </c>
      <c r="F173" s="27">
        <v>5254.06</v>
      </c>
      <c r="G173" s="144">
        <f t="shared" si="16"/>
        <v>66.93070063694267</v>
      </c>
      <c r="H173" s="144">
        <v>3116.38</v>
      </c>
      <c r="I173" s="144">
        <f t="shared" si="15"/>
        <v>103.57909595052548</v>
      </c>
      <c r="J173" s="27">
        <v>5072.51</v>
      </c>
      <c r="K173" s="174"/>
    </row>
    <row r="174" spans="1:10" ht="28.5" customHeight="1">
      <c r="A174" s="24"/>
      <c r="B174" s="31"/>
      <c r="C174" s="32" t="s">
        <v>142</v>
      </c>
      <c r="D174" s="14" t="s">
        <v>182</v>
      </c>
      <c r="E174" s="27">
        <v>72392.76</v>
      </c>
      <c r="F174" s="27">
        <v>72392.76</v>
      </c>
      <c r="G174" s="144">
        <f t="shared" si="16"/>
        <v>100</v>
      </c>
      <c r="H174" s="156"/>
      <c r="I174" s="156" t="s">
        <v>146</v>
      </c>
      <c r="J174" s="45" t="s">
        <v>146</v>
      </c>
    </row>
    <row r="175" spans="1:10" ht="33.75">
      <c r="A175" s="24"/>
      <c r="B175" s="31"/>
      <c r="C175" s="32" t="s">
        <v>191</v>
      </c>
      <c r="D175" s="14" t="s">
        <v>241</v>
      </c>
      <c r="E175" s="27">
        <v>42656</v>
      </c>
      <c r="F175" s="27">
        <v>42652.99</v>
      </c>
      <c r="G175" s="144">
        <f t="shared" si="16"/>
        <v>99.9929435483871</v>
      </c>
      <c r="H175" s="156"/>
      <c r="I175" s="144">
        <f aca="true" t="shared" si="17" ref="I175:I190">(F175/J175)*100</f>
        <v>177.66719539605552</v>
      </c>
      <c r="J175" s="45">
        <v>24007.24</v>
      </c>
    </row>
    <row r="176" spans="1:10" ht="33.75">
      <c r="A176" s="24"/>
      <c r="B176" s="31"/>
      <c r="C176" s="32" t="s">
        <v>90</v>
      </c>
      <c r="D176" s="14" t="s">
        <v>138</v>
      </c>
      <c r="E176" s="27">
        <v>70180</v>
      </c>
      <c r="F176" s="27">
        <v>54290.96</v>
      </c>
      <c r="G176" s="144">
        <f t="shared" si="16"/>
        <v>77.35958962667426</v>
      </c>
      <c r="H176" s="144"/>
      <c r="I176" s="156" t="s">
        <v>146</v>
      </c>
      <c r="J176" s="45" t="s">
        <v>146</v>
      </c>
    </row>
    <row r="177" spans="1:10" ht="33.75" customHeight="1" hidden="1">
      <c r="A177" s="24"/>
      <c r="B177" s="103"/>
      <c r="C177" s="46" t="s">
        <v>126</v>
      </c>
      <c r="D177" s="88" t="s">
        <v>190</v>
      </c>
      <c r="E177" s="27"/>
      <c r="F177" s="27" t="s">
        <v>248</v>
      </c>
      <c r="G177" s="144" t="e">
        <f t="shared" si="16"/>
        <v>#VALUE!</v>
      </c>
      <c r="H177" s="144"/>
      <c r="I177" s="144" t="e">
        <f t="shared" si="17"/>
        <v>#VALUE!</v>
      </c>
      <c r="J177" s="45"/>
    </row>
    <row r="178" spans="1:10" ht="33.75">
      <c r="A178" s="24"/>
      <c r="B178" s="31"/>
      <c r="C178" s="32" t="s">
        <v>87</v>
      </c>
      <c r="D178" s="14" t="s">
        <v>211</v>
      </c>
      <c r="E178" s="27">
        <v>127700</v>
      </c>
      <c r="F178" s="27">
        <v>63850</v>
      </c>
      <c r="G178" s="144">
        <f t="shared" si="16"/>
        <v>50</v>
      </c>
      <c r="H178" s="144"/>
      <c r="I178" s="144">
        <f t="shared" si="17"/>
        <v>55.30532698137722</v>
      </c>
      <c r="J178" s="45">
        <v>115450</v>
      </c>
    </row>
    <row r="179" spans="1:10" ht="12.75">
      <c r="A179" s="24"/>
      <c r="B179" s="29">
        <v>80103</v>
      </c>
      <c r="C179" s="46"/>
      <c r="D179" s="15" t="s">
        <v>226</v>
      </c>
      <c r="E179" s="23">
        <f>SUM(E180:E181)</f>
        <v>381719</v>
      </c>
      <c r="F179" s="23">
        <f>SUM(F180:F181)</f>
        <v>318099</v>
      </c>
      <c r="G179" s="143">
        <f t="shared" si="16"/>
        <v>83.33328967119792</v>
      </c>
      <c r="H179" s="144"/>
      <c r="I179" s="143">
        <f t="shared" si="17"/>
        <v>627.2286305826678</v>
      </c>
      <c r="J179" s="42">
        <f>SUM(J180:J181)</f>
        <v>50715</v>
      </c>
    </row>
    <row r="180" spans="1:10" ht="12.75" hidden="1">
      <c r="A180" s="24"/>
      <c r="B180" s="129"/>
      <c r="C180" s="32" t="s">
        <v>11</v>
      </c>
      <c r="D180" s="13" t="s">
        <v>12</v>
      </c>
      <c r="E180" s="27"/>
      <c r="F180" s="27"/>
      <c r="G180" s="144" t="e">
        <f t="shared" si="16"/>
        <v>#DIV/0!</v>
      </c>
      <c r="H180" s="144"/>
      <c r="I180" s="144" t="e">
        <f t="shared" si="17"/>
        <v>#DIV/0!</v>
      </c>
      <c r="J180" s="45"/>
    </row>
    <row r="181" spans="1:10" ht="33.75">
      <c r="A181" s="24"/>
      <c r="B181" s="183"/>
      <c r="C181" s="54" t="s">
        <v>58</v>
      </c>
      <c r="D181" s="14" t="s">
        <v>219</v>
      </c>
      <c r="E181" s="27">
        <v>381719</v>
      </c>
      <c r="F181" s="27">
        <v>318099</v>
      </c>
      <c r="G181" s="144">
        <f t="shared" si="16"/>
        <v>83.33328967119792</v>
      </c>
      <c r="H181" s="144"/>
      <c r="I181" s="144">
        <f t="shared" si="17"/>
        <v>627.2286305826678</v>
      </c>
      <c r="J181" s="45">
        <v>50715</v>
      </c>
    </row>
    <row r="182" spans="1:10" ht="12.75">
      <c r="A182" s="21"/>
      <c r="B182" s="29">
        <v>80104</v>
      </c>
      <c r="C182" s="22"/>
      <c r="D182" s="16" t="s">
        <v>59</v>
      </c>
      <c r="E182" s="23">
        <f>SUM(E183:E191)</f>
        <v>3410505</v>
      </c>
      <c r="F182" s="23">
        <f>SUM(F183:F191)</f>
        <v>2863780.3400000003</v>
      </c>
      <c r="G182" s="143">
        <f t="shared" si="16"/>
        <v>83.9693928025322</v>
      </c>
      <c r="H182" s="143">
        <f>SUM(H184:H188)</f>
        <v>399519.5</v>
      </c>
      <c r="I182" s="143">
        <f t="shared" si="17"/>
        <v>255.2024423891547</v>
      </c>
      <c r="J182" s="23">
        <f>SUM(J184:J191)</f>
        <v>1122160.24</v>
      </c>
    </row>
    <row r="183" spans="1:10" ht="22.5">
      <c r="A183" s="21"/>
      <c r="B183" s="38"/>
      <c r="C183" s="32" t="s">
        <v>78</v>
      </c>
      <c r="D183" s="14" t="s">
        <v>92</v>
      </c>
      <c r="E183" s="27">
        <v>0</v>
      </c>
      <c r="F183" s="27">
        <v>5373.36</v>
      </c>
      <c r="G183" s="156" t="s">
        <v>146</v>
      </c>
      <c r="H183" s="143"/>
      <c r="I183" s="156" t="s">
        <v>146</v>
      </c>
      <c r="J183" s="42" t="s">
        <v>146</v>
      </c>
    </row>
    <row r="184" spans="1:10" ht="45">
      <c r="A184" s="24"/>
      <c r="B184" s="25"/>
      <c r="C184" s="47" t="s">
        <v>10</v>
      </c>
      <c r="D184" s="88" t="s">
        <v>240</v>
      </c>
      <c r="E184" s="27">
        <v>97200</v>
      </c>
      <c r="F184" s="27">
        <v>81000</v>
      </c>
      <c r="G184" s="144">
        <f t="shared" si="16"/>
        <v>83.33333333333333</v>
      </c>
      <c r="H184" s="144">
        <v>16983.64</v>
      </c>
      <c r="I184" s="144">
        <f t="shared" si="17"/>
        <v>100</v>
      </c>
      <c r="J184" s="27">
        <v>81000</v>
      </c>
    </row>
    <row r="185" spans="1:10" ht="12.75" hidden="1">
      <c r="A185" s="24"/>
      <c r="B185" s="25"/>
      <c r="C185" s="37" t="s">
        <v>26</v>
      </c>
      <c r="D185" s="12" t="s">
        <v>27</v>
      </c>
      <c r="E185" s="27"/>
      <c r="F185" s="27"/>
      <c r="G185" s="144" t="e">
        <f t="shared" si="16"/>
        <v>#DIV/0!</v>
      </c>
      <c r="H185" s="144">
        <v>8724.46</v>
      </c>
      <c r="I185" s="144" t="e">
        <f t="shared" si="17"/>
        <v>#DIV/0!</v>
      </c>
      <c r="J185" s="27"/>
    </row>
    <row r="186" spans="1:10" ht="12.75">
      <c r="A186" s="24"/>
      <c r="B186" s="25"/>
      <c r="C186" s="32" t="s">
        <v>11</v>
      </c>
      <c r="D186" s="12" t="s">
        <v>12</v>
      </c>
      <c r="E186" s="27">
        <v>2100</v>
      </c>
      <c r="F186" s="27">
        <v>1804.72</v>
      </c>
      <c r="G186" s="144">
        <f t="shared" si="16"/>
        <v>85.93904761904761</v>
      </c>
      <c r="H186" s="144">
        <v>266902.53</v>
      </c>
      <c r="I186" s="144">
        <f t="shared" si="17"/>
        <v>103.10270165275564</v>
      </c>
      <c r="J186" s="27">
        <v>1750.41</v>
      </c>
    </row>
    <row r="187" spans="1:10" ht="33.75">
      <c r="A187" s="24"/>
      <c r="B187" s="25"/>
      <c r="C187" s="30" t="s">
        <v>58</v>
      </c>
      <c r="D187" s="14" t="s">
        <v>219</v>
      </c>
      <c r="E187" s="27">
        <v>2608007</v>
      </c>
      <c r="F187" s="27">
        <v>2173339</v>
      </c>
      <c r="G187" s="144">
        <f t="shared" si="16"/>
        <v>83.33332694275744</v>
      </c>
      <c r="H187" s="144"/>
      <c r="I187" s="144">
        <f t="shared" si="17"/>
        <v>503.55981881161733</v>
      </c>
      <c r="J187" s="27">
        <v>431595</v>
      </c>
    </row>
    <row r="188" spans="1:10" s="193" customFormat="1" ht="33.75">
      <c r="A188" s="101"/>
      <c r="B188" s="190"/>
      <c r="C188" s="191">
        <v>2310</v>
      </c>
      <c r="D188" s="184" t="s">
        <v>189</v>
      </c>
      <c r="E188" s="35">
        <v>630733</v>
      </c>
      <c r="F188" s="35">
        <v>529801.14</v>
      </c>
      <c r="G188" s="192">
        <f t="shared" si="16"/>
        <v>83.99768840380953</v>
      </c>
      <c r="H188" s="192">
        <v>106908.87</v>
      </c>
      <c r="I188" s="192">
        <f t="shared" si="17"/>
        <v>92.21484383220047</v>
      </c>
      <c r="J188" s="35">
        <v>574529.13</v>
      </c>
    </row>
    <row r="189" spans="1:10" ht="22.5" hidden="1">
      <c r="A189" s="24"/>
      <c r="B189" s="31"/>
      <c r="C189" s="30" t="s">
        <v>75</v>
      </c>
      <c r="D189" s="14" t="s">
        <v>197</v>
      </c>
      <c r="E189" s="27"/>
      <c r="F189" s="27"/>
      <c r="G189" s="144" t="e">
        <f t="shared" si="16"/>
        <v>#DIV/0!</v>
      </c>
      <c r="H189" s="144"/>
      <c r="I189" s="144" t="e">
        <f t="shared" si="17"/>
        <v>#DIV/0!</v>
      </c>
      <c r="J189" s="27"/>
    </row>
    <row r="190" spans="1:10" ht="33.75">
      <c r="A190" s="24"/>
      <c r="B190" s="31"/>
      <c r="C190" s="32" t="s">
        <v>191</v>
      </c>
      <c r="D190" s="14" t="s">
        <v>241</v>
      </c>
      <c r="E190" s="27">
        <v>72465</v>
      </c>
      <c r="F190" s="27">
        <v>72462.12</v>
      </c>
      <c r="G190" s="144">
        <f t="shared" si="16"/>
        <v>99.99602566756366</v>
      </c>
      <c r="H190" s="144"/>
      <c r="I190" s="144">
        <f t="shared" si="17"/>
        <v>217.6974496555578</v>
      </c>
      <c r="J190" s="45">
        <v>33285.7</v>
      </c>
    </row>
    <row r="191" spans="1:10" ht="22.5" hidden="1">
      <c r="A191" s="24"/>
      <c r="B191" s="31"/>
      <c r="C191" s="32" t="s">
        <v>75</v>
      </c>
      <c r="D191" s="14" t="s">
        <v>111</v>
      </c>
      <c r="E191" s="27"/>
      <c r="F191" s="27"/>
      <c r="G191" s="144" t="e">
        <f t="shared" si="16"/>
        <v>#DIV/0!</v>
      </c>
      <c r="H191" s="144"/>
      <c r="I191" s="156" t="s">
        <v>146</v>
      </c>
      <c r="J191" s="27" t="s">
        <v>146</v>
      </c>
    </row>
    <row r="192" spans="1:12" ht="12.75">
      <c r="A192" s="21"/>
      <c r="B192" s="29">
        <v>80110</v>
      </c>
      <c r="C192" s="22"/>
      <c r="D192" s="16" t="s">
        <v>60</v>
      </c>
      <c r="E192" s="23">
        <f>SUM(E193:E196)</f>
        <v>55883</v>
      </c>
      <c r="F192" s="23">
        <f>SUM(F193:F196)</f>
        <v>55203.76</v>
      </c>
      <c r="G192" s="143">
        <f t="shared" si="16"/>
        <v>98.78453196857721</v>
      </c>
      <c r="H192" s="143">
        <f>SUM(H194:H195)</f>
        <v>25472.75</v>
      </c>
      <c r="I192" s="143">
        <f aca="true" t="shared" si="18" ref="I192:I201">(F192/J192)*100</f>
        <v>473.3181630332827</v>
      </c>
      <c r="J192" s="23">
        <f>SUM(J193:J196)</f>
        <v>11663.14</v>
      </c>
      <c r="K192" s="174"/>
      <c r="L192" s="174"/>
    </row>
    <row r="193" spans="1:12" ht="12.75" hidden="1">
      <c r="A193" s="21"/>
      <c r="B193" s="38"/>
      <c r="C193" s="32" t="s">
        <v>160</v>
      </c>
      <c r="D193" s="12" t="s">
        <v>161</v>
      </c>
      <c r="E193" s="27"/>
      <c r="F193" s="27"/>
      <c r="G193" s="144" t="e">
        <f t="shared" si="16"/>
        <v>#DIV/0!</v>
      </c>
      <c r="H193" s="143"/>
      <c r="I193" s="144">
        <f t="shared" si="18"/>
        <v>0</v>
      </c>
      <c r="J193" s="27">
        <v>6815.6</v>
      </c>
      <c r="K193" s="174"/>
      <c r="L193" s="174"/>
    </row>
    <row r="194" spans="1:10" ht="12.75" hidden="1">
      <c r="A194" s="24"/>
      <c r="B194" s="31"/>
      <c r="C194" s="36" t="s">
        <v>26</v>
      </c>
      <c r="D194" s="12" t="s">
        <v>27</v>
      </c>
      <c r="E194" s="27"/>
      <c r="F194" s="27"/>
      <c r="G194" s="144" t="e">
        <f t="shared" si="16"/>
        <v>#DIV/0!</v>
      </c>
      <c r="H194" s="144">
        <v>21581.88</v>
      </c>
      <c r="I194" s="144" t="e">
        <f t="shared" si="18"/>
        <v>#DIV/0!</v>
      </c>
      <c r="J194" s="27"/>
    </row>
    <row r="195" spans="1:10" ht="12.75">
      <c r="A195" s="24"/>
      <c r="B195" s="31"/>
      <c r="C195" s="30" t="s">
        <v>11</v>
      </c>
      <c r="D195" s="12" t="s">
        <v>12</v>
      </c>
      <c r="E195" s="27">
        <v>3100</v>
      </c>
      <c r="F195" s="27">
        <v>2423.44</v>
      </c>
      <c r="G195" s="144">
        <f t="shared" si="16"/>
        <v>78.17548387096774</v>
      </c>
      <c r="H195" s="144">
        <v>3890.87</v>
      </c>
      <c r="I195" s="144">
        <f t="shared" si="18"/>
        <v>97.04085146595978</v>
      </c>
      <c r="J195" s="27">
        <v>2497.34</v>
      </c>
    </row>
    <row r="196" spans="1:10" ht="33.75">
      <c r="A196" s="24"/>
      <c r="B196" s="31"/>
      <c r="C196" s="32" t="s">
        <v>191</v>
      </c>
      <c r="D196" s="14" t="s">
        <v>241</v>
      </c>
      <c r="E196" s="27">
        <v>52783</v>
      </c>
      <c r="F196" s="27">
        <v>52780.32</v>
      </c>
      <c r="G196" s="144">
        <f t="shared" si="16"/>
        <v>99.99492260765777</v>
      </c>
      <c r="H196" s="144"/>
      <c r="I196" s="144">
        <f t="shared" si="18"/>
        <v>2245.779933622671</v>
      </c>
      <c r="J196" s="45">
        <v>2350.2</v>
      </c>
    </row>
    <row r="197" spans="1:10" ht="12.75">
      <c r="A197" s="24"/>
      <c r="B197" s="29">
        <v>80114</v>
      </c>
      <c r="C197" s="104"/>
      <c r="D197" s="16" t="s">
        <v>206</v>
      </c>
      <c r="E197" s="23">
        <f>SUM(E198:E199)</f>
        <v>130</v>
      </c>
      <c r="F197" s="23">
        <f>SUM(F198:F199)</f>
        <v>145</v>
      </c>
      <c r="G197" s="143">
        <f t="shared" si="16"/>
        <v>111.53846153846153</v>
      </c>
      <c r="H197" s="156"/>
      <c r="I197" s="143">
        <f t="shared" si="18"/>
        <v>139.4230769230769</v>
      </c>
      <c r="J197" s="23">
        <f>SUM(J198:J199)</f>
        <v>104</v>
      </c>
    </row>
    <row r="198" spans="1:10" ht="12.75" hidden="1">
      <c r="A198" s="24"/>
      <c r="B198" s="38"/>
      <c r="C198" s="32" t="s">
        <v>26</v>
      </c>
      <c r="D198" s="12" t="s">
        <v>27</v>
      </c>
      <c r="E198" s="27"/>
      <c r="F198" s="27"/>
      <c r="G198" s="144" t="e">
        <f t="shared" si="16"/>
        <v>#DIV/0!</v>
      </c>
      <c r="H198" s="156"/>
      <c r="I198" s="144" t="e">
        <f t="shared" si="18"/>
        <v>#DIV/0!</v>
      </c>
      <c r="J198" s="45"/>
    </row>
    <row r="199" spans="1:10" ht="12.75">
      <c r="A199" s="24"/>
      <c r="B199" s="31"/>
      <c r="C199" s="32" t="s">
        <v>11</v>
      </c>
      <c r="D199" s="12" t="s">
        <v>12</v>
      </c>
      <c r="E199" s="27">
        <v>130</v>
      </c>
      <c r="F199" s="27">
        <v>145</v>
      </c>
      <c r="G199" s="144">
        <f t="shared" si="16"/>
        <v>111.53846153846153</v>
      </c>
      <c r="H199" s="156"/>
      <c r="I199" s="144">
        <f t="shared" si="18"/>
        <v>139.4230769230769</v>
      </c>
      <c r="J199" s="45">
        <v>104</v>
      </c>
    </row>
    <row r="200" spans="1:10" ht="12.75">
      <c r="A200" s="24"/>
      <c r="B200" s="29">
        <v>80195</v>
      </c>
      <c r="C200" s="22"/>
      <c r="D200" s="16" t="s">
        <v>5</v>
      </c>
      <c r="E200" s="23">
        <f>SUM(E201:E203)</f>
        <v>1500</v>
      </c>
      <c r="F200" s="23">
        <f>SUM(F201:F203)</f>
        <v>560</v>
      </c>
      <c r="G200" s="143">
        <f t="shared" si="16"/>
        <v>37.333333333333336</v>
      </c>
      <c r="H200" s="149"/>
      <c r="I200" s="143">
        <f t="shared" si="18"/>
        <v>251.4593623709026</v>
      </c>
      <c r="J200" s="42">
        <f>SUM(J201:J203)</f>
        <v>222.7</v>
      </c>
    </row>
    <row r="201" spans="1:10" ht="22.5">
      <c r="A201" s="24"/>
      <c r="B201" s="31"/>
      <c r="C201" s="32" t="s">
        <v>28</v>
      </c>
      <c r="D201" s="14" t="s">
        <v>107</v>
      </c>
      <c r="E201" s="27">
        <v>1500</v>
      </c>
      <c r="F201" s="27">
        <v>560</v>
      </c>
      <c r="G201" s="144">
        <f t="shared" si="16"/>
        <v>37.333333333333336</v>
      </c>
      <c r="H201" s="156"/>
      <c r="I201" s="144">
        <f t="shared" si="18"/>
        <v>251.4593623709026</v>
      </c>
      <c r="J201" s="45">
        <v>222.7</v>
      </c>
    </row>
    <row r="202" spans="1:10" ht="45" hidden="1">
      <c r="A202" s="24"/>
      <c r="B202" s="31"/>
      <c r="C202" s="32" t="s">
        <v>199</v>
      </c>
      <c r="D202" s="14" t="s">
        <v>200</v>
      </c>
      <c r="E202" s="27"/>
      <c r="F202" s="27"/>
      <c r="G202" s="144" t="e">
        <f t="shared" si="16"/>
        <v>#DIV/0!</v>
      </c>
      <c r="H202" s="156"/>
      <c r="I202" s="144"/>
      <c r="J202" s="45"/>
    </row>
    <row r="203" spans="1:10" ht="12.75" hidden="1">
      <c r="A203" s="24"/>
      <c r="B203" s="31"/>
      <c r="C203" s="32" t="s">
        <v>58</v>
      </c>
      <c r="D203" s="14" t="s">
        <v>122</v>
      </c>
      <c r="E203" s="27"/>
      <c r="F203" s="27"/>
      <c r="G203" s="144" t="e">
        <f t="shared" si="16"/>
        <v>#DIV/0!</v>
      </c>
      <c r="H203" s="144"/>
      <c r="I203" s="144" t="e">
        <f aca="true" t="shared" si="19" ref="I203:I212">(F203/J203)*100</f>
        <v>#DIV/0!</v>
      </c>
      <c r="J203" s="27"/>
    </row>
    <row r="204" spans="1:10" ht="12.75">
      <c r="A204" s="28">
        <v>851</v>
      </c>
      <c r="B204" s="18"/>
      <c r="C204" s="34"/>
      <c r="D204" s="68" t="s">
        <v>61</v>
      </c>
      <c r="E204" s="20">
        <f>E205+E208+E210+E212+E217</f>
        <v>43617</v>
      </c>
      <c r="F204" s="20">
        <f>SUM(F205,F208,F210,F212,F217)</f>
        <v>46129.66</v>
      </c>
      <c r="G204" s="142">
        <f t="shared" si="16"/>
        <v>105.76073549304171</v>
      </c>
      <c r="H204" s="142" t="e">
        <f>H205+H212+#REF!+H217</f>
        <v>#REF!</v>
      </c>
      <c r="I204" s="142">
        <f t="shared" si="19"/>
        <v>44.424471101249644</v>
      </c>
      <c r="J204" s="20">
        <f>SUM(J205,J208,J210,J212,J217,)</f>
        <v>103838.4</v>
      </c>
    </row>
    <row r="205" spans="1:10" ht="12.75">
      <c r="A205" s="48"/>
      <c r="B205" s="29">
        <v>85141</v>
      </c>
      <c r="C205" s="22"/>
      <c r="D205" s="70" t="s">
        <v>62</v>
      </c>
      <c r="E205" s="23">
        <f>SUM(E206:E207)</f>
        <v>18650</v>
      </c>
      <c r="F205" s="23">
        <f>SUM(F206:F207)</f>
        <v>18650</v>
      </c>
      <c r="G205" s="149">
        <f>F205*100/E205</f>
        <v>100</v>
      </c>
      <c r="H205" s="143">
        <f>H207+H206</f>
        <v>49700</v>
      </c>
      <c r="I205" s="143">
        <f t="shared" si="19"/>
        <v>50.26954177897574</v>
      </c>
      <c r="J205" s="23">
        <f>J207+J206</f>
        <v>37100</v>
      </c>
    </row>
    <row r="206" spans="1:10" ht="12.75">
      <c r="A206" s="24"/>
      <c r="B206" s="31"/>
      <c r="C206" s="36" t="s">
        <v>11</v>
      </c>
      <c r="D206" s="13" t="s">
        <v>12</v>
      </c>
      <c r="E206" s="27">
        <v>18650</v>
      </c>
      <c r="F206" s="27">
        <v>18650</v>
      </c>
      <c r="G206" s="144">
        <f t="shared" si="16"/>
        <v>100</v>
      </c>
      <c r="H206" s="144">
        <v>39700</v>
      </c>
      <c r="I206" s="144">
        <f t="shared" si="19"/>
        <v>109.0643274853801</v>
      </c>
      <c r="J206" s="27">
        <v>17100</v>
      </c>
    </row>
    <row r="207" spans="1:10" ht="33.75" hidden="1">
      <c r="A207" s="48"/>
      <c r="B207" s="38"/>
      <c r="C207" s="32">
        <v>2320</v>
      </c>
      <c r="D207" s="14" t="s">
        <v>218</v>
      </c>
      <c r="E207" s="27"/>
      <c r="F207" s="27"/>
      <c r="G207" s="144" t="e">
        <f t="shared" si="16"/>
        <v>#DIV/0!</v>
      </c>
      <c r="H207" s="144">
        <v>10000</v>
      </c>
      <c r="I207" s="144">
        <f t="shared" si="19"/>
        <v>0</v>
      </c>
      <c r="J207" s="27">
        <v>20000</v>
      </c>
    </row>
    <row r="208" spans="1:10" s="124" customFormat="1" ht="22.5">
      <c r="A208" s="122"/>
      <c r="B208" s="136">
        <v>85154</v>
      </c>
      <c r="C208" s="123"/>
      <c r="D208" s="15" t="s">
        <v>166</v>
      </c>
      <c r="E208" s="108">
        <f>SUM(E209:E209)</f>
        <v>3232</v>
      </c>
      <c r="F208" s="108">
        <f>SUM(F209:F209)</f>
        <v>3232.9</v>
      </c>
      <c r="G208" s="150">
        <f t="shared" si="16"/>
        <v>100.02784653465346</v>
      </c>
      <c r="H208" s="150"/>
      <c r="I208" s="149" t="s">
        <v>146</v>
      </c>
      <c r="J208" s="23">
        <f>J210+J209</f>
        <v>0</v>
      </c>
    </row>
    <row r="209" spans="1:10" ht="12.75">
      <c r="A209" s="48"/>
      <c r="B209" s="118"/>
      <c r="C209" s="32" t="s">
        <v>11</v>
      </c>
      <c r="D209" s="13" t="s">
        <v>12</v>
      </c>
      <c r="E209" s="27">
        <v>3232</v>
      </c>
      <c r="F209" s="27">
        <v>3232.9</v>
      </c>
      <c r="G209" s="144">
        <f t="shared" si="16"/>
        <v>100.02784653465346</v>
      </c>
      <c r="H209" s="144"/>
      <c r="I209" s="156" t="s">
        <v>146</v>
      </c>
      <c r="J209" s="27">
        <v>0</v>
      </c>
    </row>
    <row r="210" spans="1:10" ht="12.75" hidden="1">
      <c r="A210" s="48"/>
      <c r="B210" s="29">
        <v>85154</v>
      </c>
      <c r="C210" s="46"/>
      <c r="D210" s="72" t="s">
        <v>196</v>
      </c>
      <c r="E210" s="23">
        <f>SUM(E211)</f>
        <v>0</v>
      </c>
      <c r="F210" s="23">
        <f>F211</f>
        <v>0</v>
      </c>
      <c r="G210" s="156" t="e">
        <f>F210*100/E210</f>
        <v>#DIV/0!</v>
      </c>
      <c r="H210" s="144"/>
      <c r="I210" s="156" t="e">
        <f t="shared" si="19"/>
        <v>#DIV/0!</v>
      </c>
      <c r="J210" s="45">
        <f>SUM(J211:J211)</f>
        <v>0</v>
      </c>
    </row>
    <row r="211" spans="1:10" ht="12.75" hidden="1">
      <c r="A211" s="48"/>
      <c r="B211" s="167"/>
      <c r="C211" s="32" t="s">
        <v>11</v>
      </c>
      <c r="D211" s="13" t="s">
        <v>12</v>
      </c>
      <c r="E211" s="27"/>
      <c r="F211" s="27"/>
      <c r="G211" s="156" t="e">
        <f>F211*100/E211</f>
        <v>#DIV/0!</v>
      </c>
      <c r="H211" s="144"/>
      <c r="I211" s="156" t="e">
        <f t="shared" si="19"/>
        <v>#DIV/0!</v>
      </c>
      <c r="J211" s="45"/>
    </row>
    <row r="212" spans="1:10" ht="12.75">
      <c r="A212" s="21"/>
      <c r="B212" s="29">
        <v>85158</v>
      </c>
      <c r="C212" s="22"/>
      <c r="D212" s="16" t="s">
        <v>63</v>
      </c>
      <c r="E212" s="23">
        <f>SUM(E213:E216)</f>
        <v>18093</v>
      </c>
      <c r="F212" s="23">
        <f>SUM(F213:F216)</f>
        <v>20605.2</v>
      </c>
      <c r="G212" s="143">
        <f t="shared" si="16"/>
        <v>113.88492787265794</v>
      </c>
      <c r="H212" s="143">
        <f>SUM(H214:H216)</f>
        <v>346335.3</v>
      </c>
      <c r="I212" s="143">
        <f t="shared" si="19"/>
        <v>33.37393343742509</v>
      </c>
      <c r="J212" s="23">
        <f>SUM(J213:J216)</f>
        <v>61740.4</v>
      </c>
    </row>
    <row r="213" spans="1:10" ht="12.75">
      <c r="A213" s="21"/>
      <c r="B213" s="38"/>
      <c r="C213" s="32" t="s">
        <v>17</v>
      </c>
      <c r="D213" s="14" t="s">
        <v>18</v>
      </c>
      <c r="E213" s="27">
        <v>8</v>
      </c>
      <c r="F213" s="27">
        <v>8.8</v>
      </c>
      <c r="G213" s="152">
        <f t="shared" si="16"/>
        <v>110.00000000000001</v>
      </c>
      <c r="H213" s="143"/>
      <c r="I213" s="144">
        <f aca="true" t="shared" si="20" ref="I213:I220">(F213/J213)*100</f>
        <v>17.813765182186238</v>
      </c>
      <c r="J213" s="45">
        <v>49.4</v>
      </c>
    </row>
    <row r="214" spans="1:10" ht="12.75">
      <c r="A214" s="24"/>
      <c r="B214" s="31"/>
      <c r="C214" s="36" t="s">
        <v>64</v>
      </c>
      <c r="D214" s="12" t="s">
        <v>65</v>
      </c>
      <c r="E214" s="27">
        <v>18000</v>
      </c>
      <c r="F214" s="27">
        <v>20498.9</v>
      </c>
      <c r="G214" s="144">
        <f t="shared" si="16"/>
        <v>113.88277777777779</v>
      </c>
      <c r="H214" s="144">
        <v>336918.95</v>
      </c>
      <c r="I214" s="144">
        <f t="shared" si="20"/>
        <v>33.22834773305669</v>
      </c>
      <c r="J214" s="27">
        <v>61691</v>
      </c>
    </row>
    <row r="215" spans="1:10" ht="12.75" hidden="1">
      <c r="A215" s="24"/>
      <c r="B215" s="31"/>
      <c r="C215" s="37" t="s">
        <v>26</v>
      </c>
      <c r="D215" s="12" t="s">
        <v>27</v>
      </c>
      <c r="E215" s="27"/>
      <c r="F215" s="27"/>
      <c r="G215" s="144" t="e">
        <f t="shared" si="16"/>
        <v>#DIV/0!</v>
      </c>
      <c r="H215" s="144">
        <v>7976.35</v>
      </c>
      <c r="I215" s="144" t="e">
        <f t="shared" si="20"/>
        <v>#DIV/0!</v>
      </c>
      <c r="J215" s="27"/>
    </row>
    <row r="216" spans="1:10" ht="12.75">
      <c r="A216" s="24"/>
      <c r="B216" s="31"/>
      <c r="C216" s="30" t="s">
        <v>11</v>
      </c>
      <c r="D216" s="12" t="s">
        <v>12</v>
      </c>
      <c r="E216" s="27">
        <v>85</v>
      </c>
      <c r="F216" s="27">
        <v>97.5</v>
      </c>
      <c r="G216" s="144">
        <f t="shared" si="16"/>
        <v>114.70588235294117</v>
      </c>
      <c r="H216" s="144">
        <v>1440</v>
      </c>
      <c r="I216" s="156" t="s">
        <v>146</v>
      </c>
      <c r="J216" s="45" t="s">
        <v>146</v>
      </c>
    </row>
    <row r="217" spans="1:10" ht="12.75">
      <c r="A217" s="21"/>
      <c r="B217" s="29">
        <v>85195</v>
      </c>
      <c r="C217" s="22"/>
      <c r="D217" s="71" t="s">
        <v>5</v>
      </c>
      <c r="E217" s="23">
        <f>SUM(E218:E220)</f>
        <v>3642</v>
      </c>
      <c r="F217" s="23">
        <f>SUM(F218:F220)</f>
        <v>3641.56</v>
      </c>
      <c r="G217" s="143">
        <f t="shared" si="16"/>
        <v>99.98791872597474</v>
      </c>
      <c r="H217" s="143" t="e">
        <f>H220+#REF!</f>
        <v>#REF!</v>
      </c>
      <c r="I217" s="143">
        <f t="shared" si="20"/>
        <v>72.86034413765506</v>
      </c>
      <c r="J217" s="23">
        <f>SUM(J218:J220)</f>
        <v>4998</v>
      </c>
    </row>
    <row r="218" spans="1:10" ht="12.75">
      <c r="A218" s="21"/>
      <c r="B218" s="38"/>
      <c r="C218" s="32" t="s">
        <v>26</v>
      </c>
      <c r="D218" s="12" t="s">
        <v>27</v>
      </c>
      <c r="E218" s="27">
        <v>1</v>
      </c>
      <c r="F218" s="27">
        <v>1</v>
      </c>
      <c r="G218" s="144">
        <f t="shared" si="16"/>
        <v>100</v>
      </c>
      <c r="H218" s="149"/>
      <c r="I218" s="156" t="s">
        <v>146</v>
      </c>
      <c r="J218" s="45" t="s">
        <v>146</v>
      </c>
    </row>
    <row r="219" spans="1:10" ht="12.75">
      <c r="A219" s="21"/>
      <c r="B219" s="38"/>
      <c r="C219" s="32" t="s">
        <v>11</v>
      </c>
      <c r="D219" s="12" t="s">
        <v>12</v>
      </c>
      <c r="E219" s="27">
        <v>341</v>
      </c>
      <c r="F219" s="27">
        <v>340.56</v>
      </c>
      <c r="G219" s="144">
        <f t="shared" si="16"/>
        <v>99.87096774193549</v>
      </c>
      <c r="H219" s="156"/>
      <c r="I219" s="156" t="s">
        <v>146</v>
      </c>
      <c r="J219" s="45" t="s">
        <v>146</v>
      </c>
    </row>
    <row r="220" spans="1:10" ht="45">
      <c r="A220" s="24"/>
      <c r="B220" s="31"/>
      <c r="C220" s="32">
        <v>2010</v>
      </c>
      <c r="D220" s="14" t="s">
        <v>182</v>
      </c>
      <c r="E220" s="27">
        <v>3300</v>
      </c>
      <c r="F220" s="27">
        <v>3300</v>
      </c>
      <c r="G220" s="144">
        <f t="shared" si="16"/>
        <v>100</v>
      </c>
      <c r="H220" s="144">
        <v>1817</v>
      </c>
      <c r="I220" s="144">
        <f t="shared" si="20"/>
        <v>66.02641056422569</v>
      </c>
      <c r="J220" s="27">
        <v>4998</v>
      </c>
    </row>
    <row r="221" spans="1:10" ht="12.75">
      <c r="A221" s="28">
        <v>852</v>
      </c>
      <c r="B221" s="18"/>
      <c r="C221" s="34"/>
      <c r="D221" s="68" t="s">
        <v>66</v>
      </c>
      <c r="E221" s="20">
        <f>SUM(E222,E224,E230,E232,E240,E245,E252,E256,E262,E269,E271,E276,E282)</f>
        <v>32496289.990000002</v>
      </c>
      <c r="F221" s="20">
        <f>SUM(F222,F224,F230,F232,F240,F245,F252,F256,F262,F267,F269,F271,F276,F278,F282)</f>
        <v>28730968.89</v>
      </c>
      <c r="G221" s="142">
        <f t="shared" si="16"/>
        <v>88.41307391964223</v>
      </c>
      <c r="H221" s="20" t="e">
        <f>SUM(H222,H224,H232,H240,H245,H252,H256,H262,H271,H276,H278,H282)</f>
        <v>#REF!</v>
      </c>
      <c r="I221" s="20">
        <f aca="true" t="shared" si="21" ref="I221:I229">(F221/J221)*100</f>
        <v>102.71274153578327</v>
      </c>
      <c r="J221" s="20">
        <f>SUM(J222,J224,J232,J230,J240,J245,J252,J256,J262,J267,J269,J271,J276,J278,J280,J282)</f>
        <v>27972156.580000006</v>
      </c>
    </row>
    <row r="222" spans="1:10" ht="12.75">
      <c r="A222" s="49"/>
      <c r="B222" s="50">
        <v>85202</v>
      </c>
      <c r="C222" s="51"/>
      <c r="D222" s="72" t="s">
        <v>67</v>
      </c>
      <c r="E222" s="52">
        <f>SUM(E223:E223)</f>
        <v>19246</v>
      </c>
      <c r="F222" s="52">
        <f>SUM(F223)</f>
        <v>17834.8</v>
      </c>
      <c r="G222" s="151">
        <f t="shared" si="16"/>
        <v>92.66756728670893</v>
      </c>
      <c r="H222" s="151">
        <f>H223</f>
        <v>3600</v>
      </c>
      <c r="I222" s="151">
        <f t="shared" si="21"/>
        <v>69.76128348119552</v>
      </c>
      <c r="J222" s="52">
        <f>SUM(J223)</f>
        <v>25565.47</v>
      </c>
    </row>
    <row r="223" spans="1:10" ht="12.75">
      <c r="A223" s="49"/>
      <c r="B223" s="53"/>
      <c r="C223" s="54" t="s">
        <v>64</v>
      </c>
      <c r="D223" s="12" t="s">
        <v>65</v>
      </c>
      <c r="E223" s="55">
        <v>19246</v>
      </c>
      <c r="F223" s="55">
        <v>17834.8</v>
      </c>
      <c r="G223" s="147">
        <f t="shared" si="16"/>
        <v>92.66756728670893</v>
      </c>
      <c r="H223" s="147">
        <v>3600</v>
      </c>
      <c r="I223" s="147">
        <f t="shared" si="21"/>
        <v>69.76128348119552</v>
      </c>
      <c r="J223" s="55">
        <v>25565.47</v>
      </c>
    </row>
    <row r="224" spans="1:10" ht="12.75">
      <c r="A224" s="49"/>
      <c r="B224" s="50">
        <v>85203</v>
      </c>
      <c r="C224" s="51"/>
      <c r="D224" s="72" t="s">
        <v>68</v>
      </c>
      <c r="E224" s="23">
        <f>SUM(E225:E229)</f>
        <v>763717</v>
      </c>
      <c r="F224" s="23">
        <f>SUM(F225:F229)</f>
        <v>646227.46</v>
      </c>
      <c r="G224" s="143">
        <f t="shared" si="16"/>
        <v>84.61608946769549</v>
      </c>
      <c r="H224" s="143" t="e">
        <f>#REF!+H227</f>
        <v>#REF!</v>
      </c>
      <c r="I224" s="143">
        <f t="shared" si="21"/>
        <v>103.97166131610236</v>
      </c>
      <c r="J224" s="23">
        <f>SUM(J225:J229)</f>
        <v>621541.92</v>
      </c>
    </row>
    <row r="225" spans="1:10" ht="12.75">
      <c r="A225" s="49"/>
      <c r="B225" s="53"/>
      <c r="C225" s="54" t="s">
        <v>64</v>
      </c>
      <c r="D225" s="12" t="s">
        <v>65</v>
      </c>
      <c r="E225" s="27">
        <v>107800</v>
      </c>
      <c r="F225" s="27">
        <v>94316.46</v>
      </c>
      <c r="G225" s="144">
        <f t="shared" si="16"/>
        <v>87.49207792207793</v>
      </c>
      <c r="H225" s="144"/>
      <c r="I225" s="144">
        <f t="shared" si="21"/>
        <v>101.53759001948795</v>
      </c>
      <c r="J225" s="45">
        <v>92888.22</v>
      </c>
    </row>
    <row r="226" spans="1:10" ht="12.75" hidden="1">
      <c r="A226" s="56"/>
      <c r="B226" s="57"/>
      <c r="C226" s="54" t="s">
        <v>26</v>
      </c>
      <c r="D226" s="12" t="s">
        <v>27</v>
      </c>
      <c r="E226" s="55"/>
      <c r="F226" s="55"/>
      <c r="G226" s="144" t="e">
        <f t="shared" si="16"/>
        <v>#DIV/0!</v>
      </c>
      <c r="H226" s="144"/>
      <c r="I226" s="144" t="e">
        <f t="shared" si="21"/>
        <v>#DIV/0!</v>
      </c>
      <c r="J226" s="27"/>
    </row>
    <row r="227" spans="1:10" ht="12.75">
      <c r="A227" s="56"/>
      <c r="B227" s="57"/>
      <c r="C227" s="58" t="s">
        <v>11</v>
      </c>
      <c r="D227" s="13" t="s">
        <v>12</v>
      </c>
      <c r="E227" s="55">
        <v>100</v>
      </c>
      <c r="F227" s="55">
        <v>94</v>
      </c>
      <c r="G227" s="144">
        <f t="shared" si="16"/>
        <v>94</v>
      </c>
      <c r="H227" s="144">
        <v>283</v>
      </c>
      <c r="I227" s="144">
        <f t="shared" si="21"/>
        <v>14.37968487073581</v>
      </c>
      <c r="J227" s="45">
        <v>653.7</v>
      </c>
    </row>
    <row r="228" spans="1:10" s="124" customFormat="1" ht="45">
      <c r="A228" s="125"/>
      <c r="B228" s="126"/>
      <c r="C228" s="107">
        <v>2010</v>
      </c>
      <c r="D228" s="14" t="s">
        <v>182</v>
      </c>
      <c r="E228" s="127">
        <v>655817</v>
      </c>
      <c r="F228" s="127">
        <v>551817</v>
      </c>
      <c r="G228" s="144">
        <f t="shared" si="16"/>
        <v>84.14191763860956</v>
      </c>
      <c r="H228" s="144"/>
      <c r="I228" s="144">
        <f t="shared" si="21"/>
        <v>108.62539370078741</v>
      </c>
      <c r="J228" s="45">
        <v>508000</v>
      </c>
    </row>
    <row r="229" spans="1:10" ht="45" hidden="1">
      <c r="A229" s="56"/>
      <c r="B229" s="61"/>
      <c r="C229" s="32" t="s">
        <v>165</v>
      </c>
      <c r="D229" s="14" t="s">
        <v>239</v>
      </c>
      <c r="E229" s="55"/>
      <c r="F229" s="55"/>
      <c r="G229" s="144" t="e">
        <f t="shared" si="16"/>
        <v>#DIV/0!</v>
      </c>
      <c r="H229" s="144"/>
      <c r="I229" s="144">
        <f t="shared" si="21"/>
        <v>0</v>
      </c>
      <c r="J229" s="45">
        <v>20000</v>
      </c>
    </row>
    <row r="230" spans="1:10" ht="13.5" customHeight="1">
      <c r="A230" s="56"/>
      <c r="B230" s="50">
        <v>85206</v>
      </c>
      <c r="C230" s="46"/>
      <c r="D230" s="15" t="s">
        <v>223</v>
      </c>
      <c r="E230" s="52">
        <f>SUM(E231:E231)</f>
        <v>60750</v>
      </c>
      <c r="F230" s="52">
        <f>SUM(F231:F231)</f>
        <v>53250</v>
      </c>
      <c r="G230" s="149">
        <f t="shared" si="16"/>
        <v>87.65432098765432</v>
      </c>
      <c r="H230" s="144"/>
      <c r="I230" s="149">
        <f aca="true" t="shared" si="22" ref="I230:I241">(F230/J230)*100</f>
        <v>236.61934279810706</v>
      </c>
      <c r="J230" s="42">
        <f>SUM(J231)</f>
        <v>22504.5</v>
      </c>
    </row>
    <row r="231" spans="1:10" ht="33.75">
      <c r="A231" s="56"/>
      <c r="B231" s="120"/>
      <c r="C231" s="32" t="s">
        <v>58</v>
      </c>
      <c r="D231" s="14" t="s">
        <v>219</v>
      </c>
      <c r="E231" s="55">
        <v>60750</v>
      </c>
      <c r="F231" s="55">
        <v>53250</v>
      </c>
      <c r="G231" s="144">
        <f t="shared" si="16"/>
        <v>87.65432098765432</v>
      </c>
      <c r="H231" s="144"/>
      <c r="I231" s="144">
        <f>(F231/J231)*100</f>
        <v>236.61934279810706</v>
      </c>
      <c r="J231" s="45">
        <v>22504.5</v>
      </c>
    </row>
    <row r="232" spans="1:10" ht="35.25" customHeight="1">
      <c r="A232" s="21"/>
      <c r="B232" s="29">
        <v>85212</v>
      </c>
      <c r="C232" s="22"/>
      <c r="D232" s="73" t="s">
        <v>118</v>
      </c>
      <c r="E232" s="42">
        <f>SUM(E234:E239)</f>
        <v>21246162</v>
      </c>
      <c r="F232" s="42">
        <f>SUM(F234:F239)</f>
        <v>19367466.05</v>
      </c>
      <c r="G232" s="149">
        <f t="shared" si="16"/>
        <v>91.15748081935928</v>
      </c>
      <c r="H232" s="149">
        <f>SUM(H235:H239)</f>
        <v>18292745.57</v>
      </c>
      <c r="I232" s="149">
        <f t="shared" si="22"/>
        <v>102.75122242695028</v>
      </c>
      <c r="J232" s="42">
        <f>SUM(J233:J239)</f>
        <v>18848891.13</v>
      </c>
    </row>
    <row r="233" spans="1:10" ht="12.75" hidden="1">
      <c r="A233" s="21"/>
      <c r="B233" s="38"/>
      <c r="C233" s="54" t="s">
        <v>78</v>
      </c>
      <c r="D233" s="12" t="s">
        <v>176</v>
      </c>
      <c r="E233" s="110" t="s">
        <v>179</v>
      </c>
      <c r="F233" s="110" t="s">
        <v>179</v>
      </c>
      <c r="G233" s="152" t="s">
        <v>146</v>
      </c>
      <c r="H233" s="110"/>
      <c r="I233" s="152" t="e">
        <f t="shared" si="22"/>
        <v>#VALUE!</v>
      </c>
      <c r="J233" s="45" t="s">
        <v>146</v>
      </c>
    </row>
    <row r="234" spans="1:10" s="109" customFormat="1" ht="12.75" customHeight="1" hidden="1">
      <c r="A234" s="105"/>
      <c r="B234" s="106"/>
      <c r="C234" s="107" t="s">
        <v>17</v>
      </c>
      <c r="D234" s="14" t="s">
        <v>18</v>
      </c>
      <c r="E234" s="110">
        <v>0</v>
      </c>
      <c r="F234" s="110">
        <v>0</v>
      </c>
      <c r="G234" s="152" t="e">
        <f t="shared" si="16"/>
        <v>#DIV/0!</v>
      </c>
      <c r="H234" s="152"/>
      <c r="I234" s="152">
        <f t="shared" si="22"/>
        <v>0</v>
      </c>
      <c r="J234" s="110">
        <v>680.3</v>
      </c>
    </row>
    <row r="235" spans="1:10" ht="24" customHeight="1" hidden="1">
      <c r="A235" s="21"/>
      <c r="B235" s="38"/>
      <c r="C235" s="54" t="s">
        <v>86</v>
      </c>
      <c r="D235" s="14" t="s">
        <v>112</v>
      </c>
      <c r="E235" s="27"/>
      <c r="F235" s="27"/>
      <c r="G235" s="152" t="e">
        <f t="shared" si="16"/>
        <v>#DIV/0!</v>
      </c>
      <c r="H235" s="152">
        <v>2069.21</v>
      </c>
      <c r="I235" s="152" t="e">
        <f t="shared" si="22"/>
        <v>#DIV/0!</v>
      </c>
      <c r="J235" s="110">
        <v>0</v>
      </c>
    </row>
    <row r="236" spans="1:10" ht="24" customHeight="1">
      <c r="A236" s="21"/>
      <c r="B236" s="38"/>
      <c r="C236" s="54" t="s">
        <v>26</v>
      </c>
      <c r="D236" s="12" t="s">
        <v>27</v>
      </c>
      <c r="E236" s="27">
        <v>9700</v>
      </c>
      <c r="F236" s="27">
        <v>3928.41</v>
      </c>
      <c r="G236" s="144">
        <f t="shared" si="16"/>
        <v>40.49907216494845</v>
      </c>
      <c r="H236" s="152"/>
      <c r="I236" s="144">
        <f t="shared" si="22"/>
        <v>63.03104693140794</v>
      </c>
      <c r="J236" s="110">
        <v>6232.5</v>
      </c>
    </row>
    <row r="237" spans="1:10" ht="45">
      <c r="A237" s="24"/>
      <c r="B237" s="25"/>
      <c r="C237" s="194">
        <v>2010</v>
      </c>
      <c r="D237" s="184" t="s">
        <v>182</v>
      </c>
      <c r="E237" s="35">
        <v>20937400</v>
      </c>
      <c r="F237" s="35">
        <v>19052131</v>
      </c>
      <c r="G237" s="185">
        <f t="shared" si="16"/>
        <v>90.99568714358038</v>
      </c>
      <c r="H237" s="185">
        <v>18183643.39</v>
      </c>
      <c r="I237" s="185">
        <f t="shared" si="22"/>
        <v>102.42745264805832</v>
      </c>
      <c r="J237" s="186">
        <v>18600610</v>
      </c>
    </row>
    <row r="238" spans="1:10" ht="33.75">
      <c r="A238" s="24"/>
      <c r="B238" s="25"/>
      <c r="C238" s="32">
        <v>2360</v>
      </c>
      <c r="D238" s="14" t="s">
        <v>222</v>
      </c>
      <c r="E238" s="27">
        <v>263062</v>
      </c>
      <c r="F238" s="27">
        <v>280520.79</v>
      </c>
      <c r="G238" s="152">
        <f t="shared" si="16"/>
        <v>106.63675863484653</v>
      </c>
      <c r="H238" s="152">
        <v>85963.98</v>
      </c>
      <c r="I238" s="152">
        <f t="shared" si="22"/>
        <v>133.61210389269183</v>
      </c>
      <c r="J238" s="110">
        <v>209951.63</v>
      </c>
    </row>
    <row r="239" spans="1:10" ht="24" customHeight="1">
      <c r="A239" s="24"/>
      <c r="B239" s="25"/>
      <c r="C239" s="32" t="s">
        <v>75</v>
      </c>
      <c r="D239" s="14" t="s">
        <v>111</v>
      </c>
      <c r="E239" s="27">
        <v>36000</v>
      </c>
      <c r="F239" s="27">
        <v>30885.85</v>
      </c>
      <c r="G239" s="152">
        <f t="shared" si="16"/>
        <v>85.79402777777777</v>
      </c>
      <c r="H239" s="152">
        <v>21068.99</v>
      </c>
      <c r="I239" s="152">
        <f t="shared" si="22"/>
        <v>98.31029356998029</v>
      </c>
      <c r="J239" s="110">
        <v>31416.7</v>
      </c>
    </row>
    <row r="240" spans="1:10" ht="57.75" customHeight="1">
      <c r="A240" s="21"/>
      <c r="B240" s="29">
        <v>85213</v>
      </c>
      <c r="C240" s="22"/>
      <c r="D240" s="15" t="s">
        <v>207</v>
      </c>
      <c r="E240" s="23">
        <f>SUM(E241:E244)</f>
        <v>253319</v>
      </c>
      <c r="F240" s="23">
        <f>SUM(F241:F244)</f>
        <v>195465.03999999998</v>
      </c>
      <c r="G240" s="143">
        <f t="shared" si="16"/>
        <v>77.16161835472269</v>
      </c>
      <c r="H240" s="143" t="e">
        <f>#REF!+#REF!+H244</f>
        <v>#REF!</v>
      </c>
      <c r="I240" s="143">
        <f t="shared" si="22"/>
        <v>97.03153026433485</v>
      </c>
      <c r="J240" s="23">
        <f>SUM(J241:J244)</f>
        <v>201444.87</v>
      </c>
    </row>
    <row r="241" spans="1:10" ht="12.75">
      <c r="A241" s="21"/>
      <c r="B241" s="38"/>
      <c r="C241" s="32" t="s">
        <v>11</v>
      </c>
      <c r="D241" s="12" t="s">
        <v>12</v>
      </c>
      <c r="E241" s="27">
        <v>500</v>
      </c>
      <c r="F241" s="27">
        <v>271.04</v>
      </c>
      <c r="G241" s="144">
        <f t="shared" si="16"/>
        <v>54.208000000000006</v>
      </c>
      <c r="H241" s="143"/>
      <c r="I241" s="152">
        <f t="shared" si="22"/>
        <v>60.78901922084913</v>
      </c>
      <c r="J241" s="45">
        <v>445.87</v>
      </c>
    </row>
    <row r="242" spans="1:10" ht="45">
      <c r="A242" s="24"/>
      <c r="B242" s="31"/>
      <c r="C242" s="32">
        <v>2010</v>
      </c>
      <c r="D242" s="14" t="s">
        <v>182</v>
      </c>
      <c r="E242" s="27">
        <v>99182</v>
      </c>
      <c r="F242" s="27">
        <v>67183</v>
      </c>
      <c r="G242" s="144">
        <f t="shared" si="16"/>
        <v>67.73708939122018</v>
      </c>
      <c r="H242" s="144"/>
      <c r="I242" s="144">
        <f aca="true" t="shared" si="23" ref="I242:I257">(F242/J242)*100</f>
        <v>93.54748875614409</v>
      </c>
      <c r="J242" s="27">
        <v>71817</v>
      </c>
    </row>
    <row r="243" spans="1:10" ht="33.75">
      <c r="A243" s="24"/>
      <c r="B243" s="31"/>
      <c r="C243" s="32" t="s">
        <v>58</v>
      </c>
      <c r="D243" s="14" t="s">
        <v>219</v>
      </c>
      <c r="E243" s="27">
        <v>153637</v>
      </c>
      <c r="F243" s="27">
        <v>128011</v>
      </c>
      <c r="G243" s="144">
        <f t="shared" si="16"/>
        <v>83.3204241165865</v>
      </c>
      <c r="H243" s="144">
        <v>0</v>
      </c>
      <c r="I243" s="144">
        <f t="shared" si="23"/>
        <v>99.09352696196065</v>
      </c>
      <c r="J243" s="27">
        <v>129182</v>
      </c>
    </row>
    <row r="244" spans="1:10" ht="22.5" hidden="1">
      <c r="A244" s="24"/>
      <c r="B244" s="31"/>
      <c r="C244" s="32" t="s">
        <v>75</v>
      </c>
      <c r="D244" s="14" t="s">
        <v>128</v>
      </c>
      <c r="E244" s="27"/>
      <c r="F244" s="27"/>
      <c r="G244" s="144" t="e">
        <f t="shared" si="16"/>
        <v>#DIV/0!</v>
      </c>
      <c r="H244" s="144">
        <v>0</v>
      </c>
      <c r="I244" s="144" t="e">
        <f t="shared" si="23"/>
        <v>#DIV/0!</v>
      </c>
      <c r="J244" s="27"/>
    </row>
    <row r="245" spans="1:10" ht="22.5">
      <c r="A245" s="21"/>
      <c r="B245" s="29">
        <v>85214</v>
      </c>
      <c r="C245" s="22"/>
      <c r="D245" s="15" t="s">
        <v>119</v>
      </c>
      <c r="E245" s="23">
        <f>SUM(E246:E251)</f>
        <v>3327566</v>
      </c>
      <c r="F245" s="23">
        <f>SUM(F246:F251)</f>
        <v>2817888.94</v>
      </c>
      <c r="G245" s="143">
        <f t="shared" si="16"/>
        <v>84.68318705023431</v>
      </c>
      <c r="H245" s="143">
        <f>SUM(H246:H251)</f>
        <v>1759123.1</v>
      </c>
      <c r="I245" s="143">
        <f t="shared" si="23"/>
        <v>96.46387660117476</v>
      </c>
      <c r="J245" s="23">
        <f>SUM(J246:J251)</f>
        <v>2921185.67</v>
      </c>
    </row>
    <row r="246" spans="1:10" ht="24.75" customHeight="1" hidden="1">
      <c r="A246" s="24"/>
      <c r="B246" s="25"/>
      <c r="C246" s="59" t="s">
        <v>86</v>
      </c>
      <c r="D246" s="14" t="s">
        <v>112</v>
      </c>
      <c r="E246" s="27"/>
      <c r="F246" s="27"/>
      <c r="G246" s="144" t="e">
        <f t="shared" si="16"/>
        <v>#DIV/0!</v>
      </c>
      <c r="H246" s="144">
        <v>515.27</v>
      </c>
      <c r="I246" s="144" t="e">
        <f t="shared" si="23"/>
        <v>#DIV/0!</v>
      </c>
      <c r="J246" s="27"/>
    </row>
    <row r="247" spans="1:10" ht="12.75">
      <c r="A247" s="24"/>
      <c r="B247" s="25"/>
      <c r="C247" s="59" t="s">
        <v>26</v>
      </c>
      <c r="D247" s="14" t="s">
        <v>27</v>
      </c>
      <c r="E247" s="27">
        <v>300</v>
      </c>
      <c r="F247" s="27">
        <v>18.39</v>
      </c>
      <c r="G247" s="144">
        <f t="shared" si="16"/>
        <v>6.13</v>
      </c>
      <c r="H247" s="144"/>
      <c r="I247" s="144">
        <f t="shared" si="23"/>
        <v>8.419944141751753</v>
      </c>
      <c r="J247" s="45">
        <v>218.41</v>
      </c>
    </row>
    <row r="248" spans="1:10" ht="12.75">
      <c r="A248" s="24"/>
      <c r="B248" s="31"/>
      <c r="C248" s="32" t="s">
        <v>11</v>
      </c>
      <c r="D248" s="13" t="s">
        <v>12</v>
      </c>
      <c r="E248" s="27">
        <v>8100</v>
      </c>
      <c r="F248" s="27">
        <v>4992.55</v>
      </c>
      <c r="G248" s="144">
        <f t="shared" si="16"/>
        <v>61.63641975308642</v>
      </c>
      <c r="H248" s="144">
        <v>105</v>
      </c>
      <c r="I248" s="144">
        <f t="shared" si="23"/>
        <v>115.56133195687298</v>
      </c>
      <c r="J248" s="27">
        <v>4320.26</v>
      </c>
    </row>
    <row r="249" spans="1:10" ht="12.75" hidden="1">
      <c r="A249" s="24"/>
      <c r="B249" s="31"/>
      <c r="C249" s="32" t="s">
        <v>142</v>
      </c>
      <c r="D249" s="13" t="s">
        <v>122</v>
      </c>
      <c r="E249" s="27"/>
      <c r="F249" s="27"/>
      <c r="G249" s="144" t="e">
        <f t="shared" si="16"/>
        <v>#DIV/0!</v>
      </c>
      <c r="H249" s="144"/>
      <c r="I249" s="144" t="e">
        <f t="shared" si="23"/>
        <v>#DIV/0!</v>
      </c>
      <c r="J249" s="27">
        <v>0</v>
      </c>
    </row>
    <row r="250" spans="1:10" ht="33.75">
      <c r="A250" s="24"/>
      <c r="B250" s="31"/>
      <c r="C250" s="32">
        <v>2030</v>
      </c>
      <c r="D250" s="14" t="s">
        <v>220</v>
      </c>
      <c r="E250" s="27">
        <v>3319166</v>
      </c>
      <c r="F250" s="27">
        <v>2812878</v>
      </c>
      <c r="G250" s="144">
        <f t="shared" si="16"/>
        <v>84.7465297005332</v>
      </c>
      <c r="H250" s="144">
        <v>1741646.33</v>
      </c>
      <c r="I250" s="144">
        <f t="shared" si="23"/>
        <v>96.44218172442535</v>
      </c>
      <c r="J250" s="27">
        <v>2916647</v>
      </c>
    </row>
    <row r="251" spans="1:10" ht="24.75" customHeight="1" hidden="1">
      <c r="A251" s="24"/>
      <c r="B251" s="31"/>
      <c r="C251" s="32" t="s">
        <v>75</v>
      </c>
      <c r="D251" s="14" t="s">
        <v>111</v>
      </c>
      <c r="E251" s="27"/>
      <c r="F251" s="27"/>
      <c r="G251" s="144" t="e">
        <f t="shared" si="16"/>
        <v>#DIV/0!</v>
      </c>
      <c r="H251" s="144">
        <v>16856.5</v>
      </c>
      <c r="I251" s="144" t="e">
        <f t="shared" si="23"/>
        <v>#DIV/0!</v>
      </c>
      <c r="J251" s="27"/>
    </row>
    <row r="252" spans="1:10" ht="12.75">
      <c r="A252" s="21"/>
      <c r="B252" s="29">
        <v>85215</v>
      </c>
      <c r="C252" s="22"/>
      <c r="D252" s="16" t="s">
        <v>69</v>
      </c>
      <c r="E252" s="23">
        <f>SUM(E253:E255)</f>
        <v>178055.44</v>
      </c>
      <c r="F252" s="23">
        <f>SUM(F253:F255)</f>
        <v>54045.77</v>
      </c>
      <c r="G252" s="143">
        <f t="shared" si="16"/>
        <v>30.353338263632946</v>
      </c>
      <c r="H252" s="143">
        <f>H254+H253</f>
        <v>7857.5599999999995</v>
      </c>
      <c r="I252" s="143">
        <f t="shared" si="23"/>
        <v>9593.810132424469</v>
      </c>
      <c r="J252" s="23">
        <f>J254+J253</f>
        <v>563.3399999999999</v>
      </c>
    </row>
    <row r="253" spans="1:10" ht="12.75">
      <c r="A253" s="21"/>
      <c r="B253" s="38"/>
      <c r="C253" s="59" t="s">
        <v>26</v>
      </c>
      <c r="D253" s="12" t="s">
        <v>27</v>
      </c>
      <c r="E253" s="27">
        <v>20</v>
      </c>
      <c r="F253" s="27">
        <v>0</v>
      </c>
      <c r="G253" s="144">
        <f t="shared" si="16"/>
        <v>0</v>
      </c>
      <c r="H253" s="144">
        <v>21.58</v>
      </c>
      <c r="I253" s="144">
        <f t="shared" si="23"/>
        <v>0</v>
      </c>
      <c r="J253" s="27">
        <v>38.54</v>
      </c>
    </row>
    <row r="254" spans="1:10" ht="12.75">
      <c r="A254" s="24"/>
      <c r="B254" s="31"/>
      <c r="C254" s="30" t="s">
        <v>11</v>
      </c>
      <c r="D254" s="13" t="s">
        <v>12</v>
      </c>
      <c r="E254" s="27">
        <v>500</v>
      </c>
      <c r="F254" s="27">
        <v>518.95</v>
      </c>
      <c r="G254" s="144">
        <f t="shared" si="16"/>
        <v>103.79000000000002</v>
      </c>
      <c r="H254" s="144">
        <v>7835.98</v>
      </c>
      <c r="I254" s="144">
        <f t="shared" si="23"/>
        <v>98.88528963414636</v>
      </c>
      <c r="J254" s="27">
        <v>524.8</v>
      </c>
    </row>
    <row r="255" spans="1:10" ht="45">
      <c r="A255" s="24"/>
      <c r="B255" s="31"/>
      <c r="C255" s="32" t="s">
        <v>142</v>
      </c>
      <c r="D255" s="14" t="s">
        <v>182</v>
      </c>
      <c r="E255" s="27">
        <v>177535.44</v>
      </c>
      <c r="F255" s="27">
        <v>53526.82</v>
      </c>
      <c r="G255" s="144">
        <f t="shared" si="16"/>
        <v>30.149935134078017</v>
      </c>
      <c r="H255" s="144"/>
      <c r="I255" s="156" t="s">
        <v>146</v>
      </c>
      <c r="J255" s="45" t="s">
        <v>146</v>
      </c>
    </row>
    <row r="256" spans="1:10" s="87" customFormat="1" ht="12.75">
      <c r="A256" s="21"/>
      <c r="B256" s="29">
        <v>85216</v>
      </c>
      <c r="C256" s="22"/>
      <c r="D256" s="74" t="s">
        <v>130</v>
      </c>
      <c r="E256" s="23">
        <f>SUM(E257:E261)</f>
        <v>1857791</v>
      </c>
      <c r="F256" s="23">
        <f>SUM(F257:F261)</f>
        <v>1583307.9</v>
      </c>
      <c r="G256" s="143">
        <f aca="true" t="shared" si="24" ref="G256:G345">F256*100/E256</f>
        <v>85.22529714052872</v>
      </c>
      <c r="H256" s="143"/>
      <c r="I256" s="143">
        <f t="shared" si="23"/>
        <v>98.72007347984034</v>
      </c>
      <c r="J256" s="23">
        <f>SUM(J257:J261)</f>
        <v>1603835.82</v>
      </c>
    </row>
    <row r="257" spans="1:10" s="1" customFormat="1" ht="22.5" hidden="1">
      <c r="A257" s="24"/>
      <c r="B257" s="31"/>
      <c r="C257" s="32" t="s">
        <v>86</v>
      </c>
      <c r="D257" s="14" t="s">
        <v>112</v>
      </c>
      <c r="E257" s="27"/>
      <c r="F257" s="27"/>
      <c r="G257" s="144" t="e">
        <f t="shared" si="24"/>
        <v>#DIV/0!</v>
      </c>
      <c r="H257" s="144"/>
      <c r="I257" s="144" t="e">
        <f t="shared" si="23"/>
        <v>#DIV/0!</v>
      </c>
      <c r="J257" s="45"/>
    </row>
    <row r="258" spans="1:10" s="1" customFormat="1" ht="12.75">
      <c r="A258" s="24"/>
      <c r="B258" s="31"/>
      <c r="C258" s="32" t="s">
        <v>26</v>
      </c>
      <c r="D258" s="14" t="s">
        <v>27</v>
      </c>
      <c r="E258" s="27">
        <v>60</v>
      </c>
      <c r="F258" s="27">
        <v>0</v>
      </c>
      <c r="G258" s="144">
        <f t="shared" si="24"/>
        <v>0</v>
      </c>
      <c r="H258" s="144"/>
      <c r="I258" s="156" t="s">
        <v>146</v>
      </c>
      <c r="J258" s="45">
        <v>0</v>
      </c>
    </row>
    <row r="259" spans="1:10" s="1" customFormat="1" ht="12.75">
      <c r="A259" s="24"/>
      <c r="B259" s="31"/>
      <c r="C259" s="32" t="s">
        <v>11</v>
      </c>
      <c r="D259" s="14" t="s">
        <v>12</v>
      </c>
      <c r="E259" s="27">
        <v>16500</v>
      </c>
      <c r="F259" s="27">
        <v>9558.9</v>
      </c>
      <c r="G259" s="144">
        <f t="shared" si="24"/>
        <v>57.93272727272727</v>
      </c>
      <c r="H259" s="144"/>
      <c r="I259" s="144">
        <f aca="true" t="shared" si="25" ref="I259:I268">(F259/J259)*100</f>
        <v>158.36953388272016</v>
      </c>
      <c r="J259" s="45">
        <v>6035.82</v>
      </c>
    </row>
    <row r="260" spans="1:10" s="1" customFormat="1" ht="33.75">
      <c r="A260" s="24"/>
      <c r="B260" s="31"/>
      <c r="C260" s="32" t="s">
        <v>58</v>
      </c>
      <c r="D260" s="14" t="s">
        <v>219</v>
      </c>
      <c r="E260" s="27">
        <v>1841231</v>
      </c>
      <c r="F260" s="27">
        <v>1573749</v>
      </c>
      <c r="G260" s="144">
        <f t="shared" si="24"/>
        <v>85.47265389296618</v>
      </c>
      <c r="H260" s="144"/>
      <c r="I260" s="144">
        <f t="shared" si="25"/>
        <v>98.49474277131056</v>
      </c>
      <c r="J260" s="27">
        <v>1597800</v>
      </c>
    </row>
    <row r="261" spans="1:10" s="1" customFormat="1" ht="22.5" hidden="1">
      <c r="A261" s="24"/>
      <c r="B261" s="31"/>
      <c r="C261" s="32" t="s">
        <v>75</v>
      </c>
      <c r="D261" s="14" t="s">
        <v>139</v>
      </c>
      <c r="E261" s="27"/>
      <c r="F261" s="27"/>
      <c r="G261" s="144" t="e">
        <f t="shared" si="24"/>
        <v>#DIV/0!</v>
      </c>
      <c r="H261" s="144"/>
      <c r="I261" s="144" t="e">
        <f t="shared" si="25"/>
        <v>#DIV/0!</v>
      </c>
      <c r="J261" s="45"/>
    </row>
    <row r="262" spans="1:10" ht="12.75">
      <c r="A262" s="21"/>
      <c r="B262" s="29">
        <v>85219</v>
      </c>
      <c r="C262" s="22"/>
      <c r="D262" s="16" t="s">
        <v>120</v>
      </c>
      <c r="E262" s="23">
        <f>SUM(E263:E268)</f>
        <v>1796566</v>
      </c>
      <c r="F262" s="23">
        <f>SUM(F263:F266)</f>
        <v>1504939.37</v>
      </c>
      <c r="G262" s="143">
        <f t="shared" si="24"/>
        <v>83.76755265322844</v>
      </c>
      <c r="H262" s="143">
        <f>SUM(H263:H266)</f>
        <v>1738683.6900000002</v>
      </c>
      <c r="I262" s="143">
        <f t="shared" si="25"/>
        <v>97.55950290075862</v>
      </c>
      <c r="J262" s="23">
        <f>SUM(J263:J266)</f>
        <v>1542586.14</v>
      </c>
    </row>
    <row r="263" spans="1:10" ht="12.75" hidden="1">
      <c r="A263" s="21"/>
      <c r="B263" s="38"/>
      <c r="C263" s="36" t="s">
        <v>26</v>
      </c>
      <c r="D263" s="12" t="s">
        <v>27</v>
      </c>
      <c r="E263" s="27"/>
      <c r="F263" s="27"/>
      <c r="G263" s="144" t="e">
        <f t="shared" si="24"/>
        <v>#DIV/0!</v>
      </c>
      <c r="H263" s="144">
        <v>52907.26</v>
      </c>
      <c r="I263" s="144" t="e">
        <f t="shared" si="25"/>
        <v>#DIV/0!</v>
      </c>
      <c r="J263" s="27">
        <v>0</v>
      </c>
    </row>
    <row r="264" spans="1:10" ht="12.75">
      <c r="A264" s="24"/>
      <c r="B264" s="31"/>
      <c r="C264" s="32" t="s">
        <v>11</v>
      </c>
      <c r="D264" s="13" t="s">
        <v>12</v>
      </c>
      <c r="E264" s="27">
        <v>3000</v>
      </c>
      <c r="F264" s="27">
        <v>3612.37</v>
      </c>
      <c r="G264" s="144">
        <f t="shared" si="24"/>
        <v>120.41233333333334</v>
      </c>
      <c r="H264" s="144">
        <v>2368.08</v>
      </c>
      <c r="I264" s="144">
        <f t="shared" si="25"/>
        <v>18.147013936403543</v>
      </c>
      <c r="J264" s="27">
        <v>19906.14</v>
      </c>
    </row>
    <row r="265" spans="1:10" ht="45">
      <c r="A265" s="24"/>
      <c r="B265" s="31"/>
      <c r="C265" s="32" t="s">
        <v>142</v>
      </c>
      <c r="D265" s="14" t="s">
        <v>182</v>
      </c>
      <c r="E265" s="27">
        <v>22566</v>
      </c>
      <c r="F265" s="27">
        <v>18689</v>
      </c>
      <c r="G265" s="144">
        <f t="shared" si="24"/>
        <v>82.81928565097935</v>
      </c>
      <c r="H265" s="144"/>
      <c r="I265" s="144">
        <f t="shared" si="25"/>
        <v>135.3882932483338</v>
      </c>
      <c r="J265" s="27">
        <v>13804</v>
      </c>
    </row>
    <row r="266" spans="1:10" ht="33.75">
      <c r="A266" s="24"/>
      <c r="B266" s="33"/>
      <c r="C266" s="32">
        <v>2030</v>
      </c>
      <c r="D266" s="14" t="s">
        <v>219</v>
      </c>
      <c r="E266" s="27">
        <v>1771000</v>
      </c>
      <c r="F266" s="27">
        <v>1482638</v>
      </c>
      <c r="G266" s="144">
        <f t="shared" si="24"/>
        <v>83.7175607001694</v>
      </c>
      <c r="H266" s="144">
        <v>1683408.35</v>
      </c>
      <c r="I266" s="144">
        <f t="shared" si="25"/>
        <v>98.26108971181196</v>
      </c>
      <c r="J266" s="27">
        <v>1508876</v>
      </c>
    </row>
    <row r="267" spans="1:10" ht="33.75" customHeight="1" hidden="1">
      <c r="A267" s="24"/>
      <c r="B267" s="29">
        <v>85220</v>
      </c>
      <c r="C267" s="46"/>
      <c r="D267" s="15" t="s">
        <v>183</v>
      </c>
      <c r="E267" s="23">
        <f>SUM(E268)</f>
        <v>0</v>
      </c>
      <c r="F267" s="23">
        <f>SUM(F268)</f>
        <v>0</v>
      </c>
      <c r="G267" s="143" t="e">
        <f t="shared" si="24"/>
        <v>#DIV/0!</v>
      </c>
      <c r="H267" s="144"/>
      <c r="I267" s="143" t="e">
        <f t="shared" si="25"/>
        <v>#DIV/0!</v>
      </c>
      <c r="J267" s="23"/>
    </row>
    <row r="268" spans="1:10" ht="12.75" hidden="1">
      <c r="A268" s="24"/>
      <c r="B268" s="102"/>
      <c r="C268" s="36" t="s">
        <v>11</v>
      </c>
      <c r="D268" s="12" t="s">
        <v>184</v>
      </c>
      <c r="E268" s="27"/>
      <c r="F268" s="27"/>
      <c r="G268" s="144" t="e">
        <f t="shared" si="24"/>
        <v>#DIV/0!</v>
      </c>
      <c r="H268" s="144"/>
      <c r="I268" s="144" t="e">
        <f t="shared" si="25"/>
        <v>#DIV/0!</v>
      </c>
      <c r="J268" s="27"/>
    </row>
    <row r="269" spans="1:10" ht="22.5">
      <c r="A269" s="24"/>
      <c r="B269" s="29">
        <v>85220</v>
      </c>
      <c r="C269" s="176"/>
      <c r="D269" s="14" t="s">
        <v>183</v>
      </c>
      <c r="E269" s="23">
        <f>SUM(E270:E270)</f>
        <v>45000</v>
      </c>
      <c r="F269" s="23">
        <f>SUM(F270:F270)</f>
        <v>51529.91</v>
      </c>
      <c r="G269" s="143">
        <f t="shared" si="24"/>
        <v>114.51091111111111</v>
      </c>
      <c r="H269" s="144"/>
      <c r="I269" s="143">
        <f aca="true" t="shared" si="26" ref="I269:I277">(F269/J269)*100</f>
        <v>119.76664405979184</v>
      </c>
      <c r="J269" s="23">
        <f>SUM(J270:J270)</f>
        <v>43025.26</v>
      </c>
    </row>
    <row r="270" spans="1:10" ht="12.75">
      <c r="A270" s="24"/>
      <c r="B270" s="111"/>
      <c r="C270" s="32" t="s">
        <v>11</v>
      </c>
      <c r="D270" s="13" t="s">
        <v>12</v>
      </c>
      <c r="E270" s="27">
        <v>45000</v>
      </c>
      <c r="F270" s="27">
        <v>51529.91</v>
      </c>
      <c r="G270" s="144">
        <f t="shared" si="24"/>
        <v>114.51091111111111</v>
      </c>
      <c r="H270" s="144"/>
      <c r="I270" s="144">
        <f t="shared" si="26"/>
        <v>119.76664405979184</v>
      </c>
      <c r="J270" s="27">
        <v>43025.26</v>
      </c>
    </row>
    <row r="271" spans="1:10" ht="13.5" customHeight="1">
      <c r="A271" s="21"/>
      <c r="B271" s="29">
        <v>85228</v>
      </c>
      <c r="C271" s="22"/>
      <c r="D271" s="15" t="s">
        <v>70</v>
      </c>
      <c r="E271" s="23">
        <f>SUM(E272:E275)</f>
        <v>422863</v>
      </c>
      <c r="F271" s="23">
        <f>SUM(F272:F275)</f>
        <v>362424.06</v>
      </c>
      <c r="G271" s="143">
        <f t="shared" si="24"/>
        <v>85.70720540695213</v>
      </c>
      <c r="H271" s="143">
        <f>SUM(H272:H274)</f>
        <v>272692.44</v>
      </c>
      <c r="I271" s="143">
        <f t="shared" si="26"/>
        <v>128.5765646026673</v>
      </c>
      <c r="J271" s="23">
        <f>SUM(J272:J275)</f>
        <v>281874.12</v>
      </c>
    </row>
    <row r="272" spans="1:10" ht="12.75">
      <c r="A272" s="24"/>
      <c r="B272" s="31"/>
      <c r="C272" s="36" t="s">
        <v>64</v>
      </c>
      <c r="D272" s="12" t="s">
        <v>65</v>
      </c>
      <c r="E272" s="27">
        <v>291000</v>
      </c>
      <c r="F272" s="27">
        <v>284784.06</v>
      </c>
      <c r="G272" s="144">
        <f t="shared" si="24"/>
        <v>97.8639381443299</v>
      </c>
      <c r="H272" s="144">
        <v>255279.55</v>
      </c>
      <c r="I272" s="144">
        <f t="shared" si="26"/>
        <v>115.58453249527692</v>
      </c>
      <c r="J272" s="27">
        <v>246385.96</v>
      </c>
    </row>
    <row r="273" spans="1:10" ht="12.75">
      <c r="A273" s="24"/>
      <c r="B273" s="31"/>
      <c r="C273" s="32" t="s">
        <v>26</v>
      </c>
      <c r="D273" s="12" t="s">
        <v>27</v>
      </c>
      <c r="E273" s="27">
        <v>310</v>
      </c>
      <c r="F273" s="27">
        <v>0</v>
      </c>
      <c r="G273" s="144">
        <f t="shared" si="24"/>
        <v>0</v>
      </c>
      <c r="H273" s="144">
        <v>147.93</v>
      </c>
      <c r="I273" s="144">
        <f t="shared" si="26"/>
        <v>0</v>
      </c>
      <c r="J273" s="27">
        <v>248.16</v>
      </c>
    </row>
    <row r="274" spans="1:10" ht="12.75">
      <c r="A274" s="24"/>
      <c r="B274" s="31"/>
      <c r="C274" s="30" t="s">
        <v>11</v>
      </c>
      <c r="D274" s="13" t="s">
        <v>12</v>
      </c>
      <c r="E274" s="27">
        <v>3273</v>
      </c>
      <c r="F274" s="27">
        <v>0</v>
      </c>
      <c r="G274" s="144">
        <f t="shared" si="24"/>
        <v>0</v>
      </c>
      <c r="H274" s="144">
        <v>17264.96</v>
      </c>
      <c r="I274" s="156" t="s">
        <v>146</v>
      </c>
      <c r="J274" s="27">
        <v>0</v>
      </c>
    </row>
    <row r="275" spans="1:10" ht="45">
      <c r="A275" s="24"/>
      <c r="B275" s="31"/>
      <c r="C275" s="32" t="s">
        <v>142</v>
      </c>
      <c r="D275" s="14" t="s">
        <v>182</v>
      </c>
      <c r="E275" s="82">
        <v>128280</v>
      </c>
      <c r="F275" s="82">
        <v>77640</v>
      </c>
      <c r="G275" s="154">
        <f t="shared" si="24"/>
        <v>60.523854069223574</v>
      </c>
      <c r="H275" s="154"/>
      <c r="I275" s="144">
        <f t="shared" si="26"/>
        <v>220.3178206583428</v>
      </c>
      <c r="J275" s="164">
        <v>35240</v>
      </c>
    </row>
    <row r="276" spans="1:10" ht="12.75" hidden="1">
      <c r="A276" s="24"/>
      <c r="B276" s="29">
        <v>85231</v>
      </c>
      <c r="C276" s="44"/>
      <c r="D276" s="89" t="s">
        <v>153</v>
      </c>
      <c r="E276" s="90">
        <f>SUM(E277)</f>
        <v>0</v>
      </c>
      <c r="F276" s="90">
        <f>SUM(F277)</f>
        <v>0</v>
      </c>
      <c r="G276" s="153" t="e">
        <f t="shared" si="24"/>
        <v>#DIV/0!</v>
      </c>
      <c r="H276" s="153"/>
      <c r="I276" s="143">
        <f t="shared" si="26"/>
        <v>0</v>
      </c>
      <c r="J276" s="90">
        <f>SUM(J277)</f>
        <v>190</v>
      </c>
    </row>
    <row r="277" spans="1:10" ht="45" hidden="1">
      <c r="A277" s="24"/>
      <c r="B277" s="31"/>
      <c r="C277" s="32" t="s">
        <v>142</v>
      </c>
      <c r="D277" s="14" t="s">
        <v>182</v>
      </c>
      <c r="E277" s="82"/>
      <c r="F277" s="82"/>
      <c r="G277" s="154" t="e">
        <f t="shared" si="24"/>
        <v>#DIV/0!</v>
      </c>
      <c r="H277" s="154"/>
      <c r="I277" s="144">
        <f t="shared" si="26"/>
        <v>0</v>
      </c>
      <c r="J277" s="45">
        <v>190</v>
      </c>
    </row>
    <row r="278" spans="1:10" ht="22.5" hidden="1">
      <c r="A278" s="24"/>
      <c r="B278" s="29">
        <v>85278</v>
      </c>
      <c r="C278" s="104"/>
      <c r="D278" s="134" t="s">
        <v>173</v>
      </c>
      <c r="E278" s="90">
        <f>SUM(E279)</f>
        <v>0</v>
      </c>
      <c r="F278" s="90">
        <f>SUM(F279)</f>
        <v>0</v>
      </c>
      <c r="G278" s="153" t="e">
        <f t="shared" si="24"/>
        <v>#DIV/0!</v>
      </c>
      <c r="H278" s="153"/>
      <c r="I278" s="159" t="s">
        <v>146</v>
      </c>
      <c r="J278" s="90">
        <f>SUM(J279)</f>
        <v>0</v>
      </c>
    </row>
    <row r="279" spans="1:10" ht="12.75" hidden="1">
      <c r="A279" s="24"/>
      <c r="B279" s="118"/>
      <c r="C279" s="32" t="s">
        <v>142</v>
      </c>
      <c r="D279" s="133" t="s">
        <v>122</v>
      </c>
      <c r="E279" s="82"/>
      <c r="F279" s="82"/>
      <c r="G279" s="154" t="e">
        <f t="shared" si="24"/>
        <v>#DIV/0!</v>
      </c>
      <c r="H279" s="154"/>
      <c r="I279" s="160" t="s">
        <v>146</v>
      </c>
      <c r="J279" s="156" t="s">
        <v>146</v>
      </c>
    </row>
    <row r="280" spans="1:10" ht="22.5" hidden="1">
      <c r="A280" s="24"/>
      <c r="B280" s="29">
        <v>85278</v>
      </c>
      <c r="C280" s="46"/>
      <c r="D280" s="134" t="s">
        <v>198</v>
      </c>
      <c r="E280" s="90">
        <f>SUM(E281)</f>
        <v>0</v>
      </c>
      <c r="F280" s="90">
        <f>SUM(F281)</f>
        <v>0</v>
      </c>
      <c r="G280" s="153" t="e">
        <f t="shared" si="24"/>
        <v>#DIV/0!</v>
      </c>
      <c r="H280" s="154"/>
      <c r="I280" s="143" t="e">
        <f aca="true" t="shared" si="27" ref="I280:I308">(F280/J280)*100</f>
        <v>#DIV/0!</v>
      </c>
      <c r="J280" s="90">
        <f>SUM(J281)</f>
        <v>0</v>
      </c>
    </row>
    <row r="281" spans="1:10" ht="12.75" hidden="1">
      <c r="A281" s="24"/>
      <c r="B281" s="29"/>
      <c r="C281" s="32" t="s">
        <v>142</v>
      </c>
      <c r="D281" s="133" t="s">
        <v>122</v>
      </c>
      <c r="E281" s="82"/>
      <c r="F281" s="82"/>
      <c r="G281" s="154" t="e">
        <f t="shared" si="24"/>
        <v>#DIV/0!</v>
      </c>
      <c r="H281" s="154"/>
      <c r="I281" s="144" t="e">
        <f t="shared" si="27"/>
        <v>#DIV/0!</v>
      </c>
      <c r="J281" s="164"/>
    </row>
    <row r="282" spans="1:10" ht="12.75">
      <c r="A282" s="21"/>
      <c r="B282" s="29">
        <v>85295</v>
      </c>
      <c r="C282" s="22"/>
      <c r="D282" s="16" t="s">
        <v>5</v>
      </c>
      <c r="E282" s="23">
        <f>SUM(E283:E287)</f>
        <v>2525254.55</v>
      </c>
      <c r="F282" s="23">
        <f>SUM(F283:F287)</f>
        <v>2076589.59</v>
      </c>
      <c r="G282" s="143">
        <f t="shared" si="24"/>
        <v>82.23288182967535</v>
      </c>
      <c r="H282" s="143" t="e">
        <f>SUM(#REF!)</f>
        <v>#REF!</v>
      </c>
      <c r="I282" s="143">
        <f t="shared" si="27"/>
        <v>111.7077621425456</v>
      </c>
      <c r="J282" s="90">
        <f>SUM(J284:J286)</f>
        <v>1858948.34</v>
      </c>
    </row>
    <row r="283" spans="1:10" ht="12.75">
      <c r="A283" s="21"/>
      <c r="B283" s="38"/>
      <c r="C283" s="30" t="s">
        <v>26</v>
      </c>
      <c r="D283" s="97" t="s">
        <v>27</v>
      </c>
      <c r="E283" s="82">
        <v>200</v>
      </c>
      <c r="F283" s="82">
        <v>85.8</v>
      </c>
      <c r="G283" s="154">
        <f t="shared" si="24"/>
        <v>42.9</v>
      </c>
      <c r="H283" s="153"/>
      <c r="I283" s="156" t="s">
        <v>146</v>
      </c>
      <c r="J283" s="82">
        <v>0</v>
      </c>
    </row>
    <row r="284" spans="1:10" s="1" customFormat="1" ht="14.25" customHeight="1">
      <c r="A284" s="24"/>
      <c r="B284" s="25"/>
      <c r="C284" s="30" t="s">
        <v>11</v>
      </c>
      <c r="D284" s="97" t="s">
        <v>12</v>
      </c>
      <c r="E284" s="82">
        <v>4268</v>
      </c>
      <c r="F284" s="82">
        <v>3175.85</v>
      </c>
      <c r="G284" s="154">
        <f t="shared" si="24"/>
        <v>74.41073102155576</v>
      </c>
      <c r="H284" s="154"/>
      <c r="I284" s="144">
        <f t="shared" si="27"/>
        <v>103.77441722161589</v>
      </c>
      <c r="J284" s="82">
        <v>3060.34</v>
      </c>
    </row>
    <row r="285" spans="1:10" s="1" customFormat="1" ht="45">
      <c r="A285" s="24"/>
      <c r="B285" s="25"/>
      <c r="C285" s="32" t="s">
        <v>142</v>
      </c>
      <c r="D285" s="14" t="s">
        <v>182</v>
      </c>
      <c r="E285" s="27">
        <v>560086.55</v>
      </c>
      <c r="F285" s="27">
        <v>450754.94</v>
      </c>
      <c r="G285" s="144">
        <f t="shared" si="24"/>
        <v>80.47951517493144</v>
      </c>
      <c r="H285" s="144"/>
      <c r="I285" s="144">
        <f t="shared" si="27"/>
        <v>151.20017576932625</v>
      </c>
      <c r="J285" s="45">
        <v>298118</v>
      </c>
    </row>
    <row r="286" spans="1:10" ht="33.75">
      <c r="A286" s="24"/>
      <c r="B286" s="31"/>
      <c r="C286" s="32">
        <v>2030</v>
      </c>
      <c r="D286" s="14" t="s">
        <v>219</v>
      </c>
      <c r="E286" s="27">
        <v>1960000</v>
      </c>
      <c r="F286" s="27">
        <v>1622073</v>
      </c>
      <c r="G286" s="144">
        <f t="shared" si="24"/>
        <v>82.75882653061224</v>
      </c>
      <c r="H286" s="144"/>
      <c r="I286" s="144">
        <f t="shared" si="27"/>
        <v>104.12788794237918</v>
      </c>
      <c r="J286" s="45">
        <v>1557770</v>
      </c>
    </row>
    <row r="287" spans="1:10" ht="22.5">
      <c r="A287" s="24"/>
      <c r="B287" s="31"/>
      <c r="C287" s="32" t="s">
        <v>75</v>
      </c>
      <c r="D287" s="88" t="s">
        <v>128</v>
      </c>
      <c r="E287" s="178">
        <v>700</v>
      </c>
      <c r="F287" s="83">
        <v>500</v>
      </c>
      <c r="G287" s="154">
        <f t="shared" si="24"/>
        <v>71.42857142857143</v>
      </c>
      <c r="H287" s="146"/>
      <c r="I287" s="156" t="s">
        <v>146</v>
      </c>
      <c r="J287" s="168" t="s">
        <v>146</v>
      </c>
    </row>
    <row r="288" spans="1:10" ht="22.5">
      <c r="A288" s="28">
        <v>853</v>
      </c>
      <c r="B288" s="39"/>
      <c r="C288" s="98"/>
      <c r="D288" s="99" t="s">
        <v>105</v>
      </c>
      <c r="E288" s="100">
        <f>E289+E294</f>
        <v>2094868.83</v>
      </c>
      <c r="F288" s="100">
        <f>F289+F294</f>
        <v>1601854.85</v>
      </c>
      <c r="G288" s="142">
        <f t="shared" si="24"/>
        <v>76.46563961715923</v>
      </c>
      <c r="H288" s="155">
        <f>H289+H294</f>
        <v>68355.34999999999</v>
      </c>
      <c r="I288" s="155">
        <f t="shared" si="27"/>
        <v>132.85758791233417</v>
      </c>
      <c r="J288" s="100">
        <f>J289+J294</f>
        <v>1205693.1600000001</v>
      </c>
    </row>
    <row r="289" spans="1:10" ht="12.75">
      <c r="A289" s="49"/>
      <c r="B289" s="50">
        <v>85305</v>
      </c>
      <c r="C289" s="22"/>
      <c r="D289" s="16" t="s">
        <v>71</v>
      </c>
      <c r="E289" s="23">
        <f>SUM(E290:E293)</f>
        <v>381623</v>
      </c>
      <c r="F289" s="23">
        <f>SUM(F290:F293)</f>
        <v>338155.06</v>
      </c>
      <c r="G289" s="143">
        <f t="shared" si="24"/>
        <v>88.60971691957769</v>
      </c>
      <c r="H289" s="143">
        <f>SUM(H291:H292)</f>
        <v>64135.439999999995</v>
      </c>
      <c r="I289" s="143">
        <f t="shared" si="27"/>
        <v>96.88339533701452</v>
      </c>
      <c r="J289" s="23">
        <f>SUM(J290:J292)</f>
        <v>349033.04</v>
      </c>
    </row>
    <row r="290" spans="1:10" ht="12.75">
      <c r="A290" s="49"/>
      <c r="B290" s="53"/>
      <c r="C290" s="32" t="s">
        <v>64</v>
      </c>
      <c r="D290" s="12" t="s">
        <v>65</v>
      </c>
      <c r="E290" s="27">
        <v>100572</v>
      </c>
      <c r="F290" s="27">
        <v>86168.27</v>
      </c>
      <c r="G290" s="144">
        <f t="shared" si="24"/>
        <v>85.6781907489162</v>
      </c>
      <c r="H290" s="144"/>
      <c r="I290" s="144">
        <f t="shared" si="27"/>
        <v>94.82652955555872</v>
      </c>
      <c r="J290" s="45">
        <v>90869.37</v>
      </c>
    </row>
    <row r="291" spans="1:10" ht="12.75">
      <c r="A291" s="49"/>
      <c r="B291" s="53"/>
      <c r="C291" s="36" t="s">
        <v>26</v>
      </c>
      <c r="D291" s="12" t="s">
        <v>27</v>
      </c>
      <c r="E291" s="27">
        <v>100</v>
      </c>
      <c r="F291" s="27">
        <v>221.02</v>
      </c>
      <c r="G291" s="144">
        <f t="shared" si="24"/>
        <v>221.02</v>
      </c>
      <c r="H291" s="144">
        <v>6051.31</v>
      </c>
      <c r="I291" s="144">
        <f t="shared" si="27"/>
        <v>159.01863443413197</v>
      </c>
      <c r="J291" s="27">
        <v>138.99</v>
      </c>
    </row>
    <row r="292" spans="1:10" ht="12.75">
      <c r="A292" s="49"/>
      <c r="B292" s="60"/>
      <c r="C292" s="32" t="s">
        <v>11</v>
      </c>
      <c r="D292" s="12" t="s">
        <v>12</v>
      </c>
      <c r="E292" s="27">
        <v>280951</v>
      </c>
      <c r="F292" s="27">
        <v>251765.77</v>
      </c>
      <c r="G292" s="144">
        <f t="shared" si="24"/>
        <v>89.6119857199298</v>
      </c>
      <c r="H292" s="144">
        <v>58084.13</v>
      </c>
      <c r="I292" s="144">
        <f t="shared" si="27"/>
        <v>97.5742979315002</v>
      </c>
      <c r="J292" s="27">
        <v>258024.68</v>
      </c>
    </row>
    <row r="293" spans="1:10" ht="33.75" hidden="1">
      <c r="A293" s="49"/>
      <c r="B293" s="53"/>
      <c r="C293" s="32" t="s">
        <v>58</v>
      </c>
      <c r="D293" s="14" t="s">
        <v>219</v>
      </c>
      <c r="E293" s="82"/>
      <c r="F293" s="82"/>
      <c r="G293" s="144" t="e">
        <f t="shared" si="24"/>
        <v>#DIV/0!</v>
      </c>
      <c r="H293" s="154"/>
      <c r="I293" s="144" t="e">
        <f>(F293/J293)*100</f>
        <v>#DIV/0!</v>
      </c>
      <c r="J293" s="82"/>
    </row>
    <row r="294" spans="1:10" ht="12.75">
      <c r="A294" s="49"/>
      <c r="B294" s="50">
        <v>85395</v>
      </c>
      <c r="C294" s="44"/>
      <c r="D294" s="89" t="s">
        <v>5</v>
      </c>
      <c r="E294" s="90">
        <f>SUM(E295:E299)</f>
        <v>1713245.83</v>
      </c>
      <c r="F294" s="90">
        <f>SUM(F295:F299)</f>
        <v>1263699.79</v>
      </c>
      <c r="G294" s="153">
        <f t="shared" si="24"/>
        <v>73.76056418009784</v>
      </c>
      <c r="H294" s="153">
        <f>SUM(H295:H299)</f>
        <v>4219.91</v>
      </c>
      <c r="I294" s="143">
        <f t="shared" si="27"/>
        <v>147.51472147436954</v>
      </c>
      <c r="J294" s="90">
        <f>SUM(J295:J299)</f>
        <v>856660.1200000001</v>
      </c>
    </row>
    <row r="295" spans="1:10" ht="12.75">
      <c r="A295" s="56"/>
      <c r="B295" s="61"/>
      <c r="C295" s="32" t="s">
        <v>26</v>
      </c>
      <c r="D295" s="12" t="s">
        <v>27</v>
      </c>
      <c r="E295" s="27">
        <v>500</v>
      </c>
      <c r="F295" s="27">
        <v>961.86</v>
      </c>
      <c r="G295" s="144">
        <f t="shared" si="24"/>
        <v>192.372</v>
      </c>
      <c r="H295" s="144">
        <v>3950.02</v>
      </c>
      <c r="I295" s="144">
        <f t="shared" si="27"/>
        <v>27.45778678580094</v>
      </c>
      <c r="J295" s="27">
        <v>3503.05</v>
      </c>
    </row>
    <row r="296" spans="1:10" ht="45">
      <c r="A296" s="56"/>
      <c r="B296" s="61"/>
      <c r="C296" s="36" t="s">
        <v>148</v>
      </c>
      <c r="D296" s="88" t="s">
        <v>221</v>
      </c>
      <c r="E296" s="27">
        <v>1562017.69</v>
      </c>
      <c r="F296" s="27">
        <v>1112009.8</v>
      </c>
      <c r="G296" s="144">
        <f t="shared" si="24"/>
        <v>71.1906022011825</v>
      </c>
      <c r="H296" s="144"/>
      <c r="I296" s="144">
        <f>(F296/J296)*100</f>
        <v>139.16354187615582</v>
      </c>
      <c r="J296" s="45">
        <v>799066.9</v>
      </c>
    </row>
    <row r="297" spans="1:10" ht="45">
      <c r="A297" s="56"/>
      <c r="B297" s="61"/>
      <c r="C297" s="36" t="s">
        <v>149</v>
      </c>
      <c r="D297" s="88" t="s">
        <v>221</v>
      </c>
      <c r="E297" s="27">
        <v>150728.14</v>
      </c>
      <c r="F297" s="27">
        <v>150728.13</v>
      </c>
      <c r="G297" s="144">
        <f t="shared" si="24"/>
        <v>99.99999336553877</v>
      </c>
      <c r="H297" s="144"/>
      <c r="I297" s="144">
        <f t="shared" si="27"/>
        <v>278.6608546432744</v>
      </c>
      <c r="J297" s="45">
        <v>54090.17</v>
      </c>
    </row>
    <row r="298" spans="1:10" ht="33.75" hidden="1">
      <c r="A298" s="56"/>
      <c r="B298" s="61"/>
      <c r="C298" s="36" t="s">
        <v>140</v>
      </c>
      <c r="D298" s="88" t="s">
        <v>141</v>
      </c>
      <c r="E298" s="27"/>
      <c r="F298" s="27"/>
      <c r="G298" s="144" t="e">
        <f t="shared" si="24"/>
        <v>#DIV/0!</v>
      </c>
      <c r="H298" s="144"/>
      <c r="I298" s="156" t="e">
        <f t="shared" si="27"/>
        <v>#DIV/0!</v>
      </c>
      <c r="J298" s="45"/>
    </row>
    <row r="299" spans="1:10" ht="33.75" hidden="1">
      <c r="A299" s="49"/>
      <c r="B299" s="53"/>
      <c r="C299" s="36" t="s">
        <v>126</v>
      </c>
      <c r="D299" s="88" t="s">
        <v>190</v>
      </c>
      <c r="E299" s="35"/>
      <c r="F299" s="35"/>
      <c r="G299" s="144" t="e">
        <f t="shared" si="24"/>
        <v>#DIV/0!</v>
      </c>
      <c r="H299" s="144">
        <v>269.89</v>
      </c>
      <c r="I299" s="144" t="e">
        <f t="shared" si="27"/>
        <v>#DIV/0!</v>
      </c>
      <c r="J299" s="45"/>
    </row>
    <row r="300" spans="1:10" ht="12.75">
      <c r="A300" s="28">
        <v>854</v>
      </c>
      <c r="B300" s="18"/>
      <c r="C300" s="34"/>
      <c r="D300" s="68" t="s">
        <v>72</v>
      </c>
      <c r="E300" s="20">
        <f>E301</f>
        <v>850000</v>
      </c>
      <c r="F300" s="20">
        <f>F301</f>
        <v>596559</v>
      </c>
      <c r="G300" s="142">
        <f t="shared" si="24"/>
        <v>70.18341176470588</v>
      </c>
      <c r="H300" s="142" t="e">
        <f>H301</f>
        <v>#REF!</v>
      </c>
      <c r="I300" s="155">
        <f t="shared" si="27"/>
        <v>65.95733154073913</v>
      </c>
      <c r="J300" s="20">
        <f>J301</f>
        <v>904462</v>
      </c>
    </row>
    <row r="301" spans="1:10" ht="12.75">
      <c r="A301" s="49"/>
      <c r="B301" s="50">
        <v>85415</v>
      </c>
      <c r="C301" s="22"/>
      <c r="D301" s="16" t="s">
        <v>73</v>
      </c>
      <c r="E301" s="23">
        <f>SUM(E302:E304)</f>
        <v>850000</v>
      </c>
      <c r="F301" s="23">
        <f>SUM(F302:F304)</f>
        <v>596559</v>
      </c>
      <c r="G301" s="143">
        <f t="shared" si="24"/>
        <v>70.18341176470588</v>
      </c>
      <c r="H301" s="143" t="e">
        <f>#REF!</f>
        <v>#REF!</v>
      </c>
      <c r="I301" s="143">
        <f t="shared" si="27"/>
        <v>65.95733154073913</v>
      </c>
      <c r="J301" s="23">
        <f>SUM(J303:J304)</f>
        <v>904462</v>
      </c>
    </row>
    <row r="302" spans="1:10" ht="12.75" hidden="1">
      <c r="A302" s="49"/>
      <c r="B302" s="53"/>
      <c r="C302" s="32" t="s">
        <v>11</v>
      </c>
      <c r="D302" s="12" t="s">
        <v>185</v>
      </c>
      <c r="E302" s="27">
        <v>0</v>
      </c>
      <c r="F302" s="27">
        <v>0</v>
      </c>
      <c r="G302" s="144" t="e">
        <f t="shared" si="24"/>
        <v>#DIV/0!</v>
      </c>
      <c r="H302" s="143"/>
      <c r="I302" s="144" t="e">
        <f t="shared" si="27"/>
        <v>#DIV/0!</v>
      </c>
      <c r="J302" s="27">
        <v>0</v>
      </c>
    </row>
    <row r="303" spans="1:10" ht="33.75">
      <c r="A303" s="49"/>
      <c r="B303" s="53"/>
      <c r="C303" s="32" t="s">
        <v>58</v>
      </c>
      <c r="D303" s="14" t="s">
        <v>219</v>
      </c>
      <c r="E303" s="27">
        <v>720000</v>
      </c>
      <c r="F303" s="27">
        <v>465000</v>
      </c>
      <c r="G303" s="144">
        <f t="shared" si="24"/>
        <v>64.58333333333333</v>
      </c>
      <c r="H303" s="144"/>
      <c r="I303" s="144">
        <f t="shared" si="27"/>
        <v>59.07019698957951</v>
      </c>
      <c r="J303" s="27">
        <v>787199</v>
      </c>
    </row>
    <row r="304" spans="1:10" ht="45">
      <c r="A304" s="49"/>
      <c r="B304" s="53"/>
      <c r="C304" s="32" t="s">
        <v>227</v>
      </c>
      <c r="D304" s="135" t="s">
        <v>228</v>
      </c>
      <c r="E304" s="27">
        <v>130000</v>
      </c>
      <c r="F304" s="27">
        <v>131559</v>
      </c>
      <c r="G304" s="144">
        <f t="shared" si="24"/>
        <v>101.19923076923077</v>
      </c>
      <c r="H304" s="144"/>
      <c r="I304" s="144">
        <f t="shared" si="27"/>
        <v>112.19139882145264</v>
      </c>
      <c r="J304" s="27">
        <v>117263</v>
      </c>
    </row>
    <row r="305" spans="1:10" ht="15" customHeight="1">
      <c r="A305" s="28">
        <v>900</v>
      </c>
      <c r="B305" s="39"/>
      <c r="C305" s="40"/>
      <c r="D305" s="69" t="s">
        <v>99</v>
      </c>
      <c r="E305" s="20">
        <f>SUM(E306,E309,E312,E317,E321,E327,E331,E333)</f>
        <v>4181229.97</v>
      </c>
      <c r="F305" s="20">
        <f>SUM(F306,F311,F312,F317,F321,F327,F331,F333,)</f>
        <v>1837017.58</v>
      </c>
      <c r="G305" s="142">
        <f t="shared" si="24"/>
        <v>43.934861109780094</v>
      </c>
      <c r="H305" s="142" t="e">
        <f>H312+#REF!+H321+H331+H333</f>
        <v>#REF!</v>
      </c>
      <c r="I305" s="142">
        <f t="shared" si="27"/>
        <v>62.66251309257065</v>
      </c>
      <c r="J305" s="20">
        <f>SUM(J309,J312,J319,J321,J327,J331,J333,J306)</f>
        <v>2931605.34</v>
      </c>
    </row>
    <row r="306" spans="1:10" ht="21.75" customHeight="1">
      <c r="A306" s="21"/>
      <c r="B306" s="29">
        <v>90001</v>
      </c>
      <c r="C306" s="118"/>
      <c r="D306" s="74" t="s">
        <v>186</v>
      </c>
      <c r="E306" s="23">
        <f>SUM(E307:E308)</f>
        <v>265715</v>
      </c>
      <c r="F306" s="23">
        <f>SUM(F308)</f>
        <v>0</v>
      </c>
      <c r="G306" s="42">
        <v>0</v>
      </c>
      <c r="H306" s="142"/>
      <c r="I306" s="149" t="s">
        <v>146</v>
      </c>
      <c r="J306" s="42">
        <f>SUM(J308:J308)</f>
        <v>0</v>
      </c>
    </row>
    <row r="307" spans="1:10" ht="21.75" customHeight="1">
      <c r="A307" s="21"/>
      <c r="B307" s="38"/>
      <c r="C307" s="195" t="s">
        <v>250</v>
      </c>
      <c r="D307" s="13" t="s">
        <v>12</v>
      </c>
      <c r="E307" s="27">
        <v>265715</v>
      </c>
      <c r="F307" s="27">
        <v>0</v>
      </c>
      <c r="G307" s="144">
        <f t="shared" si="24"/>
        <v>0</v>
      </c>
      <c r="H307" s="142"/>
      <c r="I307" s="156" t="s">
        <v>146</v>
      </c>
      <c r="J307" s="42" t="s">
        <v>146</v>
      </c>
    </row>
    <row r="308" spans="1:10" ht="33.75" hidden="1">
      <c r="A308" s="21"/>
      <c r="B308" s="21"/>
      <c r="C308" s="32" t="s">
        <v>126</v>
      </c>
      <c r="D308" s="88" t="s">
        <v>190</v>
      </c>
      <c r="E308" s="45"/>
      <c r="F308" s="45"/>
      <c r="G308" s="27" t="e">
        <f>F308/E308*100</f>
        <v>#DIV/0!</v>
      </c>
      <c r="H308" s="142"/>
      <c r="I308" s="156" t="e">
        <f t="shared" si="27"/>
        <v>#DIV/0!</v>
      </c>
      <c r="J308" s="45"/>
    </row>
    <row r="309" spans="1:10" ht="12" customHeight="1">
      <c r="A309" s="21"/>
      <c r="B309" s="29">
        <v>90002</v>
      </c>
      <c r="C309" s="118"/>
      <c r="D309" s="74" t="s">
        <v>177</v>
      </c>
      <c r="E309" s="23">
        <f>SUM(E310:E311)</f>
        <v>114322.5</v>
      </c>
      <c r="F309" s="23">
        <f>SUM(F311:F311)</f>
        <v>0</v>
      </c>
      <c r="G309" s="23">
        <f>SUM(G311:G311)</f>
        <v>0</v>
      </c>
      <c r="H309" s="23">
        <f>SUM(H311:H311)</f>
        <v>0</v>
      </c>
      <c r="I309" s="149" t="s">
        <v>146</v>
      </c>
      <c r="J309" s="23">
        <f>SUM(J311:J311)</f>
        <v>0</v>
      </c>
    </row>
    <row r="310" spans="1:10" ht="22.5" hidden="1">
      <c r="A310" s="21"/>
      <c r="B310" s="38"/>
      <c r="C310" s="169" t="s">
        <v>78</v>
      </c>
      <c r="D310" s="14" t="s">
        <v>92</v>
      </c>
      <c r="E310" s="170"/>
      <c r="F310" s="27"/>
      <c r="G310" s="144" t="e">
        <f t="shared" si="24"/>
        <v>#DIV/0!</v>
      </c>
      <c r="H310" s="23"/>
      <c r="I310" s="42"/>
      <c r="J310" s="27"/>
    </row>
    <row r="311" spans="1:10" ht="33.75">
      <c r="A311" s="21"/>
      <c r="B311" s="21"/>
      <c r="C311" s="32" t="s">
        <v>150</v>
      </c>
      <c r="D311" s="88" t="s">
        <v>187</v>
      </c>
      <c r="E311" s="45">
        <v>114322.5</v>
      </c>
      <c r="F311" s="45">
        <v>0</v>
      </c>
      <c r="G311" s="144">
        <f t="shared" si="24"/>
        <v>0</v>
      </c>
      <c r="H311" s="45"/>
      <c r="I311" s="156" t="s">
        <v>146</v>
      </c>
      <c r="J311" s="45">
        <v>0</v>
      </c>
    </row>
    <row r="312" spans="1:10" ht="12.75">
      <c r="A312" s="21"/>
      <c r="B312" s="29">
        <v>90004</v>
      </c>
      <c r="C312" s="22"/>
      <c r="D312" s="74" t="s">
        <v>82</v>
      </c>
      <c r="E312" s="23">
        <f>SUM(E313:E316)</f>
        <v>1925807.95</v>
      </c>
      <c r="F312" s="23">
        <f>SUM(F313:F316)</f>
        <v>8977.95</v>
      </c>
      <c r="G312" s="143">
        <f t="shared" si="24"/>
        <v>0.46619134581929633</v>
      </c>
      <c r="H312" s="143">
        <f>H316</f>
        <v>0</v>
      </c>
      <c r="I312" s="143">
        <f aca="true" t="shared" si="28" ref="I312:I317">(F312/J312)*100</f>
        <v>0.6989788040309518</v>
      </c>
      <c r="J312" s="23">
        <f>SUM(J313:J316)</f>
        <v>1284438.09</v>
      </c>
    </row>
    <row r="313" spans="1:10" ht="22.5" hidden="1">
      <c r="A313" s="21"/>
      <c r="B313" s="38"/>
      <c r="C313" s="32" t="s">
        <v>78</v>
      </c>
      <c r="D313" s="14" t="s">
        <v>92</v>
      </c>
      <c r="E313" s="27"/>
      <c r="F313" s="27"/>
      <c r="G313" s="144" t="e">
        <f t="shared" si="24"/>
        <v>#DIV/0!</v>
      </c>
      <c r="H313" s="144"/>
      <c r="I313" s="144">
        <f t="shared" si="28"/>
        <v>0</v>
      </c>
      <c r="J313" s="45">
        <v>243428.76</v>
      </c>
    </row>
    <row r="314" spans="1:10" ht="12.75" hidden="1">
      <c r="A314" s="21"/>
      <c r="B314" s="38"/>
      <c r="C314" s="32" t="s">
        <v>26</v>
      </c>
      <c r="D314" s="12" t="s">
        <v>27</v>
      </c>
      <c r="E314" s="27"/>
      <c r="F314" s="27"/>
      <c r="G314" s="144" t="e">
        <f t="shared" si="24"/>
        <v>#DIV/0!</v>
      </c>
      <c r="H314" s="144"/>
      <c r="I314" s="144">
        <f t="shared" si="28"/>
        <v>0</v>
      </c>
      <c r="J314" s="45">
        <v>812.56</v>
      </c>
    </row>
    <row r="315" spans="1:10" ht="33.75">
      <c r="A315" s="21"/>
      <c r="B315" s="38"/>
      <c r="C315" s="32" t="s">
        <v>150</v>
      </c>
      <c r="D315" s="88" t="s">
        <v>187</v>
      </c>
      <c r="E315" s="27">
        <v>78977.95</v>
      </c>
      <c r="F315" s="27">
        <v>8977.95</v>
      </c>
      <c r="G315" s="144">
        <f t="shared" si="24"/>
        <v>11.367666544902725</v>
      </c>
      <c r="H315" s="144"/>
      <c r="I315" s="144">
        <f t="shared" si="28"/>
        <v>89.77950000000001</v>
      </c>
      <c r="J315" s="45">
        <v>10000</v>
      </c>
    </row>
    <row r="316" spans="1:10" ht="33.75">
      <c r="A316" s="24"/>
      <c r="B316" s="25"/>
      <c r="C316" s="32" t="s">
        <v>126</v>
      </c>
      <c r="D316" s="88" t="s">
        <v>190</v>
      </c>
      <c r="E316" s="27">
        <v>1846830</v>
      </c>
      <c r="F316" s="27">
        <v>0</v>
      </c>
      <c r="G316" s="144">
        <f t="shared" si="24"/>
        <v>0</v>
      </c>
      <c r="H316" s="144">
        <v>0</v>
      </c>
      <c r="I316" s="144">
        <f t="shared" si="28"/>
        <v>0</v>
      </c>
      <c r="J316" s="27">
        <v>1030196.77</v>
      </c>
    </row>
    <row r="317" spans="1:10" ht="12.75" hidden="1">
      <c r="A317" s="24"/>
      <c r="B317" s="29">
        <v>90005</v>
      </c>
      <c r="C317" s="46"/>
      <c r="D317" s="91" t="s">
        <v>237</v>
      </c>
      <c r="E317" s="23">
        <f>SUM(E318:E318)</f>
        <v>0</v>
      </c>
      <c r="F317" s="23">
        <f>SUM(F318:F318)</f>
        <v>0</v>
      </c>
      <c r="G317" s="143" t="e">
        <f t="shared" si="24"/>
        <v>#DIV/0!</v>
      </c>
      <c r="H317" s="144"/>
      <c r="I317" s="143" t="e">
        <f t="shared" si="28"/>
        <v>#DIV/0!</v>
      </c>
      <c r="J317" s="27"/>
    </row>
    <row r="318" spans="1:10" ht="33.75" hidden="1">
      <c r="A318" s="24"/>
      <c r="B318" s="118"/>
      <c r="C318" s="32" t="s">
        <v>150</v>
      </c>
      <c r="D318" s="88" t="s">
        <v>187</v>
      </c>
      <c r="E318" s="27">
        <v>0</v>
      </c>
      <c r="F318" s="27">
        <v>0</v>
      </c>
      <c r="G318" s="144" t="e">
        <f t="shared" si="24"/>
        <v>#DIV/0!</v>
      </c>
      <c r="H318" s="144"/>
      <c r="I318" s="144" t="e">
        <f aca="true" t="shared" si="29" ref="I318:I326">(F318/J318)*100</f>
        <v>#DIV/0!</v>
      </c>
      <c r="J318" s="27"/>
    </row>
    <row r="319" spans="1:10" ht="12.75" hidden="1">
      <c r="A319" s="24"/>
      <c r="B319" s="29">
        <v>90015</v>
      </c>
      <c r="C319" s="46"/>
      <c r="D319" s="16" t="s">
        <v>178</v>
      </c>
      <c r="E319" s="23">
        <f aca="true" t="shared" si="30" ref="E319:J319">SUM(E320:E320)</f>
        <v>0</v>
      </c>
      <c r="F319" s="23">
        <f t="shared" si="30"/>
        <v>0</v>
      </c>
      <c r="G319" s="23">
        <f t="shared" si="30"/>
        <v>0</v>
      </c>
      <c r="H319" s="23">
        <f t="shared" si="30"/>
        <v>0</v>
      </c>
      <c r="I319" s="23" t="e">
        <f t="shared" si="30"/>
        <v>#VALUE!</v>
      </c>
      <c r="J319" s="23">
        <f t="shared" si="30"/>
        <v>0</v>
      </c>
    </row>
    <row r="320" spans="1:10" ht="12.75" hidden="1">
      <c r="A320" s="24"/>
      <c r="B320" s="25"/>
      <c r="C320" s="54" t="s">
        <v>78</v>
      </c>
      <c r="D320" s="12" t="s">
        <v>176</v>
      </c>
      <c r="E320" s="27"/>
      <c r="F320" s="27"/>
      <c r="G320" s="156" t="s">
        <v>146</v>
      </c>
      <c r="H320" s="156"/>
      <c r="I320" s="144" t="e">
        <f t="shared" si="29"/>
        <v>#VALUE!</v>
      </c>
      <c r="J320" s="45" t="s">
        <v>146</v>
      </c>
    </row>
    <row r="321" spans="1:10" ht="12.75">
      <c r="A321" s="48"/>
      <c r="B321" s="29">
        <v>90017</v>
      </c>
      <c r="C321" s="62"/>
      <c r="D321" s="16" t="s">
        <v>74</v>
      </c>
      <c r="E321" s="23">
        <f>SUM(E322:E326)</f>
        <v>286000</v>
      </c>
      <c r="F321" s="23">
        <f>SUM(F322:F326)</f>
        <v>244481.77</v>
      </c>
      <c r="G321" s="143">
        <f t="shared" si="24"/>
        <v>85.48313636363636</v>
      </c>
      <c r="H321" s="143">
        <f>SUM(H322:H324)</f>
        <v>0</v>
      </c>
      <c r="I321" s="143">
        <f t="shared" si="29"/>
        <v>94.92207830478968</v>
      </c>
      <c r="J321" s="23">
        <f>SUM(J322:J326)</f>
        <v>257560.49</v>
      </c>
    </row>
    <row r="322" spans="1:10" ht="45">
      <c r="A322" s="63"/>
      <c r="B322" s="25"/>
      <c r="C322" s="36" t="s">
        <v>10</v>
      </c>
      <c r="D322" s="88" t="s">
        <v>240</v>
      </c>
      <c r="E322" s="27">
        <v>281000</v>
      </c>
      <c r="F322" s="27">
        <v>241251.55</v>
      </c>
      <c r="G322" s="144">
        <f t="shared" si="24"/>
        <v>85.85464412811388</v>
      </c>
      <c r="H322" s="144">
        <v>0</v>
      </c>
      <c r="I322" s="144">
        <f t="shared" si="29"/>
        <v>97.78183980182898</v>
      </c>
      <c r="J322" s="27">
        <v>246724.29</v>
      </c>
    </row>
    <row r="323" spans="1:10" ht="12.75" hidden="1">
      <c r="A323" s="24"/>
      <c r="B323" s="25"/>
      <c r="C323" s="32" t="s">
        <v>26</v>
      </c>
      <c r="D323" s="12" t="s">
        <v>27</v>
      </c>
      <c r="E323" s="27">
        <v>0</v>
      </c>
      <c r="F323" s="27">
        <v>0</v>
      </c>
      <c r="G323" s="144" t="e">
        <f t="shared" si="24"/>
        <v>#DIV/0!</v>
      </c>
      <c r="H323" s="144">
        <v>0</v>
      </c>
      <c r="I323" s="144">
        <f t="shared" si="29"/>
        <v>0</v>
      </c>
      <c r="J323" s="27">
        <v>680.43</v>
      </c>
    </row>
    <row r="324" spans="1:10" ht="12.75">
      <c r="A324" s="24"/>
      <c r="B324" s="25"/>
      <c r="C324" s="30" t="s">
        <v>11</v>
      </c>
      <c r="D324" s="13" t="s">
        <v>12</v>
      </c>
      <c r="E324" s="27">
        <v>5000</v>
      </c>
      <c r="F324" s="27">
        <v>3230.22</v>
      </c>
      <c r="G324" s="144">
        <f t="shared" si="24"/>
        <v>64.6044</v>
      </c>
      <c r="H324" s="144">
        <v>0</v>
      </c>
      <c r="I324" s="144">
        <f t="shared" si="29"/>
        <v>31.806746312687267</v>
      </c>
      <c r="J324" s="27">
        <v>10155.77</v>
      </c>
    </row>
    <row r="325" spans="1:10" ht="12.75" hidden="1">
      <c r="A325" s="24"/>
      <c r="B325" s="25"/>
      <c r="C325" s="30" t="s">
        <v>194</v>
      </c>
      <c r="D325" s="166" t="s">
        <v>195</v>
      </c>
      <c r="E325" s="27"/>
      <c r="F325" s="27"/>
      <c r="G325" s="144" t="e">
        <f t="shared" si="24"/>
        <v>#DIV/0!</v>
      </c>
      <c r="H325" s="144"/>
      <c r="I325" s="156" t="e">
        <f t="shared" si="29"/>
        <v>#DIV/0!</v>
      </c>
      <c r="J325" s="27">
        <v>0</v>
      </c>
    </row>
    <row r="326" spans="1:10" ht="33.75" hidden="1">
      <c r="A326" s="24"/>
      <c r="B326" s="25"/>
      <c r="C326" s="32" t="s">
        <v>150</v>
      </c>
      <c r="D326" s="88" t="s">
        <v>187</v>
      </c>
      <c r="E326" s="27"/>
      <c r="F326" s="27"/>
      <c r="G326" s="144" t="e">
        <f t="shared" si="24"/>
        <v>#DIV/0!</v>
      </c>
      <c r="H326" s="144"/>
      <c r="I326" s="144" t="e">
        <f t="shared" si="29"/>
        <v>#DIV/0!</v>
      </c>
      <c r="J326" s="45"/>
    </row>
    <row r="327" spans="1:10" ht="24" customHeight="1">
      <c r="A327" s="48"/>
      <c r="B327" s="29">
        <v>90019</v>
      </c>
      <c r="C327" s="62"/>
      <c r="D327" s="15" t="s">
        <v>129</v>
      </c>
      <c r="E327" s="23">
        <f>SUM(E328:E330)</f>
        <v>1556000</v>
      </c>
      <c r="F327" s="23">
        <f>SUM(F328:F330)</f>
        <v>1565208.65</v>
      </c>
      <c r="G327" s="143">
        <f>F327*100/E327</f>
        <v>100.59181555269923</v>
      </c>
      <c r="H327" s="143" t="e">
        <f>SUM(H329:H333)</f>
        <v>#REF!</v>
      </c>
      <c r="I327" s="143">
        <f aca="true" t="shared" si="31" ref="I327:I344">(F327/J327)*100</f>
        <v>260.9725103861133</v>
      </c>
      <c r="J327" s="23">
        <f>SUM(J328:J330)</f>
        <v>599759.97</v>
      </c>
    </row>
    <row r="328" spans="1:10" ht="12.75">
      <c r="A328" s="63"/>
      <c r="B328" s="25"/>
      <c r="C328" s="36" t="s">
        <v>17</v>
      </c>
      <c r="D328" s="12" t="s">
        <v>18</v>
      </c>
      <c r="E328" s="27">
        <v>1556000</v>
      </c>
      <c r="F328" s="27">
        <v>1565208.65</v>
      </c>
      <c r="G328" s="144">
        <f t="shared" si="24"/>
        <v>100.59181555269923</v>
      </c>
      <c r="H328" s="144"/>
      <c r="I328" s="144">
        <f t="shared" si="31"/>
        <v>260.9725103861133</v>
      </c>
      <c r="J328" s="27">
        <v>599759.97</v>
      </c>
    </row>
    <row r="329" spans="1:10" ht="12.75" hidden="1">
      <c r="A329" s="24"/>
      <c r="B329" s="25"/>
      <c r="C329" s="32" t="s">
        <v>11</v>
      </c>
      <c r="D329" s="12" t="s">
        <v>12</v>
      </c>
      <c r="E329" s="27"/>
      <c r="F329" s="27"/>
      <c r="G329" s="144" t="e">
        <f t="shared" si="24"/>
        <v>#DIV/0!</v>
      </c>
      <c r="H329" s="144">
        <v>0</v>
      </c>
      <c r="I329" s="144" t="e">
        <f t="shared" si="31"/>
        <v>#DIV/0!</v>
      </c>
      <c r="J329" s="27">
        <v>0</v>
      </c>
    </row>
    <row r="330" spans="1:10" ht="22.5" hidden="1">
      <c r="A330" s="24"/>
      <c r="B330" s="25"/>
      <c r="C330" s="32" t="s">
        <v>75</v>
      </c>
      <c r="D330" s="88" t="s">
        <v>164</v>
      </c>
      <c r="E330" s="83"/>
      <c r="F330" s="83"/>
      <c r="G330" s="144" t="e">
        <f t="shared" si="24"/>
        <v>#DIV/0!</v>
      </c>
      <c r="H330" s="144"/>
      <c r="I330" s="144" t="e">
        <f t="shared" si="31"/>
        <v>#DIV/0!</v>
      </c>
      <c r="J330" s="27">
        <v>0</v>
      </c>
    </row>
    <row r="331" spans="1:10" ht="22.5">
      <c r="A331" s="21"/>
      <c r="B331" s="29">
        <v>90020</v>
      </c>
      <c r="C331" s="22"/>
      <c r="D331" s="91" t="s">
        <v>121</v>
      </c>
      <c r="E331" s="86">
        <f>SUM(E332)</f>
        <v>27000</v>
      </c>
      <c r="F331" s="86">
        <f>SUM(F332)</f>
        <v>11965.1</v>
      </c>
      <c r="G331" s="145">
        <f t="shared" si="24"/>
        <v>44.315185185185186</v>
      </c>
      <c r="H331" s="145">
        <f>H332</f>
        <v>22360.2</v>
      </c>
      <c r="I331" s="143">
        <f t="shared" si="31"/>
        <v>86.94063090831673</v>
      </c>
      <c r="J331" s="86">
        <f>SUM(J332)</f>
        <v>13762.38</v>
      </c>
    </row>
    <row r="332" spans="1:10" ht="12.75">
      <c r="A332" s="24"/>
      <c r="B332" s="31"/>
      <c r="C332" s="37" t="s">
        <v>76</v>
      </c>
      <c r="D332" s="12" t="s">
        <v>77</v>
      </c>
      <c r="E332" s="27">
        <v>27000</v>
      </c>
      <c r="F332" s="27">
        <v>11965.1</v>
      </c>
      <c r="G332" s="144">
        <f t="shared" si="24"/>
        <v>44.315185185185186</v>
      </c>
      <c r="H332" s="144">
        <v>22360.2</v>
      </c>
      <c r="I332" s="144">
        <f t="shared" si="31"/>
        <v>86.94063090831673</v>
      </c>
      <c r="J332" s="27">
        <v>13762.38</v>
      </c>
    </row>
    <row r="333" spans="1:10" ht="12.75">
      <c r="A333" s="21"/>
      <c r="B333" s="29">
        <v>90095</v>
      </c>
      <c r="C333" s="62"/>
      <c r="D333" s="16" t="s">
        <v>5</v>
      </c>
      <c r="E333" s="23">
        <f>SUM(E334:E337)</f>
        <v>6384.52</v>
      </c>
      <c r="F333" s="23">
        <f>SUM(F334:F337)</f>
        <v>6384.110000000001</v>
      </c>
      <c r="G333" s="143">
        <f t="shared" si="24"/>
        <v>99.99357821731311</v>
      </c>
      <c r="H333" s="143" t="e">
        <f>SUM(#REF!)</f>
        <v>#REF!</v>
      </c>
      <c r="I333" s="143">
        <f t="shared" si="31"/>
        <v>0.8226051081221951</v>
      </c>
      <c r="J333" s="23">
        <f>SUM(J334:J337)</f>
        <v>776084.41</v>
      </c>
    </row>
    <row r="334" spans="1:10" ht="22.5">
      <c r="A334" s="21"/>
      <c r="B334" s="38"/>
      <c r="C334" s="32" t="s">
        <v>78</v>
      </c>
      <c r="D334" s="14" t="s">
        <v>92</v>
      </c>
      <c r="E334" s="27">
        <v>3</v>
      </c>
      <c r="F334" s="27">
        <v>2.59</v>
      </c>
      <c r="G334" s="144">
        <f t="shared" si="24"/>
        <v>86.33333333333333</v>
      </c>
      <c r="H334" s="144"/>
      <c r="I334" s="156" t="s">
        <v>146</v>
      </c>
      <c r="J334" s="45" t="s">
        <v>146</v>
      </c>
    </row>
    <row r="335" spans="1:10" ht="12.75" hidden="1">
      <c r="A335" s="21"/>
      <c r="B335" s="38"/>
      <c r="C335" s="32" t="s">
        <v>11</v>
      </c>
      <c r="D335" s="12" t="s">
        <v>12</v>
      </c>
      <c r="E335" s="27"/>
      <c r="F335" s="27"/>
      <c r="G335" s="144" t="e">
        <f t="shared" si="24"/>
        <v>#DIV/0!</v>
      </c>
      <c r="H335" s="144"/>
      <c r="I335" s="144" t="e">
        <f t="shared" si="31"/>
        <v>#DIV/0!</v>
      </c>
      <c r="J335" s="45"/>
    </row>
    <row r="336" spans="1:10" ht="33.75">
      <c r="A336" s="21"/>
      <c r="B336" s="38"/>
      <c r="C336" s="32" t="s">
        <v>150</v>
      </c>
      <c r="D336" s="88" t="s">
        <v>187</v>
      </c>
      <c r="E336" s="27">
        <v>6381.52</v>
      </c>
      <c r="F336" s="27">
        <v>6381.52</v>
      </c>
      <c r="G336" s="144">
        <f>F336*100/E336</f>
        <v>100</v>
      </c>
      <c r="H336" s="144"/>
      <c r="I336" s="144">
        <f t="shared" si="31"/>
        <v>44.388921272253526</v>
      </c>
      <c r="J336" s="45">
        <v>14376.38</v>
      </c>
    </row>
    <row r="337" spans="1:10" ht="33.75" hidden="1">
      <c r="A337" s="21"/>
      <c r="B337" s="38"/>
      <c r="C337" s="32">
        <v>6298</v>
      </c>
      <c r="D337" s="88" t="s">
        <v>190</v>
      </c>
      <c r="E337" s="27"/>
      <c r="F337" s="27">
        <v>0</v>
      </c>
      <c r="G337" s="144" t="e">
        <f>F337*100/E337</f>
        <v>#DIV/0!</v>
      </c>
      <c r="H337" s="144"/>
      <c r="I337" s="144">
        <f t="shared" si="31"/>
        <v>0</v>
      </c>
      <c r="J337" s="27">
        <v>761708.03</v>
      </c>
    </row>
    <row r="338" spans="1:10" ht="20.25" customHeight="1">
      <c r="A338" s="28">
        <v>921</v>
      </c>
      <c r="B338" s="39"/>
      <c r="C338" s="40"/>
      <c r="D338" s="75" t="s">
        <v>101</v>
      </c>
      <c r="E338" s="20">
        <f>E339+E341+E343</f>
        <v>100000</v>
      </c>
      <c r="F338" s="20">
        <f>F339+F341+F343+F347</f>
        <v>83334</v>
      </c>
      <c r="G338" s="142">
        <f t="shared" si="24"/>
        <v>83.334</v>
      </c>
      <c r="H338" s="142" t="e">
        <f>H341+H343+#REF!</f>
        <v>#REF!</v>
      </c>
      <c r="I338" s="142">
        <f t="shared" si="31"/>
        <v>15.045016435345374</v>
      </c>
      <c r="J338" s="20">
        <f>J341+J343+J347</f>
        <v>553897.7</v>
      </c>
    </row>
    <row r="339" spans="1:10" ht="13.5" customHeight="1" hidden="1">
      <c r="A339" s="49"/>
      <c r="B339" s="50">
        <v>92109</v>
      </c>
      <c r="C339" s="179"/>
      <c r="D339" s="180" t="s">
        <v>231</v>
      </c>
      <c r="E339" s="52">
        <f>SUM(E340:E340)</f>
        <v>0</v>
      </c>
      <c r="F339" s="52">
        <f>SUM(F340:F340)</f>
        <v>0</v>
      </c>
      <c r="G339" s="151" t="e">
        <f t="shared" si="24"/>
        <v>#DIV/0!</v>
      </c>
      <c r="H339" s="151"/>
      <c r="I339" s="151"/>
      <c r="J339" s="52"/>
    </row>
    <row r="340" spans="1:10" ht="35.25" customHeight="1" hidden="1">
      <c r="A340" s="49"/>
      <c r="B340" s="120"/>
      <c r="C340" s="54" t="s">
        <v>232</v>
      </c>
      <c r="D340" s="181" t="s">
        <v>233</v>
      </c>
      <c r="E340" s="127"/>
      <c r="F340" s="55"/>
      <c r="G340" s="151"/>
      <c r="H340" s="151"/>
      <c r="I340" s="151"/>
      <c r="J340" s="52"/>
    </row>
    <row r="341" spans="1:10" ht="12.75">
      <c r="A341" s="21"/>
      <c r="B341" s="64">
        <v>92116</v>
      </c>
      <c r="C341" s="65"/>
      <c r="D341" s="15" t="s">
        <v>79</v>
      </c>
      <c r="E341" s="23">
        <f>SUM(E342)</f>
        <v>100000</v>
      </c>
      <c r="F341" s="23">
        <f>SUM(F342)</f>
        <v>83334</v>
      </c>
      <c r="G341" s="143">
        <f t="shared" si="24"/>
        <v>83.334</v>
      </c>
      <c r="H341" s="143">
        <f>SUM(H342)</f>
        <v>110000</v>
      </c>
      <c r="I341" s="143">
        <f t="shared" si="31"/>
        <v>66.66720000000001</v>
      </c>
      <c r="J341" s="23">
        <f>SUM(J342)</f>
        <v>125000</v>
      </c>
    </row>
    <row r="342" spans="1:10" ht="33.75">
      <c r="A342" s="24"/>
      <c r="B342" s="31"/>
      <c r="C342" s="32">
        <v>2320</v>
      </c>
      <c r="D342" s="14" t="s">
        <v>242</v>
      </c>
      <c r="E342" s="27">
        <v>100000</v>
      </c>
      <c r="F342" s="27">
        <v>83334</v>
      </c>
      <c r="G342" s="144">
        <f t="shared" si="24"/>
        <v>83.334</v>
      </c>
      <c r="H342" s="144">
        <v>110000</v>
      </c>
      <c r="I342" s="144">
        <f t="shared" si="31"/>
        <v>66.66720000000001</v>
      </c>
      <c r="J342" s="27">
        <v>125000</v>
      </c>
    </row>
    <row r="343" spans="1:10" ht="12.75" hidden="1">
      <c r="A343" s="21"/>
      <c r="B343" s="29">
        <v>92120</v>
      </c>
      <c r="C343" s="22"/>
      <c r="D343" s="16" t="s">
        <v>97</v>
      </c>
      <c r="E343" s="23">
        <f>SUM(E344:E346)</f>
        <v>0</v>
      </c>
      <c r="F343" s="23">
        <f>SUM(F344:F346)</f>
        <v>0</v>
      </c>
      <c r="G343" s="143" t="e">
        <f t="shared" si="24"/>
        <v>#DIV/0!</v>
      </c>
      <c r="H343" s="143">
        <v>15000</v>
      </c>
      <c r="I343" s="143">
        <f t="shared" si="31"/>
        <v>0</v>
      </c>
      <c r="J343" s="23">
        <f>SUM(J344:J346)</f>
        <v>428897.7</v>
      </c>
    </row>
    <row r="344" spans="1:10" ht="22.5" customHeight="1" hidden="1">
      <c r="A344" s="21"/>
      <c r="B344" s="111"/>
      <c r="C344" s="46" t="s">
        <v>78</v>
      </c>
      <c r="D344" s="14" t="s">
        <v>92</v>
      </c>
      <c r="E344" s="27"/>
      <c r="F344" s="27"/>
      <c r="G344" s="156" t="s">
        <v>146</v>
      </c>
      <c r="H344" s="144"/>
      <c r="I344" s="144" t="e">
        <f t="shared" si="31"/>
        <v>#DIV/0!</v>
      </c>
      <c r="J344" s="27">
        <v>0</v>
      </c>
    </row>
    <row r="345" spans="1:10" ht="12.75" hidden="1">
      <c r="A345" s="21"/>
      <c r="B345" s="38"/>
      <c r="C345" s="32" t="s">
        <v>154</v>
      </c>
      <c r="D345" s="88" t="s">
        <v>156</v>
      </c>
      <c r="E345" s="27"/>
      <c r="F345" s="27"/>
      <c r="G345" s="144" t="e">
        <f t="shared" si="24"/>
        <v>#DIV/0!</v>
      </c>
      <c r="H345" s="144"/>
      <c r="I345" s="144" t="e">
        <f>(F345/J345)*100</f>
        <v>#DIV/0!</v>
      </c>
      <c r="J345" s="45"/>
    </row>
    <row r="346" spans="1:10" ht="33.75" hidden="1">
      <c r="A346" s="24"/>
      <c r="B346" s="25"/>
      <c r="C346" s="32" t="s">
        <v>126</v>
      </c>
      <c r="D346" s="88" t="s">
        <v>190</v>
      </c>
      <c r="E346" s="27"/>
      <c r="F346" s="27"/>
      <c r="G346" s="144" t="e">
        <f aca="true" t="shared" si="32" ref="G346:G363">F346*100/E346</f>
        <v>#DIV/0!</v>
      </c>
      <c r="H346" s="144">
        <v>15000</v>
      </c>
      <c r="I346" s="144">
        <f>(F346/J346)*100</f>
        <v>0</v>
      </c>
      <c r="J346" s="45">
        <v>428897.7</v>
      </c>
    </row>
    <row r="347" spans="1:10" ht="12.75" hidden="1">
      <c r="A347" s="24"/>
      <c r="B347" s="29">
        <v>92195</v>
      </c>
      <c r="C347" s="104"/>
      <c r="D347" s="91" t="s">
        <v>5</v>
      </c>
      <c r="E347" s="23">
        <f>SUM(E348)</f>
        <v>0</v>
      </c>
      <c r="F347" s="23">
        <f>SUM(F348)</f>
        <v>0</v>
      </c>
      <c r="G347" s="143" t="e">
        <f t="shared" si="32"/>
        <v>#DIV/0!</v>
      </c>
      <c r="H347" s="143"/>
      <c r="I347" s="143" t="e">
        <f>(F347/J347)*100</f>
        <v>#DIV/0!</v>
      </c>
      <c r="J347" s="23"/>
    </row>
    <row r="348" spans="1:10" ht="12.75" hidden="1">
      <c r="A348" s="24"/>
      <c r="B348" s="132"/>
      <c r="C348" s="32" t="s">
        <v>11</v>
      </c>
      <c r="D348" s="88" t="s">
        <v>12</v>
      </c>
      <c r="E348" s="27"/>
      <c r="F348" s="27"/>
      <c r="G348" s="144" t="e">
        <f t="shared" si="32"/>
        <v>#DIV/0!</v>
      </c>
      <c r="H348" s="144"/>
      <c r="I348" s="144" t="e">
        <f>(F348/J348)*100</f>
        <v>#DIV/0!</v>
      </c>
      <c r="J348" s="27"/>
    </row>
    <row r="349" spans="1:10" ht="12.75" hidden="1">
      <c r="A349" s="24"/>
      <c r="B349" s="25"/>
      <c r="C349" s="32" t="s">
        <v>154</v>
      </c>
      <c r="D349" s="88" t="s">
        <v>122</v>
      </c>
      <c r="E349" s="27">
        <v>0</v>
      </c>
      <c r="F349" s="27">
        <v>0</v>
      </c>
      <c r="G349" s="144" t="e">
        <f t="shared" si="32"/>
        <v>#DIV/0!</v>
      </c>
      <c r="H349" s="144"/>
      <c r="I349" s="144" t="e">
        <f>(F349/J349)*100</f>
        <v>#DIV/0!</v>
      </c>
      <c r="J349" s="45"/>
    </row>
    <row r="350" spans="1:10" ht="12.75">
      <c r="A350" s="28">
        <v>926</v>
      </c>
      <c r="B350" s="18"/>
      <c r="C350" s="34"/>
      <c r="D350" s="68" t="s">
        <v>204</v>
      </c>
      <c r="E350" s="20">
        <f>SUM(E351,E357)</f>
        <v>1026024</v>
      </c>
      <c r="F350" s="20">
        <f>SUM(F351,F357)</f>
        <v>730641.99</v>
      </c>
      <c r="G350" s="142">
        <f t="shared" si="32"/>
        <v>71.21100383616758</v>
      </c>
      <c r="H350" s="142">
        <f>H351+H357+H361</f>
        <v>334423.6</v>
      </c>
      <c r="I350" s="148" t="s">
        <v>146</v>
      </c>
      <c r="J350" s="20">
        <f>J351+J357+J361</f>
        <v>0</v>
      </c>
    </row>
    <row r="351" spans="1:10" ht="12.75">
      <c r="A351" s="49"/>
      <c r="B351" s="50">
        <v>92601</v>
      </c>
      <c r="C351" s="51"/>
      <c r="D351" s="72" t="s">
        <v>88</v>
      </c>
      <c r="E351" s="52">
        <f>SUM(E352:E356)</f>
        <v>295382</v>
      </c>
      <c r="F351" s="52">
        <f>SUM(F352:F356)</f>
        <v>0</v>
      </c>
      <c r="G351" s="151">
        <f t="shared" si="32"/>
        <v>0</v>
      </c>
      <c r="H351" s="151">
        <f>SUM(H356:H356)</f>
        <v>333000</v>
      </c>
      <c r="I351" s="149" t="s">
        <v>146</v>
      </c>
      <c r="J351" s="52">
        <f>SUM(J352:J356)</f>
        <v>0</v>
      </c>
    </row>
    <row r="352" spans="1:10" ht="33.75" hidden="1">
      <c r="A352" s="49"/>
      <c r="B352" s="53"/>
      <c r="C352" s="54" t="s">
        <v>78</v>
      </c>
      <c r="D352" s="135" t="s">
        <v>174</v>
      </c>
      <c r="E352" s="55"/>
      <c r="F352" s="55"/>
      <c r="G352" s="147" t="e">
        <f t="shared" si="32"/>
        <v>#DIV/0!</v>
      </c>
      <c r="H352" s="147"/>
      <c r="I352" s="158" t="s">
        <v>146</v>
      </c>
      <c r="J352" s="45"/>
    </row>
    <row r="353" spans="1:10" ht="12.75" hidden="1">
      <c r="A353" s="49"/>
      <c r="B353" s="53"/>
      <c r="C353" s="54" t="s">
        <v>150</v>
      </c>
      <c r="D353" s="128" t="s">
        <v>122</v>
      </c>
      <c r="E353" s="55"/>
      <c r="F353" s="55"/>
      <c r="G353" s="158" t="s">
        <v>146</v>
      </c>
      <c r="H353" s="147"/>
      <c r="I353" s="158" t="e">
        <f aca="true" t="shared" si="33" ref="I353:I363">(F353/J353)*100</f>
        <v>#DIV/0!</v>
      </c>
      <c r="J353" s="55">
        <v>0</v>
      </c>
    </row>
    <row r="354" spans="1:10" ht="45">
      <c r="A354" s="49"/>
      <c r="B354" s="53"/>
      <c r="C354" s="66" t="s">
        <v>246</v>
      </c>
      <c r="D354" s="135" t="s">
        <v>247</v>
      </c>
      <c r="E354" s="55">
        <v>200000</v>
      </c>
      <c r="F354" s="55">
        <v>0</v>
      </c>
      <c r="G354" s="147">
        <f t="shared" si="32"/>
        <v>0</v>
      </c>
      <c r="H354" s="147"/>
      <c r="I354" s="158" t="s">
        <v>146</v>
      </c>
      <c r="J354" s="161" t="s">
        <v>146</v>
      </c>
    </row>
    <row r="355" spans="1:10" ht="33.75">
      <c r="A355" s="49"/>
      <c r="B355" s="53"/>
      <c r="C355" s="66" t="s">
        <v>91</v>
      </c>
      <c r="D355" s="14" t="s">
        <v>188</v>
      </c>
      <c r="E355" s="55">
        <v>95382</v>
      </c>
      <c r="F355" s="55">
        <v>0</v>
      </c>
      <c r="G355" s="147">
        <f t="shared" si="32"/>
        <v>0</v>
      </c>
      <c r="H355" s="147"/>
      <c r="I355" s="156" t="s">
        <v>146</v>
      </c>
      <c r="J355" s="161">
        <v>0</v>
      </c>
    </row>
    <row r="356" spans="1:10" ht="33.75" hidden="1">
      <c r="A356" s="56"/>
      <c r="B356" s="61"/>
      <c r="C356" s="66" t="s">
        <v>87</v>
      </c>
      <c r="D356" s="14" t="s">
        <v>188</v>
      </c>
      <c r="E356" s="55"/>
      <c r="F356" s="55"/>
      <c r="G356" s="147" t="e">
        <f t="shared" si="32"/>
        <v>#DIV/0!</v>
      </c>
      <c r="H356" s="147">
        <v>333000</v>
      </c>
      <c r="I356" s="156" t="e">
        <f t="shared" si="33"/>
        <v>#DIV/0!</v>
      </c>
      <c r="J356" s="55">
        <v>0</v>
      </c>
    </row>
    <row r="357" spans="1:10" ht="12.75">
      <c r="A357" s="49"/>
      <c r="B357" s="50">
        <v>92604</v>
      </c>
      <c r="C357" s="22"/>
      <c r="D357" s="16" t="s">
        <v>80</v>
      </c>
      <c r="E357" s="23">
        <f>SUM(E358)</f>
        <v>730642</v>
      </c>
      <c r="F357" s="23">
        <f>SUM(F358)</f>
        <v>730641.99</v>
      </c>
      <c r="G357" s="143">
        <f t="shared" si="32"/>
        <v>99.99999863134066</v>
      </c>
      <c r="H357" s="143">
        <f>SUM(H359:H359)</f>
        <v>711.8</v>
      </c>
      <c r="I357" s="149" t="s">
        <v>146</v>
      </c>
      <c r="J357" s="23">
        <f>SUM(J359:J360)</f>
        <v>0</v>
      </c>
    </row>
    <row r="358" spans="1:10" ht="12.75">
      <c r="A358" s="49"/>
      <c r="B358" s="53"/>
      <c r="C358" s="32" t="s">
        <v>11</v>
      </c>
      <c r="D358" s="12" t="s">
        <v>12</v>
      </c>
      <c r="E358" s="27">
        <v>730642</v>
      </c>
      <c r="F358" s="27">
        <v>730641.99</v>
      </c>
      <c r="G358" s="147">
        <f t="shared" si="32"/>
        <v>99.99999863134066</v>
      </c>
      <c r="H358" s="143"/>
      <c r="I358" s="156" t="s">
        <v>146</v>
      </c>
      <c r="J358" s="45" t="s">
        <v>146</v>
      </c>
    </row>
    <row r="359" spans="1:10" ht="33.75" hidden="1">
      <c r="A359" s="49"/>
      <c r="B359" s="53"/>
      <c r="C359" s="32" t="s">
        <v>126</v>
      </c>
      <c r="D359" s="88" t="s">
        <v>190</v>
      </c>
      <c r="E359" s="67"/>
      <c r="F359" s="27"/>
      <c r="G359" s="147" t="e">
        <f t="shared" si="32"/>
        <v>#DIV/0!</v>
      </c>
      <c r="H359" s="144">
        <v>711.8</v>
      </c>
      <c r="I359" s="144" t="e">
        <f t="shared" si="33"/>
        <v>#DIV/0!</v>
      </c>
      <c r="J359" s="27"/>
    </row>
    <row r="360" spans="1:10" ht="33.75" hidden="1">
      <c r="A360" s="49"/>
      <c r="B360" s="53"/>
      <c r="C360" s="32" t="s">
        <v>91</v>
      </c>
      <c r="D360" s="14" t="s">
        <v>188</v>
      </c>
      <c r="E360" s="67"/>
      <c r="F360" s="27"/>
      <c r="G360" s="147" t="e">
        <f t="shared" si="32"/>
        <v>#DIV/0!</v>
      </c>
      <c r="H360" s="144"/>
      <c r="I360" s="144" t="e">
        <f t="shared" si="33"/>
        <v>#DIV/0!</v>
      </c>
      <c r="J360" s="27">
        <v>0</v>
      </c>
    </row>
    <row r="361" spans="1:10" ht="12.75" hidden="1">
      <c r="A361" s="49"/>
      <c r="B361" s="50">
        <v>92695</v>
      </c>
      <c r="C361" s="22"/>
      <c r="D361" s="16" t="s">
        <v>5</v>
      </c>
      <c r="E361" s="23">
        <f>SUM(E362)</f>
        <v>0</v>
      </c>
      <c r="F361" s="23">
        <f>SUM(F362)</f>
        <v>0</v>
      </c>
      <c r="G361" s="143" t="e">
        <f t="shared" si="32"/>
        <v>#DIV/0!</v>
      </c>
      <c r="H361" s="143">
        <f>SUM(H362:H362)</f>
        <v>711.8</v>
      </c>
      <c r="I361" s="143" t="e">
        <f t="shared" si="33"/>
        <v>#DIV/0!</v>
      </c>
      <c r="J361" s="23">
        <f>SUM(J362)</f>
        <v>0</v>
      </c>
    </row>
    <row r="362" spans="1:10" ht="12.75" hidden="1">
      <c r="A362" s="49"/>
      <c r="B362" s="53"/>
      <c r="C362" s="32" t="s">
        <v>154</v>
      </c>
      <c r="D362" s="12" t="s">
        <v>156</v>
      </c>
      <c r="E362" s="67"/>
      <c r="F362" s="27"/>
      <c r="G362" s="144" t="e">
        <f t="shared" si="32"/>
        <v>#DIV/0!</v>
      </c>
      <c r="H362" s="144">
        <v>711.8</v>
      </c>
      <c r="I362" s="144" t="e">
        <f t="shared" si="33"/>
        <v>#DIV/0!</v>
      </c>
      <c r="J362" s="45"/>
    </row>
    <row r="363" spans="1:10" ht="15.75" customHeight="1">
      <c r="A363" s="48"/>
      <c r="B363" s="38"/>
      <c r="C363" s="202" t="s">
        <v>81</v>
      </c>
      <c r="D363" s="203"/>
      <c r="E363" s="20">
        <f>SUM(E350,E338,E305,E300,E288,E221,E204,E167,E148,E102,E94,E80,E58,E54,E34,E7,E4)</f>
        <v>227865122.98999998</v>
      </c>
      <c r="F363" s="20">
        <f>SUM(F350,F338,F305,F300,F288,F221,F204,F167,F148,F102,F94,F80,F58,F54,F34,F7,F4)</f>
        <v>194673023.96999997</v>
      </c>
      <c r="G363" s="142">
        <f t="shared" si="32"/>
        <v>85.43344475694217</v>
      </c>
      <c r="H363" s="142" t="e">
        <f>#REF!+H7+H34+H54+H58+H80+H94+H102+H148+H167+H204+H221+H288+H300+H305+H338+H350</f>
        <v>#REF!</v>
      </c>
      <c r="I363" s="142">
        <f t="shared" si="33"/>
        <v>109.25737380203893</v>
      </c>
      <c r="J363" s="20">
        <f>SUM(J350,J338,J305,J300,J288,J221,J204,J167,J148,J102,J94,J80,J58,J54,J34,J7,J4)</f>
        <v>178178384.84999996</v>
      </c>
    </row>
    <row r="364" spans="2:8" s="95" customFormat="1" ht="11.25">
      <c r="B364" s="93"/>
      <c r="C364" s="93"/>
      <c r="D364" s="93"/>
      <c r="E364" s="94"/>
      <c r="F364" s="94"/>
      <c r="G364" s="137"/>
      <c r="H364" s="96"/>
    </row>
    <row r="365" spans="4:8" ht="12.75">
      <c r="D365" s="11"/>
      <c r="E365" s="92"/>
      <c r="F365" s="92"/>
      <c r="G365" s="138"/>
      <c r="H365" s="9"/>
    </row>
    <row r="366" spans="1:8" ht="12.75">
      <c r="A366" s="2"/>
      <c r="D366" s="11"/>
      <c r="E366" s="7"/>
      <c r="F366" s="7"/>
      <c r="G366" s="139"/>
      <c r="H366" s="7"/>
    </row>
    <row r="367" spans="4:7" ht="12.75">
      <c r="D367" s="11"/>
      <c r="E367" s="8"/>
      <c r="F367" s="5"/>
      <c r="G367" s="140"/>
    </row>
    <row r="368" spans="3:7" ht="12.75">
      <c r="C368" s="4"/>
      <c r="D368" s="17"/>
      <c r="E368" s="5"/>
      <c r="F368" s="79"/>
      <c r="G368" s="140"/>
    </row>
    <row r="369" spans="4:7" ht="12.75">
      <c r="D369" s="11"/>
      <c r="E369" s="5"/>
      <c r="F369" s="5"/>
      <c r="G369" s="140"/>
    </row>
    <row r="370" spans="4:7" ht="12.75">
      <c r="D370" s="11"/>
      <c r="E370" s="5"/>
      <c r="F370" s="5"/>
      <c r="G370" s="140"/>
    </row>
    <row r="371" spans="4:8" ht="12.75">
      <c r="D371" s="11"/>
      <c r="E371" s="5"/>
      <c r="F371" s="5"/>
      <c r="G371" s="140"/>
      <c r="H371" s="10"/>
    </row>
    <row r="372" spans="4:7" ht="12.75">
      <c r="D372" s="11"/>
      <c r="E372" s="5"/>
      <c r="F372" s="5"/>
      <c r="G372" s="140"/>
    </row>
    <row r="373" spans="4:7" ht="12.75">
      <c r="D373" s="11"/>
      <c r="E373" s="5"/>
      <c r="F373" s="5"/>
      <c r="G373" s="140"/>
    </row>
    <row r="374" spans="4:7" ht="12.75">
      <c r="D374" s="11"/>
      <c r="E374" s="5"/>
      <c r="F374" s="5"/>
      <c r="G374" s="140"/>
    </row>
  </sheetData>
  <sheetProtection/>
  <mergeCells count="9">
    <mergeCell ref="C363:D363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 - październik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2014-11-13T13:13:19Z</cp:lastPrinted>
  <dcterms:created xsi:type="dcterms:W3CDTF">1997-02-26T13:46:56Z</dcterms:created>
  <dcterms:modified xsi:type="dcterms:W3CDTF">2014-11-14T08:56:08Z</dcterms:modified>
  <cp:category/>
  <cp:version/>
  <cp:contentType/>
  <cp:contentStatus/>
</cp:coreProperties>
</file>