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<sst xmlns="http://schemas.openxmlformats.org/spreadsheetml/2006/main" count="741" uniqueCount="246">
  <si>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</si>
  <si>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</si>
  <si>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</si>
  <si>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</si>
  <si>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</si>
  <si>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</si>
  <si>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</si>
  <si>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</si>
  <si>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</si>
  <si>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</si>
  <si>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</si>
  <si>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</si>
  <si>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</si>
  <si>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</si>
  <si>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</si>
  <si>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</si>
  <si>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</si>
  <si>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</si>
  <si>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</si>
  <si>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</si>
  <si>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</si>
  <si>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</si>
  <si>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</si>
  <si>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</si>
  <si>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</si>
  <si>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</si>
  <si>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</si>
  <si>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</si>
  <si>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</si>
  <si>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</si>
  <si>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</si>
  <si>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</si>
  <si>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</si>
  <si>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</si>
  <si>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</si>
  <si>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</si>
  <si>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</si>
  <si>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</si>
  <si>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</si>
  <si>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</si>
  <si>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</si>
  <si>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</si>
  <si>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</si>
  <si>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</si>
  <si>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</si>
  <si>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</si>
  <si>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</si>
  <si>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</si>
  <si>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</si>
  <si>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</si>
  <si>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</si>
  <si>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</si>
  <si>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</si>
  <si>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</si>
  <si>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</si>
  <si>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</si>
  <si>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</si>
  <si>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</si>
  <si>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</si>
  <si>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</si>
  <si>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</si>
  <si>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</si>
  <si>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</si>
  <si>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</si>
  <si>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</si>
  <si>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</si>
  <si>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</si>
  <si>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</si>
  <si>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</si>
  <si>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</si>
  <si>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</si>
  <si>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</si>
  <si>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</si>
  <si>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</si>
  <si>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</si>
  <si>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</si>
  <si>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</si>
  <si>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</si>
  <si>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</si>
  <si>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</si>
  <si>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</si>
  <si>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</si>
  <si>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</si>
  <si>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</si>
  <si>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</si>
  <si>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</si>
  <si>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</si>
  <si>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</si>
  <si>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</si>
  <si>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</si>
  <si>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</si>
  <si>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</si>
  <si>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</si>
  <si>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</si>
  <si>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</si>
  <si>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</si>
  <si>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</si>
  <si>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</si>
  <si>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</si>
  <si>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</si>
  <si>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</si>
  <si>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</si>
  <si>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</si>
  <si>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</si>
  <si>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</si>
  <si>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</si>
  <si>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</si>
  <si>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</si>
  <si>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</si>
  <si>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</si>
  <si>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</si>
  <si>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</si>
  <si>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</si>
  <si>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</si>
  <si>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</si>
  <si>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</si>
  <si>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</si>
  <si>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</si>
  <si>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</si>
  <si>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</si>
  <si>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</si>
  <si>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</si>
  <si>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</si>
  <si>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</si>
  <si>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</si>
  <si>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</si>
  <si>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</si>
  <si>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</si>
  <si>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</si>
  <si>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</si>
  <si>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</si>
  <si>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</si>
  <si>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</si>
  <si>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</si>
  <si>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</si>
  <si>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</si>
  <si>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</si>
  <si>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</si>
  <si>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</si>
  <si>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</si>
  <si>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</si>
  <si>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</si>
  <si>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</si>
  <si>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</si>
  <si>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</si>
  <si>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</si>
  <si>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</si>
  <si>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</si>
  <si>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</si>
  <si>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</si>
  <si>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</si>
  <si>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</si>
  <si>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</si>
  <si>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</si>
  <si>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</si>
  <si>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</si>
  <si>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</si>
  <si>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</si>
  <si>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</si>
  <si>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</si>
  <si>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</si>
  <si>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</si>
  <si>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</si>
  <si>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</si>
  <si>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</si>
  <si>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</si>
  <si>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</si>
  <si>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</si>
  <si>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</si>
  <si>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</si>
  <si>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</si>
  <si>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</si>
  <si>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</si>
  <si>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</si>
  <si>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</si>
  <si>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</si>
  <si>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</si>
  <si>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</si>
  <si>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</si>
  <si>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</si>
  <si>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</si>
  <si>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</si>
  <si>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</si>
  <si>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</si>
  <si>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</si>
  <si>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</si>
  <si>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</si>
  <si>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</si>
  <si>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</si>
  <si>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</si>
  <si>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</si>
  <si>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</si>
  <si>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</si>
  <si>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</si>
  <si>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</si>
  <si>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</si>
  <si>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</si>
  <si>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</si>
  <si>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</si>
  <si>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</si>
  <si>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</si>
  <si>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</si>
  <si>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</si>
  <si>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</si>
  <si>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</si>
  <si>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</si>
  <si>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</si>
  <si>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</si>
  <si>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</si>
  <si>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</si>
  <si>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</si>
  <si>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</si>
  <si>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</si>
  <si>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</si>
  <si>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</si>
  <si>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</si>
  <si>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</si>
  <si>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</si>
  <si>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</si>
  <si>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</si>
  <si>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</si>
  <si>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</si>
  <si>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</si>
  <si>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Wpływy do budżetu pozostałości srodków finansowych gromadzonych na wydzielonym rachunku jednostki budżetowej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</si>
  <si>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</si>
  <si>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</si>
  <si>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</si>
  <si>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</si>
  <si>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</si>
  <si>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</si>
  <si>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</si>
  <si>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</si>
  <si>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</si>
  <si>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</si>
  <si>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</si>
  <si>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</si>
  <si>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</si>
  <si>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</si>
  <si>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</si>
  <si>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</si>
  <si>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              za 01 m-c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</si>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</sst>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9" fillId="20" borderId="18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="110" zoomScaleNormal="110" workbookViewId="0" topLeftCell="A1">
      <pane ySplit="3" topLeftCell="BM330" activePane="bottomLeft" state="frozen"/>
      <selection pane="topLeft" activeCell="A1" sqref="A1"/>
      <selection pane="bottomLeft" activeCell="D368" sqref="D368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3.75390625" style="0" customWidth="1"/>
    <col min="10" max="10" width="11.875" style="0" hidden="1" customWidth="1"/>
  </cols>
  <sheetData>
    <row r="1" spans="1:10" ht="19.5" customHeight="1">
      <c r="A1" s="186" t="s">
        <v>105</v>
      </c>
      <c r="B1" s="187"/>
      <c r="C1" s="188"/>
      <c r="D1" s="189" t="s">
        <v>0</v>
      </c>
      <c r="E1" s="189" t="s">
        <v>128</v>
      </c>
      <c r="F1" s="189" t="s">
        <v>240</v>
      </c>
      <c r="G1" s="191" t="s">
        <v>197</v>
      </c>
      <c r="H1" s="189" t="s">
        <v>103</v>
      </c>
      <c r="I1" s="189" t="s">
        <v>245</v>
      </c>
      <c r="J1" s="189" t="s">
        <v>241</v>
      </c>
    </row>
    <row r="2" spans="1:10" ht="14.25" customHeight="1">
      <c r="A2" s="78" t="s">
        <v>1</v>
      </c>
      <c r="B2" s="76" t="s">
        <v>104</v>
      </c>
      <c r="C2" s="77" t="s">
        <v>2</v>
      </c>
      <c r="D2" s="190"/>
      <c r="E2" s="190"/>
      <c r="F2" s="190"/>
      <c r="G2" s="192"/>
      <c r="H2" s="190"/>
      <c r="I2" s="190"/>
      <c r="J2" s="190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 hidden="1">
      <c r="A4" s="117" t="s">
        <v>154</v>
      </c>
      <c r="B4" s="18"/>
      <c r="C4" s="19"/>
      <c r="D4" s="68" t="s">
        <v>150</v>
      </c>
      <c r="E4" s="20">
        <f>E5</f>
        <v>0</v>
      </c>
      <c r="F4" s="20">
        <f>F5</f>
        <v>0</v>
      </c>
      <c r="G4" s="142" t="e">
        <f>F4*100/E4</f>
        <v>#DIV/0!</v>
      </c>
      <c r="H4" s="142"/>
      <c r="I4" s="142" t="e">
        <f>(F4/J4)*100</f>
        <v>#DIV/0!</v>
      </c>
      <c r="J4" s="20">
        <f>SUM(J5)</f>
        <v>0</v>
      </c>
    </row>
    <row r="5" spans="1:10" ht="12.75" hidden="1">
      <c r="A5" s="130"/>
      <c r="B5" s="165" t="s">
        <v>198</v>
      </c>
      <c r="C5" s="113"/>
      <c r="D5" s="116" t="s">
        <v>5</v>
      </c>
      <c r="E5" s="23">
        <f>SUM(E6)</f>
        <v>0</v>
      </c>
      <c r="F5" s="23">
        <f>SUM(F6)</f>
        <v>0</v>
      </c>
      <c r="G5" s="143" t="e">
        <f>F5*100/E5</f>
        <v>#DIV/0!</v>
      </c>
      <c r="H5" s="143"/>
      <c r="I5" s="143" t="e">
        <f>(F5/J5)*100</f>
        <v>#DIV/0!</v>
      </c>
      <c r="J5" s="23">
        <f>SUM(J6)</f>
        <v>0</v>
      </c>
    </row>
    <row r="6" spans="1:10" ht="45" hidden="1">
      <c r="A6" s="131"/>
      <c r="B6" s="112"/>
      <c r="C6" s="81">
        <v>2010</v>
      </c>
      <c r="D6" s="14" t="s">
        <v>186</v>
      </c>
      <c r="E6" s="27"/>
      <c r="F6" s="27"/>
      <c r="G6" s="144" t="e">
        <f>F6*100/E6</f>
        <v>#DIV/0!</v>
      </c>
      <c r="H6" s="144"/>
      <c r="I6" s="144" t="e">
        <f>(F6/J6)*100</f>
        <v>#DIV/0!</v>
      </c>
      <c r="J6" s="45"/>
    </row>
    <row r="7" spans="1:10" ht="12.75">
      <c r="A7" s="28">
        <v>600</v>
      </c>
      <c r="B7" s="18"/>
      <c r="C7" s="19"/>
      <c r="D7" s="68" t="s">
        <v>6</v>
      </c>
      <c r="E7" s="20">
        <f>E8+E12+E25+E29</f>
        <v>1876713</v>
      </c>
      <c r="F7" s="20">
        <f>F8+F12+F25+F29</f>
        <v>484235.44999999995</v>
      </c>
      <c r="G7" s="142">
        <f>F7*100/E7</f>
        <v>25.80231766924404</v>
      </c>
      <c r="H7" s="142" t="e">
        <f>H8+H12+H29</f>
        <v>#REF!</v>
      </c>
      <c r="I7" s="142">
        <f>(F7/J7)*100</f>
        <v>4138.276425515623</v>
      </c>
      <c r="J7" s="20">
        <f>SUM(J8,J12,J25,J29)</f>
        <v>11701.38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50</v>
      </c>
      <c r="G8" s="143">
        <f>F8*100/E8</f>
        <v>8.333333333333334</v>
      </c>
      <c r="H8" s="143" t="e">
        <f>SUM(#REF!)</f>
        <v>#REF!</v>
      </c>
      <c r="I8" s="143">
        <f>(F8/J8)*100</f>
        <v>100</v>
      </c>
      <c r="J8" s="23">
        <f>SUM(J9:J11)</f>
        <v>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149</v>
      </c>
      <c r="H9" s="144"/>
      <c r="I9" s="156" t="s">
        <v>149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32</v>
      </c>
      <c r="G10" s="144">
        <f aca="true" t="shared" si="0" ref="G10:G15">F10*100/E10</f>
        <v>8.333333333333334</v>
      </c>
      <c r="H10" s="144"/>
      <c r="I10" s="144">
        <f>(F10/J10)*100</f>
        <v>100</v>
      </c>
      <c r="J10" s="45">
        <v>32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18</v>
      </c>
      <c r="G11" s="144">
        <f t="shared" si="0"/>
        <v>8.333333333333334</v>
      </c>
      <c r="H11" s="144"/>
      <c r="I11" s="144">
        <f>(F11/J11)*100</f>
        <v>100</v>
      </c>
      <c r="J11" s="45">
        <v>18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SUM(E13:E24)</f>
        <v>637077</v>
      </c>
      <c r="F12" s="23">
        <f>SUM(F13:F24)</f>
        <v>10373.27</v>
      </c>
      <c r="G12" s="143">
        <f t="shared" si="0"/>
        <v>1.6282600062472825</v>
      </c>
      <c r="H12" s="143">
        <v>0</v>
      </c>
      <c r="I12" s="143">
        <f>(F12/J12)*100</f>
        <v>99.1653426483044</v>
      </c>
      <c r="J12" s="23">
        <f>SUM(J13:J24)</f>
        <v>10460.58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10366.2</v>
      </c>
      <c r="G14" s="144">
        <f t="shared" si="0"/>
        <v>20.732400000000002</v>
      </c>
      <c r="H14" s="144">
        <v>0</v>
      </c>
      <c r="I14" s="144">
        <f>(F14/J14)*100</f>
        <v>99.09775557378272</v>
      </c>
      <c r="J14" s="27">
        <v>10460.58</v>
      </c>
    </row>
    <row r="15" spans="1:10" ht="12.75" hidden="1">
      <c r="A15" s="24"/>
      <c r="B15" s="25"/>
      <c r="C15" s="32" t="s">
        <v>153</v>
      </c>
      <c r="D15" s="115" t="s">
        <v>179</v>
      </c>
      <c r="E15" s="83"/>
      <c r="F15" s="83"/>
      <c r="G15" s="144" t="e">
        <f t="shared" si="0"/>
        <v>#DIV/0!</v>
      </c>
      <c r="H15" s="144"/>
      <c r="I15" s="156" t="s">
        <v>149</v>
      </c>
      <c r="J15" s="156" t="s">
        <v>149</v>
      </c>
    </row>
    <row r="16" spans="1:10" ht="12.75" hidden="1">
      <c r="A16" s="24"/>
      <c r="B16" s="25"/>
      <c r="C16" s="32" t="s">
        <v>153</v>
      </c>
      <c r="D16" s="115" t="s">
        <v>125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171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400</v>
      </c>
      <c r="F18" s="83">
        <v>7.07</v>
      </c>
      <c r="G18" s="144">
        <f aca="true" t="shared" si="1" ref="G18:G29">F18*100/E18</f>
        <v>1.7675</v>
      </c>
      <c r="H18" s="144"/>
      <c r="I18" s="156" t="s">
        <v>149</v>
      </c>
      <c r="J18" s="45" t="s">
        <v>149</v>
      </c>
    </row>
    <row r="19" spans="1:10" ht="33.75" hidden="1">
      <c r="A19" s="24"/>
      <c r="B19" s="25"/>
      <c r="C19" s="32" t="s">
        <v>153</v>
      </c>
      <c r="D19" s="88" t="s">
        <v>191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45"/>
    </row>
    <row r="20" spans="1:10" ht="33" customHeight="1">
      <c r="A20" s="24"/>
      <c r="B20" s="103"/>
      <c r="C20" s="32" t="s">
        <v>129</v>
      </c>
      <c r="D20" s="88" t="s">
        <v>195</v>
      </c>
      <c r="E20" s="83">
        <v>586677</v>
      </c>
      <c r="F20" s="83">
        <v>0</v>
      </c>
      <c r="G20" s="144">
        <f t="shared" si="1"/>
        <v>0</v>
      </c>
      <c r="H20" s="144">
        <v>0</v>
      </c>
      <c r="I20" s="156" t="s">
        <v>149</v>
      </c>
      <c r="J20" s="27">
        <v>0</v>
      </c>
    </row>
    <row r="21" spans="1:10" ht="33" customHeight="1" hidden="1">
      <c r="A21" s="24"/>
      <c r="B21" s="25"/>
      <c r="C21" s="30" t="s">
        <v>91</v>
      </c>
      <c r="D21" s="14" t="s">
        <v>126</v>
      </c>
      <c r="E21" s="83"/>
      <c r="F21" s="83"/>
      <c r="G21" s="144" t="e">
        <f t="shared" si="1"/>
        <v>#DIV/0!</v>
      </c>
      <c r="H21" s="144"/>
      <c r="I21" s="156" t="s">
        <v>149</v>
      </c>
      <c r="J21" s="45"/>
    </row>
    <row r="22" spans="1:10" ht="33" customHeight="1" hidden="1">
      <c r="A22" s="24"/>
      <c r="B22" s="25"/>
      <c r="C22" s="32" t="s">
        <v>87</v>
      </c>
      <c r="D22" s="14" t="s">
        <v>135</v>
      </c>
      <c r="E22" s="83"/>
      <c r="F22" s="83"/>
      <c r="G22" s="144" t="e">
        <f t="shared" si="1"/>
        <v>#DIV/0!</v>
      </c>
      <c r="H22" s="144"/>
      <c r="I22" s="156" t="s">
        <v>149</v>
      </c>
      <c r="J22" s="27"/>
    </row>
    <row r="23" spans="1:10" ht="33" customHeight="1" hidden="1">
      <c r="A23" s="24"/>
      <c r="B23" s="25"/>
      <c r="C23" s="32" t="s">
        <v>165</v>
      </c>
      <c r="D23" s="14" t="s">
        <v>159</v>
      </c>
      <c r="E23" s="83"/>
      <c r="F23" s="83"/>
      <c r="G23" s="144" t="e">
        <f t="shared" si="1"/>
        <v>#DIV/0!</v>
      </c>
      <c r="H23" s="144"/>
      <c r="I23" s="156" t="s">
        <v>149</v>
      </c>
      <c r="J23" s="45"/>
    </row>
    <row r="24" spans="1:10" ht="33" customHeight="1" hidden="1">
      <c r="A24" s="24"/>
      <c r="B24" s="102"/>
      <c r="C24" s="32" t="s">
        <v>134</v>
      </c>
      <c r="D24" s="14" t="s">
        <v>136</v>
      </c>
      <c r="E24" s="83"/>
      <c r="F24" s="83"/>
      <c r="G24" s="144" t="e">
        <f t="shared" si="1"/>
        <v>#DIV/0!</v>
      </c>
      <c r="H24" s="144"/>
      <c r="I24" s="144" t="e">
        <f>(F24/J24)*100</f>
        <v>#DIV/0!</v>
      </c>
      <c r="J24" s="27"/>
    </row>
    <row r="25" spans="1:10" s="87" customFormat="1" ht="12.75">
      <c r="A25" s="84"/>
      <c r="B25" s="29">
        <v>60017</v>
      </c>
      <c r="C25" s="22"/>
      <c r="D25" s="85" t="s">
        <v>130</v>
      </c>
      <c r="E25" s="86">
        <f>SUM(E26:E28)</f>
        <v>6010</v>
      </c>
      <c r="F25" s="86">
        <f>SUM(F26:F28)</f>
        <v>766.77</v>
      </c>
      <c r="G25" s="145">
        <f t="shared" si="1"/>
        <v>12.758236272878536</v>
      </c>
      <c r="H25" s="145"/>
      <c r="I25" s="143">
        <f>(F25/J25)*100</f>
        <v>64.39116560295601</v>
      </c>
      <c r="J25" s="86">
        <f>SUM(J26:J28)</f>
        <v>1190.8</v>
      </c>
    </row>
    <row r="26" spans="1:10" ht="45">
      <c r="A26" s="24"/>
      <c r="B26" s="132"/>
      <c r="C26" s="32" t="s">
        <v>10</v>
      </c>
      <c r="D26" s="88" t="s">
        <v>213</v>
      </c>
      <c r="E26" s="83">
        <v>6000</v>
      </c>
      <c r="F26" s="83">
        <v>765.92</v>
      </c>
      <c r="G26" s="146">
        <f t="shared" si="1"/>
        <v>12.765333333333333</v>
      </c>
      <c r="H26" s="146"/>
      <c r="I26" s="144">
        <f>(F26/J26)*100</f>
        <v>64.31978501847497</v>
      </c>
      <c r="J26" s="83">
        <v>1190.8</v>
      </c>
    </row>
    <row r="27" spans="1:10" ht="12.75">
      <c r="A27" s="24"/>
      <c r="B27" s="103"/>
      <c r="C27" s="32" t="s">
        <v>26</v>
      </c>
      <c r="D27" s="14" t="s">
        <v>27</v>
      </c>
      <c r="E27" s="83">
        <v>10</v>
      </c>
      <c r="F27" s="83">
        <v>0.85</v>
      </c>
      <c r="G27" s="144">
        <f t="shared" si="1"/>
        <v>8.5</v>
      </c>
      <c r="H27" s="146"/>
      <c r="I27" s="156" t="s">
        <v>149</v>
      </c>
      <c r="J27" s="168">
        <v>0</v>
      </c>
    </row>
    <row r="28" spans="1:10" ht="22.5" hidden="1">
      <c r="A28" s="24"/>
      <c r="B28" s="33"/>
      <c r="C28" s="32" t="s">
        <v>11</v>
      </c>
      <c r="D28" s="88" t="s">
        <v>176</v>
      </c>
      <c r="E28" s="83"/>
      <c r="F28" s="83"/>
      <c r="G28" s="146" t="e">
        <f t="shared" si="1"/>
        <v>#DIV/0!</v>
      </c>
      <c r="H28" s="146"/>
      <c r="I28" s="157" t="s">
        <v>149</v>
      </c>
      <c r="J28" s="45"/>
    </row>
    <row r="29" spans="1:10" ht="12.75">
      <c r="A29" s="21"/>
      <c r="B29" s="29">
        <v>60095</v>
      </c>
      <c r="C29" s="65"/>
      <c r="D29" s="16" t="s">
        <v>5</v>
      </c>
      <c r="E29" s="23">
        <f>SUM(E30:E32)</f>
        <v>1233026</v>
      </c>
      <c r="F29" s="23">
        <f>SUM(F30:F32)</f>
        <v>473045.41</v>
      </c>
      <c r="G29" s="143">
        <f t="shared" si="1"/>
        <v>38.36459328513754</v>
      </c>
      <c r="H29" s="143" t="e">
        <f>SUM(#REF!)</f>
        <v>#REF!</v>
      </c>
      <c r="I29" s="149" t="s">
        <v>149</v>
      </c>
      <c r="J29" s="23">
        <f>SUM(J30:J31)</f>
        <v>0</v>
      </c>
    </row>
    <row r="30" spans="1:10" ht="45" hidden="1">
      <c r="A30" s="24"/>
      <c r="B30" s="31"/>
      <c r="C30" s="32" t="s">
        <v>10</v>
      </c>
      <c r="D30" s="88" t="s">
        <v>213</v>
      </c>
      <c r="E30" s="27"/>
      <c r="F30" s="45"/>
      <c r="G30" s="144" t="e">
        <f aca="true" t="shared" si="2" ref="G30:G44">F30*100/E30</f>
        <v>#DIV/0!</v>
      </c>
      <c r="H30" s="144">
        <v>0</v>
      </c>
      <c r="I30" s="156" t="e">
        <f>(F30/J30)*100</f>
        <v>#DIV/0!</v>
      </c>
      <c r="J30" s="27"/>
    </row>
    <row r="31" spans="1:10" ht="12.75" hidden="1">
      <c r="A31" s="24"/>
      <c r="B31" s="31"/>
      <c r="C31" s="36" t="s">
        <v>11</v>
      </c>
      <c r="D31" s="14" t="s">
        <v>12</v>
      </c>
      <c r="E31" s="27"/>
      <c r="F31" s="27"/>
      <c r="G31" s="144" t="e">
        <f t="shared" si="2"/>
        <v>#DIV/0!</v>
      </c>
      <c r="H31" s="144"/>
      <c r="I31" s="156" t="s">
        <v>149</v>
      </c>
      <c r="J31" s="45"/>
    </row>
    <row r="32" spans="1:10" ht="33.75">
      <c r="A32" s="24"/>
      <c r="B32" s="31"/>
      <c r="C32" s="32" t="s">
        <v>129</v>
      </c>
      <c r="D32" s="88" t="s">
        <v>195</v>
      </c>
      <c r="E32" s="27">
        <v>1233026</v>
      </c>
      <c r="F32" s="27">
        <v>473045.41</v>
      </c>
      <c r="G32" s="144">
        <f t="shared" si="2"/>
        <v>38.36459328513754</v>
      </c>
      <c r="H32" s="144"/>
      <c r="I32" s="156" t="s">
        <v>149</v>
      </c>
      <c r="J32" s="45">
        <v>0</v>
      </c>
    </row>
    <row r="33" spans="1:10" ht="12.75">
      <c r="A33" s="28">
        <v>700</v>
      </c>
      <c r="B33" s="39"/>
      <c r="C33" s="40"/>
      <c r="D33" s="68" t="s">
        <v>14</v>
      </c>
      <c r="E33" s="20">
        <f>E34+E37+E48</f>
        <v>23763077</v>
      </c>
      <c r="F33" s="20">
        <f>F34+F37+F48</f>
        <v>1593397.76</v>
      </c>
      <c r="G33" s="142">
        <f t="shared" si="2"/>
        <v>6.705351163066972</v>
      </c>
      <c r="H33" s="142" t="e">
        <f>H37+H48+#REF!</f>
        <v>#REF!</v>
      </c>
      <c r="I33" s="142">
        <f aca="true" t="shared" si="3" ref="I33:I39">(F33/J33)*100</f>
        <v>105.02579522580302</v>
      </c>
      <c r="J33" s="20">
        <f>J34+J37+J48</f>
        <v>1517148.96</v>
      </c>
    </row>
    <row r="34" spans="1:10" ht="22.5">
      <c r="A34" s="49"/>
      <c r="B34" s="50">
        <v>70004</v>
      </c>
      <c r="C34" s="119"/>
      <c r="D34" s="121" t="s">
        <v>166</v>
      </c>
      <c r="E34" s="23">
        <f>SUM(E35:E36)</f>
        <v>6000</v>
      </c>
      <c r="F34" s="23">
        <f>SUM(F35:F36)</f>
        <v>714.22</v>
      </c>
      <c r="G34" s="143">
        <f t="shared" si="2"/>
        <v>11.903666666666666</v>
      </c>
      <c r="H34" s="143"/>
      <c r="I34" s="143">
        <f t="shared" si="3"/>
        <v>53.300000000000004</v>
      </c>
      <c r="J34" s="23">
        <f>SUM(J36:J36)</f>
        <v>1340</v>
      </c>
    </row>
    <row r="35" spans="1:10" ht="12.75" hidden="1">
      <c r="A35" s="49"/>
      <c r="B35" s="177"/>
      <c r="C35" s="54" t="s">
        <v>26</v>
      </c>
      <c r="D35" s="14" t="s">
        <v>27</v>
      </c>
      <c r="E35" s="27">
        <v>0</v>
      </c>
      <c r="F35" s="27">
        <v>0</v>
      </c>
      <c r="G35" s="144" t="e">
        <f t="shared" si="2"/>
        <v>#DIV/0!</v>
      </c>
      <c r="H35" s="143"/>
      <c r="I35" s="144" t="e">
        <f>(F35/J35)*100</f>
        <v>#DIV/0!</v>
      </c>
      <c r="J35" s="23"/>
    </row>
    <row r="36" spans="1:10" ht="12.75">
      <c r="A36" s="49"/>
      <c r="B36" s="175"/>
      <c r="C36" s="32" t="s">
        <v>11</v>
      </c>
      <c r="D36" s="14" t="s">
        <v>12</v>
      </c>
      <c r="E36" s="55">
        <v>6000</v>
      </c>
      <c r="F36" s="55">
        <v>714.22</v>
      </c>
      <c r="G36" s="147">
        <f t="shared" si="2"/>
        <v>11.903666666666666</v>
      </c>
      <c r="H36" s="147"/>
      <c r="I36" s="144">
        <f t="shared" si="3"/>
        <v>53.300000000000004</v>
      </c>
      <c r="J36" s="161">
        <v>1340</v>
      </c>
    </row>
    <row r="37" spans="1:10" ht="12.75">
      <c r="A37" s="21"/>
      <c r="B37" s="29">
        <v>70005</v>
      </c>
      <c r="C37" s="22"/>
      <c r="D37" s="16" t="s">
        <v>15</v>
      </c>
      <c r="E37" s="23">
        <f>SUM(E38:E47)</f>
        <v>22913608</v>
      </c>
      <c r="F37" s="23">
        <f>SUM(F38:F47)</f>
        <v>1592683.54</v>
      </c>
      <c r="G37" s="143">
        <f t="shared" si="2"/>
        <v>6.950819530472896</v>
      </c>
      <c r="H37" s="143">
        <f>SUM(H38:H46)</f>
        <v>15797919.6</v>
      </c>
      <c r="I37" s="143">
        <f t="shared" si="3"/>
        <v>105.07152167777132</v>
      </c>
      <c r="J37" s="23">
        <f>SUM(J38:J47)</f>
        <v>1515808.96</v>
      </c>
    </row>
    <row r="38" spans="1:10" ht="22.5">
      <c r="A38" s="24"/>
      <c r="B38" s="31"/>
      <c r="C38" s="36" t="s">
        <v>16</v>
      </c>
      <c r="D38" s="14" t="s">
        <v>107</v>
      </c>
      <c r="E38" s="27">
        <v>1175000</v>
      </c>
      <c r="F38" s="27">
        <v>7276.7</v>
      </c>
      <c r="G38" s="144">
        <f t="shared" si="2"/>
        <v>0.6192936170212766</v>
      </c>
      <c r="H38" s="144">
        <v>989911.02</v>
      </c>
      <c r="I38" s="144">
        <f t="shared" si="3"/>
        <v>51.33782272658325</v>
      </c>
      <c r="J38" s="27">
        <v>14174.15</v>
      </c>
    </row>
    <row r="39" spans="1:10" ht="22.5" hidden="1">
      <c r="A39" s="24"/>
      <c r="B39" s="31"/>
      <c r="C39" s="36" t="s">
        <v>28</v>
      </c>
      <c r="D39" s="14" t="s">
        <v>109</v>
      </c>
      <c r="E39" s="27"/>
      <c r="F39" s="27"/>
      <c r="G39" s="144" t="e">
        <f t="shared" si="2"/>
        <v>#DIV/0!</v>
      </c>
      <c r="H39" s="144"/>
      <c r="I39" s="144" t="e">
        <f t="shared" si="3"/>
        <v>#DIV/0!</v>
      </c>
      <c r="J39" s="45">
        <v>0</v>
      </c>
    </row>
    <row r="40" spans="1:10" ht="12.75" hidden="1">
      <c r="A40" s="24"/>
      <c r="B40" s="31"/>
      <c r="C40" s="37" t="s">
        <v>17</v>
      </c>
      <c r="D40" s="12" t="s">
        <v>18</v>
      </c>
      <c r="E40" s="27"/>
      <c r="F40" s="27"/>
      <c r="G40" s="144" t="e">
        <f t="shared" si="2"/>
        <v>#DIV/0!</v>
      </c>
      <c r="H40" s="144">
        <v>115942.36</v>
      </c>
      <c r="I40" s="144">
        <f aca="true" t="shared" si="4" ref="I40:I47">(F40/J40)*100</f>
        <v>0</v>
      </c>
      <c r="J40" s="27">
        <v>600.37</v>
      </c>
    </row>
    <row r="41" spans="1:10" ht="45">
      <c r="A41" s="101"/>
      <c r="B41" s="31"/>
      <c r="C41" s="32" t="s">
        <v>10</v>
      </c>
      <c r="D41" s="88" t="s">
        <v>213</v>
      </c>
      <c r="E41" s="27">
        <v>17222710</v>
      </c>
      <c r="F41" s="27">
        <v>1352233.9</v>
      </c>
      <c r="G41" s="144">
        <f t="shared" si="2"/>
        <v>7.851458336115512</v>
      </c>
      <c r="H41" s="144"/>
      <c r="I41" s="144">
        <f t="shared" si="4"/>
        <v>99.68820608021328</v>
      </c>
      <c r="J41" s="27">
        <v>1356463.27</v>
      </c>
    </row>
    <row r="42" spans="1:10" ht="45">
      <c r="A42" s="101"/>
      <c r="B42" s="31"/>
      <c r="C42" s="32" t="s">
        <v>10</v>
      </c>
      <c r="D42" s="88" t="s">
        <v>213</v>
      </c>
      <c r="E42" s="27">
        <v>284708</v>
      </c>
      <c r="F42" s="27">
        <v>16482.37</v>
      </c>
      <c r="G42" s="144">
        <f t="shared" si="2"/>
        <v>5.789219129775068</v>
      </c>
      <c r="H42" s="144">
        <v>11199744.45</v>
      </c>
      <c r="I42" s="144">
        <f t="shared" si="4"/>
        <v>113.33643221729959</v>
      </c>
      <c r="J42" s="27">
        <v>14542.87</v>
      </c>
    </row>
    <row r="43" spans="1:10" ht="33.75">
      <c r="A43" s="24"/>
      <c r="B43" s="31"/>
      <c r="C43" s="37" t="s">
        <v>83</v>
      </c>
      <c r="D43" s="14" t="s">
        <v>214</v>
      </c>
      <c r="E43" s="27">
        <v>177850</v>
      </c>
      <c r="F43" s="27">
        <v>32396.65</v>
      </c>
      <c r="G43" s="144">
        <f t="shared" si="2"/>
        <v>18.21571549058195</v>
      </c>
      <c r="H43" s="144">
        <v>80082.09</v>
      </c>
      <c r="I43" s="144">
        <f t="shared" si="4"/>
        <v>133.47499351096133</v>
      </c>
      <c r="J43" s="27">
        <v>24271.7</v>
      </c>
    </row>
    <row r="44" spans="1:10" ht="22.5">
      <c r="A44" s="24"/>
      <c r="B44" s="31"/>
      <c r="C44" s="37" t="s">
        <v>19</v>
      </c>
      <c r="D44" s="14" t="s">
        <v>215</v>
      </c>
      <c r="E44" s="27">
        <v>3990000</v>
      </c>
      <c r="F44" s="27">
        <v>174208.33</v>
      </c>
      <c r="G44" s="144">
        <f t="shared" si="2"/>
        <v>4.366123558897243</v>
      </c>
      <c r="H44" s="144">
        <v>3351391.27</v>
      </c>
      <c r="I44" s="144">
        <f t="shared" si="4"/>
        <v>171.92529956205553</v>
      </c>
      <c r="J44" s="27">
        <v>101327.92</v>
      </c>
    </row>
    <row r="45" spans="1:10" ht="12.75" hidden="1">
      <c r="A45" s="24"/>
      <c r="B45" s="31"/>
      <c r="C45" s="32" t="s">
        <v>20</v>
      </c>
      <c r="D45" s="12" t="s">
        <v>108</v>
      </c>
      <c r="E45" s="27">
        <v>0</v>
      </c>
      <c r="F45" s="27">
        <v>0</v>
      </c>
      <c r="G45" s="156" t="s">
        <v>149</v>
      </c>
      <c r="H45" s="144"/>
      <c r="I45" s="144" t="e">
        <f t="shared" si="4"/>
        <v>#DIV/0!</v>
      </c>
      <c r="J45" s="27">
        <v>0</v>
      </c>
    </row>
    <row r="46" spans="1:10" ht="12" customHeight="1">
      <c r="A46" s="24"/>
      <c r="B46" s="31"/>
      <c r="C46" s="32" t="s">
        <v>26</v>
      </c>
      <c r="D46" s="14" t="s">
        <v>27</v>
      </c>
      <c r="E46" s="27">
        <v>33340</v>
      </c>
      <c r="F46" s="27">
        <v>7009.33</v>
      </c>
      <c r="G46" s="144">
        <f aca="true" t="shared" si="5" ref="G46:G66">F46*100/E46</f>
        <v>21.02378524295141</v>
      </c>
      <c r="H46" s="144">
        <v>60848.41</v>
      </c>
      <c r="I46" s="144">
        <f t="shared" si="4"/>
        <v>297.9878582785624</v>
      </c>
      <c r="J46" s="45">
        <v>2352.22</v>
      </c>
    </row>
    <row r="47" spans="1:10" ht="13.5" customHeight="1">
      <c r="A47" s="24"/>
      <c r="B47" s="31"/>
      <c r="C47" s="32" t="s">
        <v>11</v>
      </c>
      <c r="D47" s="14" t="s">
        <v>12</v>
      </c>
      <c r="E47" s="27">
        <v>30000</v>
      </c>
      <c r="F47" s="27">
        <v>3076.26</v>
      </c>
      <c r="G47" s="144">
        <f t="shared" si="5"/>
        <v>10.2542</v>
      </c>
      <c r="H47" s="144"/>
      <c r="I47" s="144">
        <f t="shared" si="4"/>
        <v>148.14925401885904</v>
      </c>
      <c r="J47" s="45">
        <v>2076.46</v>
      </c>
    </row>
    <row r="48" spans="1:10" ht="12.75">
      <c r="A48" s="21"/>
      <c r="B48" s="29">
        <v>70095</v>
      </c>
      <c r="C48" s="22"/>
      <c r="D48" s="16" t="s">
        <v>5</v>
      </c>
      <c r="E48" s="23">
        <f>SUM(E49:E51)</f>
        <v>843469</v>
      </c>
      <c r="F48" s="23">
        <f>SUM(F49:F51)</f>
        <v>0</v>
      </c>
      <c r="G48" s="143">
        <f t="shared" si="5"/>
        <v>0</v>
      </c>
      <c r="H48" s="143">
        <v>1001088</v>
      </c>
      <c r="I48" s="149" t="s">
        <v>149</v>
      </c>
      <c r="J48" s="23">
        <f>SUM(J49:J51)</f>
        <v>0</v>
      </c>
    </row>
    <row r="49" spans="1:10" ht="22.5" hidden="1">
      <c r="A49" s="21"/>
      <c r="B49" s="38"/>
      <c r="C49" s="30" t="s">
        <v>78</v>
      </c>
      <c r="D49" s="14" t="s">
        <v>92</v>
      </c>
      <c r="E49" s="27"/>
      <c r="F49" s="27"/>
      <c r="G49" s="144" t="e">
        <f t="shared" si="5"/>
        <v>#DIV/0!</v>
      </c>
      <c r="H49" s="144"/>
      <c r="I49" s="156" t="e">
        <f aca="true" t="shared" si="6" ref="I49:I61">(F49/J49)*100</f>
        <v>#DIV/0!</v>
      </c>
      <c r="J49" s="45"/>
    </row>
    <row r="50" spans="1:10" ht="33.75">
      <c r="A50" s="24"/>
      <c r="B50" s="25"/>
      <c r="C50" s="32" t="s">
        <v>129</v>
      </c>
      <c r="D50" s="88" t="s">
        <v>195</v>
      </c>
      <c r="E50" s="27">
        <v>425788</v>
      </c>
      <c r="F50" s="27">
        <v>0</v>
      </c>
      <c r="G50" s="144">
        <f t="shared" si="5"/>
        <v>0</v>
      </c>
      <c r="H50" s="144">
        <v>1000</v>
      </c>
      <c r="I50" s="156" t="s">
        <v>149</v>
      </c>
      <c r="J50" s="45" t="s">
        <v>149</v>
      </c>
    </row>
    <row r="51" spans="1:10" ht="33.75">
      <c r="A51" s="21"/>
      <c r="B51" s="38"/>
      <c r="C51" s="32">
        <v>6330</v>
      </c>
      <c r="D51" s="14" t="s">
        <v>216</v>
      </c>
      <c r="E51" s="27">
        <v>417681</v>
      </c>
      <c r="F51" s="27">
        <v>0</v>
      </c>
      <c r="G51" s="144">
        <f t="shared" si="5"/>
        <v>0</v>
      </c>
      <c r="H51" s="144">
        <v>1000088</v>
      </c>
      <c r="I51" s="156" t="s">
        <v>149</v>
      </c>
      <c r="J51" s="27">
        <v>0</v>
      </c>
    </row>
    <row r="52" spans="1:10" ht="12.75">
      <c r="A52" s="28">
        <v>710</v>
      </c>
      <c r="B52" s="39"/>
      <c r="C52" s="40"/>
      <c r="D52" s="68" t="s">
        <v>21</v>
      </c>
      <c r="E52" s="20">
        <f>E53</f>
        <v>30000</v>
      </c>
      <c r="F52" s="20">
        <f>F54+F55</f>
        <v>1330</v>
      </c>
      <c r="G52" s="142">
        <f t="shared" si="5"/>
        <v>4.433333333333334</v>
      </c>
      <c r="H52" s="142">
        <f>H53</f>
        <v>6000</v>
      </c>
      <c r="I52" s="148" t="s">
        <v>149</v>
      </c>
      <c r="J52" s="20">
        <f>J53</f>
        <v>0</v>
      </c>
    </row>
    <row r="53" spans="1:10" ht="12.75">
      <c r="A53" s="21"/>
      <c r="B53" s="29">
        <v>71035</v>
      </c>
      <c r="C53" s="22"/>
      <c r="D53" s="16" t="s">
        <v>22</v>
      </c>
      <c r="E53" s="23">
        <f>SUM(E54:E55)</f>
        <v>30000</v>
      </c>
      <c r="F53" s="23">
        <f>SUM(F54:F55)</f>
        <v>1330</v>
      </c>
      <c r="G53" s="143">
        <f t="shared" si="5"/>
        <v>4.433333333333334</v>
      </c>
      <c r="H53" s="143">
        <f>H55</f>
        <v>6000</v>
      </c>
      <c r="I53" s="149" t="s">
        <v>149</v>
      </c>
      <c r="J53" s="23">
        <f>SUM(J55)</f>
        <v>0</v>
      </c>
    </row>
    <row r="54" spans="1:12" ht="33.75">
      <c r="A54" s="21"/>
      <c r="B54" s="38"/>
      <c r="C54" s="32" t="s">
        <v>46</v>
      </c>
      <c r="D54" s="14" t="s">
        <v>217</v>
      </c>
      <c r="E54" s="27">
        <v>24000</v>
      </c>
      <c r="F54" s="27">
        <v>1330</v>
      </c>
      <c r="G54" s="144">
        <f t="shared" si="5"/>
        <v>5.541666666666667</v>
      </c>
      <c r="H54" s="143"/>
      <c r="I54" s="156" t="s">
        <v>149</v>
      </c>
      <c r="J54" s="45">
        <v>0</v>
      </c>
      <c r="K54" s="124"/>
      <c r="L54" s="124"/>
    </row>
    <row r="55" spans="1:10" ht="33.75">
      <c r="A55" s="24"/>
      <c r="B55" s="25"/>
      <c r="C55" s="26">
        <v>2020</v>
      </c>
      <c r="D55" s="14" t="s">
        <v>218</v>
      </c>
      <c r="E55" s="27">
        <v>6000</v>
      </c>
      <c r="F55" s="27">
        <v>0</v>
      </c>
      <c r="G55" s="144">
        <f t="shared" si="5"/>
        <v>0</v>
      </c>
      <c r="H55" s="144">
        <v>6000</v>
      </c>
      <c r="I55" s="156" t="s">
        <v>149</v>
      </c>
      <c r="J55" s="27">
        <v>0</v>
      </c>
    </row>
    <row r="56" spans="1:10" ht="12.75">
      <c r="A56" s="28">
        <v>750</v>
      </c>
      <c r="B56" s="18"/>
      <c r="C56" s="34"/>
      <c r="D56" s="68" t="s">
        <v>23</v>
      </c>
      <c r="E56" s="41">
        <f>E57+E60+E67+E69+E73</f>
        <v>597816</v>
      </c>
      <c r="F56" s="41">
        <f>F57+F60+F67+F69+F73</f>
        <v>54445.47</v>
      </c>
      <c r="G56" s="148">
        <f t="shared" si="5"/>
        <v>9.107395921152998</v>
      </c>
      <c r="H56" s="148">
        <f>H57+H60+H67+H69+H73</f>
        <v>1436509.5</v>
      </c>
      <c r="I56" s="148">
        <f t="shared" si="6"/>
        <v>49.42666202468271</v>
      </c>
      <c r="J56" s="41">
        <f>J57+J60+J67+J69+J73</f>
        <v>110154.04999999999</v>
      </c>
    </row>
    <row r="57" spans="1:10" ht="12.75">
      <c r="A57" s="21"/>
      <c r="B57" s="29">
        <v>75011</v>
      </c>
      <c r="C57" s="22"/>
      <c r="D57" s="16" t="s">
        <v>24</v>
      </c>
      <c r="E57" s="42">
        <f>SUM(E58:E59)</f>
        <v>439600</v>
      </c>
      <c r="F57" s="42">
        <f>SUM(F58:F59)</f>
        <v>23670</v>
      </c>
      <c r="G57" s="149">
        <f t="shared" si="5"/>
        <v>5.384440400363967</v>
      </c>
      <c r="H57" s="149">
        <f>SUM(H58:H59)</f>
        <v>449409.12</v>
      </c>
      <c r="I57" s="149">
        <f t="shared" si="6"/>
        <v>101.94742407242705</v>
      </c>
      <c r="J57" s="42">
        <f>SUM(J58:J59)</f>
        <v>23217.85</v>
      </c>
    </row>
    <row r="58" spans="1:10" ht="45">
      <c r="A58" s="24"/>
      <c r="B58" s="31"/>
      <c r="C58" s="32">
        <v>2010</v>
      </c>
      <c r="D58" s="14" t="s">
        <v>186</v>
      </c>
      <c r="E58" s="27">
        <v>439600</v>
      </c>
      <c r="F58" s="27">
        <v>23670</v>
      </c>
      <c r="G58" s="144">
        <f t="shared" si="5"/>
        <v>5.384440400363967</v>
      </c>
      <c r="H58" s="144">
        <v>440600</v>
      </c>
      <c r="I58" s="144">
        <f t="shared" si="6"/>
        <v>101.99508768905933</v>
      </c>
      <c r="J58" s="27">
        <v>23207</v>
      </c>
    </row>
    <row r="59" spans="1:10" ht="33.75" hidden="1">
      <c r="A59" s="21"/>
      <c r="B59" s="38"/>
      <c r="C59" s="32" t="s">
        <v>84</v>
      </c>
      <c r="D59" s="14" t="s">
        <v>228</v>
      </c>
      <c r="E59" s="27">
        <v>0</v>
      </c>
      <c r="F59" s="27">
        <v>0</v>
      </c>
      <c r="G59" s="144" t="e">
        <f t="shared" si="5"/>
        <v>#DIV/0!</v>
      </c>
      <c r="H59" s="144">
        <v>8809.12</v>
      </c>
      <c r="I59" s="144">
        <f t="shared" si="6"/>
        <v>0</v>
      </c>
      <c r="J59" s="27">
        <v>10.85</v>
      </c>
    </row>
    <row r="60" spans="1:10" ht="12.75">
      <c r="A60" s="21"/>
      <c r="B60" s="29">
        <v>75023</v>
      </c>
      <c r="C60" s="22"/>
      <c r="D60" s="16" t="s">
        <v>25</v>
      </c>
      <c r="E60" s="23">
        <f>SUM(E61:E66)</f>
        <v>158216</v>
      </c>
      <c r="F60" s="23">
        <f>SUM(F61:F66)</f>
        <v>30775.47</v>
      </c>
      <c r="G60" s="143">
        <f t="shared" si="5"/>
        <v>19.451553572331495</v>
      </c>
      <c r="H60" s="143">
        <f>SUM(H62:H66)</f>
        <v>987100.3799999999</v>
      </c>
      <c r="I60" s="143">
        <f t="shared" si="6"/>
        <v>35.40006349483875</v>
      </c>
      <c r="J60" s="23">
        <f>SUM(J61:J66)</f>
        <v>86936.2</v>
      </c>
    </row>
    <row r="61" spans="1:10" ht="22.5" hidden="1">
      <c r="A61" s="21"/>
      <c r="B61" s="38"/>
      <c r="C61" s="32" t="s">
        <v>78</v>
      </c>
      <c r="D61" s="14" t="s">
        <v>92</v>
      </c>
      <c r="E61" s="27"/>
      <c r="F61" s="27"/>
      <c r="G61" s="144" t="e">
        <f t="shared" si="5"/>
        <v>#DIV/0!</v>
      </c>
      <c r="H61" s="144"/>
      <c r="I61" s="144" t="e">
        <f t="shared" si="6"/>
        <v>#DIV/0!</v>
      </c>
      <c r="J61" s="45"/>
    </row>
    <row r="62" spans="1:10" ht="12.75">
      <c r="A62" s="24"/>
      <c r="B62" s="31"/>
      <c r="C62" s="36" t="s">
        <v>17</v>
      </c>
      <c r="D62" s="12" t="s">
        <v>18</v>
      </c>
      <c r="E62" s="27">
        <v>35340</v>
      </c>
      <c r="F62" s="27">
        <v>8784</v>
      </c>
      <c r="G62" s="144">
        <f t="shared" si="5"/>
        <v>24.855687606112053</v>
      </c>
      <c r="H62" s="144">
        <v>32352</v>
      </c>
      <c r="I62" s="144">
        <f>(F62/J62)*100</f>
        <v>106.3052160232361</v>
      </c>
      <c r="J62" s="27">
        <v>8263</v>
      </c>
    </row>
    <row r="63" spans="1:10" ht="33.75" hidden="1">
      <c r="A63" s="24"/>
      <c r="B63" s="31"/>
      <c r="C63" s="32" t="s">
        <v>163</v>
      </c>
      <c r="D63" s="14" t="s">
        <v>174</v>
      </c>
      <c r="E63" s="27"/>
      <c r="F63" s="27"/>
      <c r="G63" s="144" t="e">
        <f t="shared" si="5"/>
        <v>#DIV/0!</v>
      </c>
      <c r="H63" s="144"/>
      <c r="I63" s="156" t="s">
        <v>149</v>
      </c>
      <c r="J63" s="45"/>
    </row>
    <row r="64" spans="1:10" ht="12.75">
      <c r="A64" s="24"/>
      <c r="B64" s="31"/>
      <c r="C64" s="32" t="s">
        <v>26</v>
      </c>
      <c r="D64" s="12" t="s">
        <v>27</v>
      </c>
      <c r="E64" s="27">
        <v>53376</v>
      </c>
      <c r="F64" s="27">
        <v>8593.39</v>
      </c>
      <c r="G64" s="144">
        <f t="shared" si="5"/>
        <v>16.09972646882494</v>
      </c>
      <c r="H64" s="144">
        <v>833783.82</v>
      </c>
      <c r="I64" s="144">
        <f aca="true" t="shared" si="7" ref="I64:I71">(F64/J64)*100</f>
        <v>28.379521305141136</v>
      </c>
      <c r="J64" s="27">
        <v>30280.25</v>
      </c>
    </row>
    <row r="65" spans="1:10" ht="12.75" hidden="1">
      <c r="A65" s="24"/>
      <c r="B65" s="31"/>
      <c r="C65" s="30" t="s">
        <v>184</v>
      </c>
      <c r="D65" s="12" t="s">
        <v>185</v>
      </c>
      <c r="E65" s="27"/>
      <c r="F65" s="27"/>
      <c r="G65" s="144" t="e">
        <f t="shared" si="5"/>
        <v>#DIV/0!</v>
      </c>
      <c r="H65" s="156"/>
      <c r="I65" s="144" t="e">
        <f t="shared" si="7"/>
        <v>#DIV/0!</v>
      </c>
      <c r="J65" s="45"/>
    </row>
    <row r="66" spans="1:10" ht="12.75">
      <c r="A66" s="24"/>
      <c r="B66" s="31"/>
      <c r="C66" s="30" t="s">
        <v>11</v>
      </c>
      <c r="D66" s="13" t="s">
        <v>12</v>
      </c>
      <c r="E66" s="27">
        <v>69500</v>
      </c>
      <c r="F66" s="27">
        <v>13398.08</v>
      </c>
      <c r="G66" s="144">
        <f t="shared" si="5"/>
        <v>19.27781294964029</v>
      </c>
      <c r="H66" s="144">
        <v>120964.56</v>
      </c>
      <c r="I66" s="144">
        <f t="shared" si="7"/>
        <v>27.68601624823451</v>
      </c>
      <c r="J66" s="27">
        <v>48392.95</v>
      </c>
    </row>
    <row r="67" spans="1:10" ht="17.25" customHeight="1" hidden="1">
      <c r="A67" s="24"/>
      <c r="B67" s="29">
        <v>75056</v>
      </c>
      <c r="C67" s="44"/>
      <c r="D67" s="16" t="s">
        <v>146</v>
      </c>
      <c r="E67" s="23">
        <f>SUM(E68)</f>
        <v>0</v>
      </c>
      <c r="F67" s="23">
        <f>SUM(F68)</f>
        <v>0</v>
      </c>
      <c r="G67" s="149" t="s">
        <v>149</v>
      </c>
      <c r="H67" s="143"/>
      <c r="I67" s="143" t="e">
        <f t="shared" si="7"/>
        <v>#DIV/0!</v>
      </c>
      <c r="J67" s="23">
        <f>SUM(J68)</f>
        <v>0</v>
      </c>
    </row>
    <row r="68" spans="1:10" ht="17.25" customHeight="1" hidden="1">
      <c r="A68" s="24"/>
      <c r="B68" s="31"/>
      <c r="C68" s="32" t="s">
        <v>145</v>
      </c>
      <c r="D68" s="12" t="s">
        <v>125</v>
      </c>
      <c r="E68" s="27">
        <v>0</v>
      </c>
      <c r="F68" s="27">
        <v>0</v>
      </c>
      <c r="G68" s="156" t="s">
        <v>149</v>
      </c>
      <c r="H68" s="144"/>
      <c r="I68" s="144" t="e">
        <f t="shared" si="7"/>
        <v>#DIV/0!</v>
      </c>
      <c r="J68" s="27"/>
    </row>
    <row r="69" spans="1:10" ht="17.25" customHeight="1" hidden="1">
      <c r="A69" s="24"/>
      <c r="B69" s="29">
        <v>75075</v>
      </c>
      <c r="C69" s="44"/>
      <c r="D69" s="16" t="s">
        <v>160</v>
      </c>
      <c r="E69" s="23">
        <f>SUM(E71:E72)</f>
        <v>0</v>
      </c>
      <c r="F69" s="23">
        <f>SUM(F71:F72)</f>
        <v>0</v>
      </c>
      <c r="G69" s="143" t="e">
        <f>F69*100/E69</f>
        <v>#DIV/0!</v>
      </c>
      <c r="H69" s="143"/>
      <c r="I69" s="144" t="e">
        <f t="shared" si="7"/>
        <v>#DIV/0!</v>
      </c>
      <c r="J69" s="23">
        <f>SUM(J71:J72)</f>
        <v>0</v>
      </c>
    </row>
    <row r="70" spans="1:10" ht="27.75" customHeight="1" hidden="1">
      <c r="A70" s="24"/>
      <c r="B70" s="38"/>
      <c r="C70" s="32" t="s">
        <v>143</v>
      </c>
      <c r="D70" s="14" t="s">
        <v>144</v>
      </c>
      <c r="E70" s="23"/>
      <c r="F70" s="23"/>
      <c r="G70" s="144" t="e">
        <f>F70*100/E70</f>
        <v>#DIV/0!</v>
      </c>
      <c r="H70" s="143"/>
      <c r="I70" s="144" t="e">
        <f t="shared" si="7"/>
        <v>#DIV/0!</v>
      </c>
      <c r="J70" s="27"/>
    </row>
    <row r="71" spans="1:10" ht="17.25" customHeight="1" hidden="1">
      <c r="A71" s="24"/>
      <c r="B71" s="38"/>
      <c r="C71" s="32" t="s">
        <v>11</v>
      </c>
      <c r="D71" s="13" t="s">
        <v>12</v>
      </c>
      <c r="E71" s="27"/>
      <c r="F71" s="27"/>
      <c r="G71" s="144" t="e">
        <f>F71*100/E71</f>
        <v>#DIV/0!</v>
      </c>
      <c r="H71" s="144"/>
      <c r="I71" s="144" t="e">
        <f t="shared" si="7"/>
        <v>#DIV/0!</v>
      </c>
      <c r="J71" s="45">
        <v>0</v>
      </c>
    </row>
    <row r="72" spans="1:10" ht="33.75" hidden="1">
      <c r="A72" s="24"/>
      <c r="B72" s="31"/>
      <c r="C72" s="32" t="s">
        <v>143</v>
      </c>
      <c r="D72" s="88" t="s">
        <v>144</v>
      </c>
      <c r="E72" s="27"/>
      <c r="F72" s="27"/>
      <c r="G72" s="156" t="s">
        <v>149</v>
      </c>
      <c r="H72" s="144"/>
      <c r="I72" s="156" t="s">
        <v>149</v>
      </c>
      <c r="J72" s="45"/>
    </row>
    <row r="73" spans="1:10" ht="12.75" hidden="1">
      <c r="A73" s="24"/>
      <c r="B73" s="29">
        <v>75095</v>
      </c>
      <c r="C73" s="104"/>
      <c r="D73" s="16" t="s">
        <v>5</v>
      </c>
      <c r="E73" s="23">
        <f>SUM(E74:E77)</f>
        <v>0</v>
      </c>
      <c r="F73" s="23">
        <f>SUM(F74:F77)</f>
        <v>0</v>
      </c>
      <c r="G73" s="143" t="e">
        <f>F73*100/E73</f>
        <v>#DIV/0!</v>
      </c>
      <c r="H73" s="143"/>
      <c r="I73" s="143" t="e">
        <f aca="true" t="shared" si="8" ref="I73:I82">(F73/J73)*100</f>
        <v>#DIV/0!</v>
      </c>
      <c r="J73" s="23">
        <f>SUM(J75:J77)</f>
        <v>0</v>
      </c>
    </row>
    <row r="74" spans="1:10" ht="12.75" hidden="1">
      <c r="A74" s="24"/>
      <c r="B74" s="38"/>
      <c r="C74" s="32" t="s">
        <v>11</v>
      </c>
      <c r="D74" s="13" t="s">
        <v>12</v>
      </c>
      <c r="E74" s="27">
        <v>0</v>
      </c>
      <c r="F74" s="27">
        <v>0</v>
      </c>
      <c r="G74" s="144" t="e">
        <f>F74*100/E74</f>
        <v>#DIV/0!</v>
      </c>
      <c r="H74" s="143"/>
      <c r="I74" s="144" t="e">
        <f t="shared" si="8"/>
        <v>#DIV/0!</v>
      </c>
      <c r="J74" s="23"/>
    </row>
    <row r="75" spans="1:10" ht="22.5" hidden="1">
      <c r="A75" s="24"/>
      <c r="B75" s="25"/>
      <c r="C75" s="32" t="s">
        <v>137</v>
      </c>
      <c r="D75" s="14" t="s">
        <v>138</v>
      </c>
      <c r="E75" s="27"/>
      <c r="F75" s="27"/>
      <c r="G75" s="144" t="e">
        <f>F75*100/E75</f>
        <v>#DIV/0!</v>
      </c>
      <c r="H75" s="144"/>
      <c r="I75" s="144" t="e">
        <f t="shared" si="8"/>
        <v>#DIV/0!</v>
      </c>
      <c r="J75" s="45"/>
    </row>
    <row r="76" spans="1:10" ht="12.75" hidden="1">
      <c r="A76" s="24"/>
      <c r="B76" s="25"/>
      <c r="C76" s="32" t="s">
        <v>175</v>
      </c>
      <c r="D76" s="14" t="s">
        <v>125</v>
      </c>
      <c r="E76" s="27">
        <v>0</v>
      </c>
      <c r="F76" s="27">
        <v>0</v>
      </c>
      <c r="G76" s="156">
        <v>0</v>
      </c>
      <c r="H76" s="144"/>
      <c r="I76" s="156" t="e">
        <f t="shared" si="8"/>
        <v>#DIV/0!</v>
      </c>
      <c r="J76" s="27"/>
    </row>
    <row r="77" spans="1:10" ht="22.5" hidden="1">
      <c r="A77" s="24"/>
      <c r="B77" s="31"/>
      <c r="C77" s="32" t="s">
        <v>98</v>
      </c>
      <c r="D77" s="14" t="s">
        <v>138</v>
      </c>
      <c r="E77" s="27"/>
      <c r="F77" s="27"/>
      <c r="G77" s="144" t="e">
        <f>F77*100/E77</f>
        <v>#DIV/0!</v>
      </c>
      <c r="H77" s="144"/>
      <c r="I77" s="144" t="e">
        <f t="shared" si="8"/>
        <v>#DIV/0!</v>
      </c>
      <c r="J77" s="27"/>
    </row>
    <row r="78" spans="1:10" ht="33.75">
      <c r="A78" s="43">
        <v>751</v>
      </c>
      <c r="B78" s="39"/>
      <c r="C78" s="40"/>
      <c r="D78" s="69" t="s">
        <v>101</v>
      </c>
      <c r="E78" s="20">
        <f>E79+E81+E83+E86+E89</f>
        <v>140017</v>
      </c>
      <c r="F78" s="20">
        <f>F79+F81+F83+F86+F89</f>
        <v>843</v>
      </c>
      <c r="G78" s="142">
        <f>F78*100/E78</f>
        <v>0.6020697486733754</v>
      </c>
      <c r="H78" s="142" t="e">
        <f>H79+#REF!+#REF!</f>
        <v>#REF!</v>
      </c>
      <c r="I78" s="142">
        <f t="shared" si="8"/>
        <v>99.41037735849056</v>
      </c>
      <c r="J78" s="20">
        <f>J79+J81+J83+J86</f>
        <v>848</v>
      </c>
    </row>
    <row r="79" spans="1:10" ht="22.5">
      <c r="A79" s="21"/>
      <c r="B79" s="29">
        <v>75101</v>
      </c>
      <c r="C79" s="22"/>
      <c r="D79" s="15" t="s">
        <v>116</v>
      </c>
      <c r="E79" s="23">
        <f>SUM(E80)</f>
        <v>10017</v>
      </c>
      <c r="F79" s="23">
        <f>SUM(F80)</f>
        <v>843</v>
      </c>
      <c r="G79" s="143">
        <f>F79*100/E79</f>
        <v>8.415693321353698</v>
      </c>
      <c r="H79" s="143">
        <f>H80</f>
        <v>8313</v>
      </c>
      <c r="I79" s="143">
        <f t="shared" si="8"/>
        <v>99.41037735849056</v>
      </c>
      <c r="J79" s="23">
        <f>SUM(J80)</f>
        <v>848</v>
      </c>
    </row>
    <row r="80" spans="1:10" ht="45">
      <c r="A80" s="24"/>
      <c r="B80" s="25"/>
      <c r="C80" s="32">
        <v>2010</v>
      </c>
      <c r="D80" s="14" t="s">
        <v>186</v>
      </c>
      <c r="E80" s="27">
        <v>10017</v>
      </c>
      <c r="F80" s="27">
        <v>843</v>
      </c>
      <c r="G80" s="144">
        <f aca="true" t="shared" si="9" ref="G80:G160">F80*100/E80</f>
        <v>8.415693321353698</v>
      </c>
      <c r="H80" s="144">
        <v>8313</v>
      </c>
      <c r="I80" s="144">
        <f t="shared" si="8"/>
        <v>99.41037735849056</v>
      </c>
      <c r="J80" s="27">
        <v>848</v>
      </c>
    </row>
    <row r="81" spans="1:10" ht="12.75" hidden="1">
      <c r="A81" s="24"/>
      <c r="B81" s="29">
        <v>75107</v>
      </c>
      <c r="C81" s="104"/>
      <c r="D81" s="16" t="s">
        <v>155</v>
      </c>
      <c r="E81" s="23">
        <f>SUM(E82:E82)</f>
        <v>0</v>
      </c>
      <c r="F81" s="23">
        <f>SUM(F82:F82)</f>
        <v>0</v>
      </c>
      <c r="G81" s="42" t="s">
        <v>149</v>
      </c>
      <c r="H81" s="143"/>
      <c r="I81" s="143" t="e">
        <f t="shared" si="8"/>
        <v>#DIV/0!</v>
      </c>
      <c r="J81" s="23">
        <f>SUM(J82:J82)</f>
        <v>0</v>
      </c>
    </row>
    <row r="82" spans="1:10" ht="12.75" hidden="1">
      <c r="A82" s="24"/>
      <c r="B82" s="114"/>
      <c r="C82" s="30">
        <v>2010</v>
      </c>
      <c r="D82" s="12" t="s">
        <v>125</v>
      </c>
      <c r="E82" s="27">
        <v>0</v>
      </c>
      <c r="F82" s="27">
        <v>0</v>
      </c>
      <c r="G82" s="156" t="s">
        <v>149</v>
      </c>
      <c r="H82" s="144"/>
      <c r="I82" s="144" t="e">
        <f t="shared" si="8"/>
        <v>#DIV/0!</v>
      </c>
      <c r="J82" s="45">
        <v>0</v>
      </c>
    </row>
    <row r="83" spans="1:10" s="87" customFormat="1" ht="12.75" hidden="1">
      <c r="A83" s="21"/>
      <c r="B83" s="29">
        <v>75108</v>
      </c>
      <c r="C83" s="22"/>
      <c r="D83" s="16" t="s">
        <v>96</v>
      </c>
      <c r="E83" s="23">
        <f>SUM(E84:E85)</f>
        <v>0</v>
      </c>
      <c r="F83" s="23">
        <f>SUM(F84:F85)</f>
        <v>0</v>
      </c>
      <c r="G83" s="143" t="e">
        <f t="shared" si="9"/>
        <v>#DIV/0!</v>
      </c>
      <c r="H83" s="143"/>
      <c r="I83" s="149" t="s">
        <v>149</v>
      </c>
      <c r="J83" s="23">
        <f>SUM(J84:J85)</f>
        <v>0</v>
      </c>
    </row>
    <row r="84" spans="1:10" ht="12.75" hidden="1">
      <c r="A84" s="24"/>
      <c r="B84" s="31"/>
      <c r="C84" s="32" t="s">
        <v>11</v>
      </c>
      <c r="D84" s="12" t="s">
        <v>12</v>
      </c>
      <c r="E84" s="27">
        <v>0</v>
      </c>
      <c r="F84" s="27">
        <v>0</v>
      </c>
      <c r="G84" s="156" t="s">
        <v>149</v>
      </c>
      <c r="H84" s="144"/>
      <c r="I84" s="156" t="s">
        <v>149</v>
      </c>
      <c r="J84" s="171">
        <v>0</v>
      </c>
    </row>
    <row r="85" spans="1:10" ht="12.75" hidden="1">
      <c r="A85" s="24"/>
      <c r="B85" s="31"/>
      <c r="C85" s="32" t="s">
        <v>145</v>
      </c>
      <c r="D85" s="12" t="s">
        <v>125</v>
      </c>
      <c r="E85" s="27"/>
      <c r="F85" s="27"/>
      <c r="G85" s="144" t="e">
        <f t="shared" si="9"/>
        <v>#DIV/0!</v>
      </c>
      <c r="H85" s="144"/>
      <c r="I85" s="156" t="s">
        <v>149</v>
      </c>
      <c r="J85" s="45"/>
    </row>
    <row r="86" spans="1:10" ht="45">
      <c r="A86" s="24"/>
      <c r="B86" s="29">
        <v>75109</v>
      </c>
      <c r="C86" s="104"/>
      <c r="D86" s="15" t="s">
        <v>173</v>
      </c>
      <c r="E86" s="23">
        <f>SUM(E87)</f>
        <v>70000</v>
      </c>
      <c r="F86" s="23">
        <f>SUM(F88)</f>
        <v>0</v>
      </c>
      <c r="G86" s="149" t="s">
        <v>149</v>
      </c>
      <c r="H86" s="143"/>
      <c r="I86" s="149" t="s">
        <v>149</v>
      </c>
      <c r="J86" s="23">
        <f>SUM(J88)</f>
        <v>0</v>
      </c>
    </row>
    <row r="87" spans="1:10" ht="12.75">
      <c r="A87" s="24"/>
      <c r="B87" s="111"/>
      <c r="C87" s="32" t="s">
        <v>11</v>
      </c>
      <c r="D87" s="13" t="s">
        <v>12</v>
      </c>
      <c r="E87" s="27">
        <v>70000</v>
      </c>
      <c r="F87" s="23">
        <v>0</v>
      </c>
      <c r="G87" s="144">
        <f>F87*100/E87</f>
        <v>0</v>
      </c>
      <c r="H87" s="143"/>
      <c r="I87" s="156" t="s">
        <v>149</v>
      </c>
      <c r="J87" s="42" t="s">
        <v>149</v>
      </c>
    </row>
    <row r="88" spans="1:10" ht="12.75" hidden="1">
      <c r="A88" s="24"/>
      <c r="B88" s="38"/>
      <c r="C88" s="32" t="s">
        <v>145</v>
      </c>
      <c r="D88" s="12" t="s">
        <v>125</v>
      </c>
      <c r="E88" s="27"/>
      <c r="F88" s="27"/>
      <c r="G88" s="156" t="s">
        <v>149</v>
      </c>
      <c r="H88" s="144"/>
      <c r="I88" s="156" t="e">
        <f aca="true" t="shared" si="10" ref="I88:I97">(F88/J88)*100</f>
        <v>#DIV/0!</v>
      </c>
      <c r="J88" s="45">
        <v>0</v>
      </c>
    </row>
    <row r="89" spans="1:10" ht="12.75">
      <c r="A89" s="24"/>
      <c r="B89" s="29">
        <v>75113</v>
      </c>
      <c r="C89" s="104"/>
      <c r="D89" s="16" t="s">
        <v>242</v>
      </c>
      <c r="E89" s="23">
        <f>SUM(E90)</f>
        <v>60000</v>
      </c>
      <c r="F89" s="23">
        <f>SUM(F90)</f>
        <v>0</v>
      </c>
      <c r="G89" s="143">
        <f>F89*100/E89</f>
        <v>0</v>
      </c>
      <c r="H89" s="144"/>
      <c r="I89" s="149" t="s">
        <v>149</v>
      </c>
      <c r="J89" s="45" t="s">
        <v>149</v>
      </c>
    </row>
    <row r="90" spans="1:10" ht="12.75">
      <c r="A90" s="24"/>
      <c r="B90" s="129"/>
      <c r="C90" s="32" t="s">
        <v>11</v>
      </c>
      <c r="D90" s="13" t="s">
        <v>12</v>
      </c>
      <c r="E90" s="27">
        <v>60000</v>
      </c>
      <c r="F90" s="27">
        <v>0</v>
      </c>
      <c r="G90" s="144">
        <f t="shared" si="9"/>
        <v>0</v>
      </c>
      <c r="H90" s="144"/>
      <c r="I90" s="156" t="s">
        <v>149</v>
      </c>
      <c r="J90" s="45" t="s">
        <v>149</v>
      </c>
    </row>
    <row r="91" spans="1:10" ht="22.5">
      <c r="A91" s="28">
        <v>754</v>
      </c>
      <c r="B91" s="18"/>
      <c r="C91" s="34"/>
      <c r="D91" s="69" t="s">
        <v>115</v>
      </c>
      <c r="E91" s="20">
        <f>E92</f>
        <v>359450</v>
      </c>
      <c r="F91" s="20">
        <f>F92</f>
        <v>47385.13</v>
      </c>
      <c r="G91" s="142">
        <f t="shared" si="9"/>
        <v>13.182676311030741</v>
      </c>
      <c r="H91" s="142">
        <f>SUM(H95)</f>
        <v>298873.6</v>
      </c>
      <c r="I91" s="142">
        <f t="shared" si="10"/>
        <v>85.44362674517926</v>
      </c>
      <c r="J91" s="20">
        <f>J92+J95</f>
        <v>55457.77</v>
      </c>
    </row>
    <row r="92" spans="1:10" ht="12.75">
      <c r="A92" s="49"/>
      <c r="B92" s="50">
        <v>75416</v>
      </c>
      <c r="C92" s="119"/>
      <c r="D92" s="172" t="s">
        <v>210</v>
      </c>
      <c r="E92" s="52">
        <f>SUM(E93:E95)</f>
        <v>359450</v>
      </c>
      <c r="F92" s="52">
        <f>SUM(F93:F95)</f>
        <v>47385.13</v>
      </c>
      <c r="G92" s="143">
        <f t="shared" si="9"/>
        <v>13.182676311030741</v>
      </c>
      <c r="H92" s="151"/>
      <c r="I92" s="144">
        <f t="shared" si="10"/>
        <v>85.44362674517926</v>
      </c>
      <c r="J92" s="23">
        <f>SUM(J93:J94)</f>
        <v>55457.77</v>
      </c>
    </row>
    <row r="93" spans="1:10" ht="22.5">
      <c r="A93" s="49"/>
      <c r="B93" s="173"/>
      <c r="C93" s="54" t="s">
        <v>28</v>
      </c>
      <c r="D93" s="14" t="s">
        <v>109</v>
      </c>
      <c r="E93" s="55">
        <v>359450</v>
      </c>
      <c r="F93" s="55">
        <v>47385.13</v>
      </c>
      <c r="G93" s="144">
        <f t="shared" si="9"/>
        <v>13.182676311030741</v>
      </c>
      <c r="H93" s="151"/>
      <c r="I93" s="144">
        <f t="shared" si="10"/>
        <v>85.44362674517926</v>
      </c>
      <c r="J93" s="161">
        <v>55457.77</v>
      </c>
    </row>
    <row r="94" spans="1:10" ht="33.75" hidden="1">
      <c r="A94" s="49"/>
      <c r="B94" s="175"/>
      <c r="C94" s="54" t="s">
        <v>129</v>
      </c>
      <c r="D94" s="88" t="s">
        <v>195</v>
      </c>
      <c r="E94" s="55"/>
      <c r="F94" s="55"/>
      <c r="G94" s="144" t="e">
        <f t="shared" si="9"/>
        <v>#DIV/0!</v>
      </c>
      <c r="H94" s="151"/>
      <c r="I94" s="144" t="e">
        <f t="shared" si="10"/>
        <v>#DIV/0!</v>
      </c>
      <c r="J94" s="161">
        <v>0</v>
      </c>
    </row>
    <row r="95" spans="1:10" ht="12.75" hidden="1">
      <c r="A95" s="21"/>
      <c r="B95" s="29">
        <v>75495</v>
      </c>
      <c r="C95" s="65"/>
      <c r="D95" s="16" t="s">
        <v>5</v>
      </c>
      <c r="E95" s="23">
        <f>SUM(E96:E97)</f>
        <v>0</v>
      </c>
      <c r="F95" s="23">
        <f>SUM(F96:F97)</f>
        <v>0</v>
      </c>
      <c r="G95" s="143" t="e">
        <f t="shared" si="9"/>
        <v>#DIV/0!</v>
      </c>
      <c r="H95" s="143">
        <f>SUM(H97)</f>
        <v>298873.6</v>
      </c>
      <c r="I95" s="143" t="e">
        <f t="shared" si="10"/>
        <v>#DIV/0!</v>
      </c>
      <c r="J95" s="23">
        <f>SUM(J96:J97)</f>
        <v>0</v>
      </c>
    </row>
    <row r="96" spans="1:10" ht="15" customHeight="1" hidden="1">
      <c r="A96" s="24"/>
      <c r="B96" s="31"/>
      <c r="C96" s="32" t="s">
        <v>28</v>
      </c>
      <c r="D96" s="14" t="s">
        <v>109</v>
      </c>
      <c r="E96" s="27"/>
      <c r="F96" s="27"/>
      <c r="G96" s="144" t="e">
        <f t="shared" si="9"/>
        <v>#DIV/0!</v>
      </c>
      <c r="H96" s="144">
        <v>298873.6</v>
      </c>
      <c r="I96" s="144" t="e">
        <f t="shared" si="10"/>
        <v>#DIV/0!</v>
      </c>
      <c r="J96" s="27"/>
    </row>
    <row r="97" spans="1:10" ht="33.75" hidden="1">
      <c r="A97" s="24"/>
      <c r="B97" s="31"/>
      <c r="C97" s="32" t="s">
        <v>129</v>
      </c>
      <c r="D97" s="88" t="s">
        <v>195</v>
      </c>
      <c r="E97" s="27"/>
      <c r="F97" s="27"/>
      <c r="G97" s="144" t="e">
        <f t="shared" si="9"/>
        <v>#DIV/0!</v>
      </c>
      <c r="H97" s="144">
        <v>298873.6</v>
      </c>
      <c r="I97" s="144" t="e">
        <f t="shared" si="10"/>
        <v>#DIV/0!</v>
      </c>
      <c r="J97" s="27"/>
    </row>
    <row r="98" spans="1:10" ht="52.5" customHeight="1">
      <c r="A98" s="43">
        <v>756</v>
      </c>
      <c r="B98" s="39"/>
      <c r="C98" s="40"/>
      <c r="D98" s="69" t="s">
        <v>208</v>
      </c>
      <c r="E98" s="20">
        <f>E99+E104+E113+E128+E137+E141</f>
        <v>105785086</v>
      </c>
      <c r="F98" s="20">
        <f>F99+F104+F113+F128+F137+F141</f>
        <v>10183456.8</v>
      </c>
      <c r="G98" s="142">
        <f t="shared" si="9"/>
        <v>9.626552461279845</v>
      </c>
      <c r="H98" s="142">
        <f>H99+H104+H113+H128+H137+H141</f>
        <v>82918615.82</v>
      </c>
      <c r="I98" s="142">
        <f aca="true" t="shared" si="11" ref="I98:I132">(F98/J98)*100</f>
        <v>118.71678616126025</v>
      </c>
      <c r="J98" s="20">
        <f>SUM(J99,J102,J104,J113,J128,J137,J141)</f>
        <v>8577941.78</v>
      </c>
    </row>
    <row r="99" spans="1:10" ht="13.5" customHeight="1">
      <c r="A99" s="21"/>
      <c r="B99" s="29">
        <v>75601</v>
      </c>
      <c r="C99" s="22"/>
      <c r="D99" s="15" t="s">
        <v>29</v>
      </c>
      <c r="E99" s="23">
        <f>SUM(E100:E101)</f>
        <v>136700</v>
      </c>
      <c r="F99" s="23">
        <f>SUM(F100:F101)</f>
        <v>4541.15</v>
      </c>
      <c r="G99" s="143">
        <f t="shared" si="9"/>
        <v>3.3219824433065104</v>
      </c>
      <c r="H99" s="143">
        <f>SUM(H100:H101)</f>
        <v>228288.21</v>
      </c>
      <c r="I99" s="143">
        <f t="shared" si="11"/>
        <v>81.25970753913434</v>
      </c>
      <c r="J99" s="23">
        <f>SUM(J100:J101)</f>
        <v>5588.4400000000005</v>
      </c>
    </row>
    <row r="100" spans="1:10" ht="22.5">
      <c r="A100" s="24"/>
      <c r="B100" s="103"/>
      <c r="C100" s="36" t="s">
        <v>30</v>
      </c>
      <c r="D100" s="14" t="s">
        <v>127</v>
      </c>
      <c r="E100" s="27">
        <v>134000</v>
      </c>
      <c r="F100" s="27">
        <v>4464.95</v>
      </c>
      <c r="G100" s="144">
        <f t="shared" si="9"/>
        <v>3.33205223880597</v>
      </c>
      <c r="H100" s="144">
        <v>136395.86</v>
      </c>
      <c r="I100" s="144">
        <f t="shared" si="11"/>
        <v>84.66270115912404</v>
      </c>
      <c r="J100" s="27">
        <v>5273.81</v>
      </c>
    </row>
    <row r="101" spans="1:10" ht="12.75" customHeight="1">
      <c r="A101" s="24"/>
      <c r="B101" s="25"/>
      <c r="C101" s="32" t="s">
        <v>20</v>
      </c>
      <c r="D101" s="14" t="s">
        <v>108</v>
      </c>
      <c r="E101" s="27">
        <v>2700</v>
      </c>
      <c r="F101" s="27">
        <v>76.2</v>
      </c>
      <c r="G101" s="144">
        <f t="shared" si="9"/>
        <v>2.8222222222222224</v>
      </c>
      <c r="H101" s="144">
        <v>91892.35</v>
      </c>
      <c r="I101" s="144">
        <f t="shared" si="11"/>
        <v>24.218923815275087</v>
      </c>
      <c r="J101" s="27">
        <v>314.63</v>
      </c>
    </row>
    <row r="102" spans="1:10" ht="12.75" customHeight="1" hidden="1">
      <c r="A102" s="24"/>
      <c r="B102" s="29">
        <v>75605</v>
      </c>
      <c r="C102" s="46"/>
      <c r="D102" s="15" t="s">
        <v>161</v>
      </c>
      <c r="E102" s="23">
        <f>E103</f>
        <v>0</v>
      </c>
      <c r="F102" s="23">
        <f>F103</f>
        <v>0</v>
      </c>
      <c r="G102" s="149" t="s">
        <v>149</v>
      </c>
      <c r="H102" s="143"/>
      <c r="I102" s="143" t="e">
        <f t="shared" si="11"/>
        <v>#DIV/0!</v>
      </c>
      <c r="J102" s="23">
        <v>0</v>
      </c>
    </row>
    <row r="103" spans="1:10" ht="13.5" customHeight="1" hidden="1">
      <c r="A103" s="21"/>
      <c r="B103" s="118"/>
      <c r="C103" s="32" t="s">
        <v>48</v>
      </c>
      <c r="D103" s="14" t="s">
        <v>161</v>
      </c>
      <c r="E103" s="27">
        <v>0</v>
      </c>
      <c r="F103" s="27">
        <v>0</v>
      </c>
      <c r="G103" s="156" t="s">
        <v>149</v>
      </c>
      <c r="H103" s="144"/>
      <c r="I103" s="144" t="e">
        <f t="shared" si="11"/>
        <v>#DIV/0!</v>
      </c>
      <c r="J103" s="27">
        <v>0</v>
      </c>
    </row>
    <row r="104" spans="1:10" ht="35.25" customHeight="1">
      <c r="A104" s="21"/>
      <c r="B104" s="29">
        <v>75615</v>
      </c>
      <c r="C104" s="22"/>
      <c r="D104" s="15" t="s">
        <v>117</v>
      </c>
      <c r="E104" s="23">
        <f>SUM(E105:E112)</f>
        <v>34073525</v>
      </c>
      <c r="F104" s="23">
        <f>SUM(F105:F112)</f>
        <v>3368661.95</v>
      </c>
      <c r="G104" s="143">
        <f t="shared" si="9"/>
        <v>9.88644981697667</v>
      </c>
      <c r="H104" s="143">
        <f>SUM(H105:H112)</f>
        <v>21304432.6</v>
      </c>
      <c r="I104" s="143">
        <f t="shared" si="11"/>
        <v>150.42153491292808</v>
      </c>
      <c r="J104" s="23">
        <f>SUM(J105:J112)</f>
        <v>2239481.17</v>
      </c>
    </row>
    <row r="105" spans="1:10" ht="12.75">
      <c r="A105" s="24"/>
      <c r="B105" s="31"/>
      <c r="C105" s="32" t="s">
        <v>31</v>
      </c>
      <c r="D105" s="12" t="s">
        <v>32</v>
      </c>
      <c r="E105" s="27">
        <v>27350575</v>
      </c>
      <c r="F105" s="27">
        <v>2573935.6</v>
      </c>
      <c r="G105" s="144">
        <f t="shared" si="9"/>
        <v>9.410901233337873</v>
      </c>
      <c r="H105" s="144">
        <v>20056054.94</v>
      </c>
      <c r="I105" s="144">
        <f t="shared" si="11"/>
        <v>118.61120790690391</v>
      </c>
      <c r="J105" s="27">
        <v>2170061.03</v>
      </c>
    </row>
    <row r="106" spans="1:10" ht="12.75">
      <c r="A106" s="24"/>
      <c r="B106" s="31"/>
      <c r="C106" s="32" t="s">
        <v>33</v>
      </c>
      <c r="D106" s="12" t="s">
        <v>34</v>
      </c>
      <c r="E106" s="27">
        <v>2160</v>
      </c>
      <c r="F106" s="27">
        <v>48</v>
      </c>
      <c r="G106" s="144">
        <f t="shared" si="9"/>
        <v>2.2222222222222223</v>
      </c>
      <c r="H106" s="144">
        <v>692.5</v>
      </c>
      <c r="I106" s="144">
        <f t="shared" si="11"/>
        <v>192</v>
      </c>
      <c r="J106" s="27">
        <v>25</v>
      </c>
    </row>
    <row r="107" spans="1:10" ht="12.75">
      <c r="A107" s="24"/>
      <c r="B107" s="31"/>
      <c r="C107" s="32" t="s">
        <v>35</v>
      </c>
      <c r="D107" s="12" t="s">
        <v>36</v>
      </c>
      <c r="E107" s="27">
        <v>643700</v>
      </c>
      <c r="F107" s="27">
        <v>23740</v>
      </c>
      <c r="G107" s="144">
        <f t="shared" si="9"/>
        <v>3.6880534410439645</v>
      </c>
      <c r="H107" s="144">
        <v>627558.4</v>
      </c>
      <c r="I107" s="144">
        <f t="shared" si="11"/>
        <v>198.84412429851744</v>
      </c>
      <c r="J107" s="27">
        <v>11939</v>
      </c>
    </row>
    <row r="108" spans="1:10" ht="33.75">
      <c r="A108" s="24"/>
      <c r="B108" s="31"/>
      <c r="C108" s="32" t="s">
        <v>46</v>
      </c>
      <c r="D108" s="14" t="s">
        <v>217</v>
      </c>
      <c r="E108" s="27">
        <v>5800000</v>
      </c>
      <c r="F108" s="27">
        <v>760440.15</v>
      </c>
      <c r="G108" s="144">
        <f t="shared" si="9"/>
        <v>13.111037068965517</v>
      </c>
      <c r="H108" s="144"/>
      <c r="I108" s="156" t="s">
        <v>149</v>
      </c>
      <c r="J108" s="45" t="s">
        <v>149</v>
      </c>
    </row>
    <row r="109" spans="1:10" ht="12.75">
      <c r="A109" s="24"/>
      <c r="B109" s="31"/>
      <c r="C109" s="32" t="s">
        <v>37</v>
      </c>
      <c r="D109" s="12" t="s">
        <v>93</v>
      </c>
      <c r="E109" s="27">
        <v>250000</v>
      </c>
      <c r="F109" s="27">
        <v>4396</v>
      </c>
      <c r="G109" s="144">
        <f t="shared" si="9"/>
        <v>1.7584</v>
      </c>
      <c r="H109" s="144">
        <v>459936</v>
      </c>
      <c r="I109" s="144">
        <f t="shared" si="11"/>
        <v>8.735047490362835</v>
      </c>
      <c r="J109" s="27">
        <v>50326</v>
      </c>
    </row>
    <row r="110" spans="1:10" ht="12.75">
      <c r="A110" s="24"/>
      <c r="B110" s="31"/>
      <c r="C110" s="32" t="s">
        <v>17</v>
      </c>
      <c r="D110" s="12" t="s">
        <v>18</v>
      </c>
      <c r="E110" s="27">
        <v>1090</v>
      </c>
      <c r="F110" s="27">
        <v>79.2</v>
      </c>
      <c r="G110" s="144">
        <f t="shared" si="9"/>
        <v>7.26605504587156</v>
      </c>
      <c r="H110" s="144">
        <v>624.8</v>
      </c>
      <c r="I110" s="144">
        <f t="shared" si="11"/>
        <v>41.77215189873418</v>
      </c>
      <c r="J110" s="27">
        <v>189.6</v>
      </c>
    </row>
    <row r="111" spans="1:10" ht="14.25" customHeight="1">
      <c r="A111" s="24"/>
      <c r="B111" s="31"/>
      <c r="C111" s="32" t="s">
        <v>20</v>
      </c>
      <c r="D111" s="14" t="s">
        <v>108</v>
      </c>
      <c r="E111" s="27">
        <v>26000</v>
      </c>
      <c r="F111" s="27">
        <v>6023</v>
      </c>
      <c r="G111" s="144">
        <f t="shared" si="9"/>
        <v>23.165384615384614</v>
      </c>
      <c r="H111" s="144">
        <v>124485.96</v>
      </c>
      <c r="I111" s="144">
        <f t="shared" si="11"/>
        <v>86.7799911822423</v>
      </c>
      <c r="J111" s="27">
        <v>6940.54</v>
      </c>
    </row>
    <row r="112" spans="1:10" ht="22.5" hidden="1">
      <c r="A112" s="24"/>
      <c r="B112" s="31"/>
      <c r="C112" s="32">
        <v>2680</v>
      </c>
      <c r="D112" s="14" t="s">
        <v>100</v>
      </c>
      <c r="E112" s="27"/>
      <c r="F112" s="27"/>
      <c r="G112" s="144" t="e">
        <f t="shared" si="9"/>
        <v>#DIV/0!</v>
      </c>
      <c r="H112" s="144">
        <v>35080</v>
      </c>
      <c r="I112" s="144" t="e">
        <f t="shared" si="11"/>
        <v>#DIV/0!</v>
      </c>
      <c r="J112" s="27"/>
    </row>
    <row r="113" spans="1:10" ht="45">
      <c r="A113" s="21"/>
      <c r="B113" s="29">
        <v>75616</v>
      </c>
      <c r="C113" s="44"/>
      <c r="D113" s="15" t="s">
        <v>118</v>
      </c>
      <c r="E113" s="23">
        <f>SUM(E114:E127)</f>
        <v>15887260</v>
      </c>
      <c r="F113" s="23">
        <f>SUM(F114:F127)</f>
        <v>682810.7799999999</v>
      </c>
      <c r="G113" s="143">
        <f t="shared" si="9"/>
        <v>4.297851108372368</v>
      </c>
      <c r="H113" s="143">
        <f>SUM(H114:H127)</f>
        <v>11289482.9</v>
      </c>
      <c r="I113" s="143">
        <f t="shared" si="11"/>
        <v>155.40146291735374</v>
      </c>
      <c r="J113" s="23">
        <f>SUM(J114:J127)</f>
        <v>439385.04000000004</v>
      </c>
    </row>
    <row r="114" spans="1:10" ht="12.75">
      <c r="A114" s="24"/>
      <c r="B114" s="25"/>
      <c r="C114" s="32" t="s">
        <v>31</v>
      </c>
      <c r="D114" s="12" t="s">
        <v>32</v>
      </c>
      <c r="E114" s="27">
        <v>7940400</v>
      </c>
      <c r="F114" s="27">
        <v>176384.99</v>
      </c>
      <c r="G114" s="144">
        <f t="shared" si="9"/>
        <v>2.22136151831142</v>
      </c>
      <c r="H114" s="144">
        <v>5583298.77</v>
      </c>
      <c r="I114" s="144">
        <f t="shared" si="11"/>
        <v>99.79580854751417</v>
      </c>
      <c r="J114" s="27">
        <v>176745.89</v>
      </c>
    </row>
    <row r="115" spans="1:10" ht="12.75">
      <c r="A115" s="24"/>
      <c r="B115" s="25"/>
      <c r="C115" s="32" t="s">
        <v>33</v>
      </c>
      <c r="D115" s="12" t="s">
        <v>34</v>
      </c>
      <c r="E115" s="27">
        <v>79400</v>
      </c>
      <c r="F115" s="27">
        <v>1194.53</v>
      </c>
      <c r="G115" s="144">
        <f t="shared" si="9"/>
        <v>1.5044458438287154</v>
      </c>
      <c r="H115" s="144">
        <v>128065.04</v>
      </c>
      <c r="I115" s="144">
        <f t="shared" si="11"/>
        <v>161.26171126171124</v>
      </c>
      <c r="J115" s="27">
        <v>740.74</v>
      </c>
    </row>
    <row r="116" spans="1:10" ht="12.75">
      <c r="A116" s="24"/>
      <c r="B116" s="25"/>
      <c r="C116" s="32" t="s">
        <v>35</v>
      </c>
      <c r="D116" s="12" t="s">
        <v>36</v>
      </c>
      <c r="E116" s="27">
        <v>692000</v>
      </c>
      <c r="F116" s="27">
        <v>24991.81</v>
      </c>
      <c r="G116" s="144">
        <f t="shared" si="9"/>
        <v>3.6115332369942195</v>
      </c>
      <c r="H116" s="144">
        <v>586665.11</v>
      </c>
      <c r="I116" s="144">
        <f t="shared" si="11"/>
        <v>175.2480572645893</v>
      </c>
      <c r="J116" s="27">
        <v>14260.82</v>
      </c>
    </row>
    <row r="117" spans="1:10" ht="12.75">
      <c r="A117" s="24"/>
      <c r="B117" s="25"/>
      <c r="C117" s="37" t="s">
        <v>38</v>
      </c>
      <c r="D117" s="12" t="s">
        <v>39</v>
      </c>
      <c r="E117" s="27">
        <v>437000</v>
      </c>
      <c r="F117" s="27">
        <v>72339</v>
      </c>
      <c r="G117" s="144">
        <f t="shared" si="9"/>
        <v>16.55354691075515</v>
      </c>
      <c r="H117" s="144">
        <v>597304.88</v>
      </c>
      <c r="I117" s="144">
        <f t="shared" si="11"/>
        <v>194.9686399091823</v>
      </c>
      <c r="J117" s="27">
        <v>37102.89</v>
      </c>
    </row>
    <row r="118" spans="1:10" ht="12.75">
      <c r="A118" s="24"/>
      <c r="B118" s="25"/>
      <c r="C118" s="37" t="s">
        <v>40</v>
      </c>
      <c r="D118" s="12" t="s">
        <v>95</v>
      </c>
      <c r="E118" s="27">
        <v>124600</v>
      </c>
      <c r="F118" s="27">
        <v>4729.7</v>
      </c>
      <c r="G118" s="144">
        <f t="shared" si="9"/>
        <v>3.7959069020866774</v>
      </c>
      <c r="H118" s="144">
        <v>189004.14</v>
      </c>
      <c r="I118" s="144">
        <f t="shared" si="11"/>
        <v>104.73994942046123</v>
      </c>
      <c r="J118" s="27">
        <v>4515.66</v>
      </c>
    </row>
    <row r="119" spans="1:10" ht="22.5">
      <c r="A119" s="24"/>
      <c r="B119" s="25"/>
      <c r="C119" s="32" t="s">
        <v>41</v>
      </c>
      <c r="D119" s="14" t="s">
        <v>219</v>
      </c>
      <c r="E119" s="27">
        <v>1680000</v>
      </c>
      <c r="F119" s="27">
        <v>2617.4</v>
      </c>
      <c r="G119" s="144">
        <f t="shared" si="9"/>
        <v>0.15579761904761905</v>
      </c>
      <c r="H119" s="144">
        <v>803263.87</v>
      </c>
      <c r="I119" s="144">
        <f t="shared" si="11"/>
        <v>115.48202073681888</v>
      </c>
      <c r="J119" s="27">
        <v>2266.5</v>
      </c>
    </row>
    <row r="120" spans="1:10" ht="12.75">
      <c r="A120" s="24"/>
      <c r="B120" s="25"/>
      <c r="C120" s="37" t="s">
        <v>42</v>
      </c>
      <c r="D120" s="12" t="s">
        <v>43</v>
      </c>
      <c r="E120" s="27">
        <v>173000</v>
      </c>
      <c r="F120" s="27">
        <v>5706.1</v>
      </c>
      <c r="G120" s="144">
        <f t="shared" si="9"/>
        <v>3.298323699421965</v>
      </c>
      <c r="H120" s="144">
        <v>258812.5</v>
      </c>
      <c r="I120" s="144">
        <f t="shared" si="11"/>
        <v>87.12534163956454</v>
      </c>
      <c r="J120" s="27">
        <v>6549.3</v>
      </c>
    </row>
    <row r="121" spans="1:10" ht="33.75">
      <c r="A121" s="24"/>
      <c r="B121" s="25"/>
      <c r="C121" s="37" t="s">
        <v>46</v>
      </c>
      <c r="D121" s="14" t="s">
        <v>217</v>
      </c>
      <c r="E121" s="27">
        <v>2200000</v>
      </c>
      <c r="F121" s="27">
        <v>148810.9</v>
      </c>
      <c r="G121" s="144">
        <f t="shared" si="9"/>
        <v>6.764131818181818</v>
      </c>
      <c r="H121" s="144"/>
      <c r="I121" s="156" t="s">
        <v>149</v>
      </c>
      <c r="J121" s="45" t="s">
        <v>149</v>
      </c>
    </row>
    <row r="122" spans="1:10" ht="12.75">
      <c r="A122" s="24"/>
      <c r="B122" s="25"/>
      <c r="C122" s="32" t="s">
        <v>37</v>
      </c>
      <c r="D122" s="12" t="s">
        <v>93</v>
      </c>
      <c r="E122" s="27">
        <v>2450000</v>
      </c>
      <c r="F122" s="27">
        <v>234210.46</v>
      </c>
      <c r="G122" s="144">
        <f t="shared" si="9"/>
        <v>9.559610612244898</v>
      </c>
      <c r="H122" s="144">
        <v>2808159.24</v>
      </c>
      <c r="I122" s="144">
        <f t="shared" si="11"/>
        <v>126.5509963689807</v>
      </c>
      <c r="J122" s="27">
        <v>185072</v>
      </c>
    </row>
    <row r="123" spans="1:10" ht="12.75">
      <c r="A123" s="24"/>
      <c r="B123" s="25"/>
      <c r="C123" s="32" t="s">
        <v>147</v>
      </c>
      <c r="D123" s="12" t="s">
        <v>148</v>
      </c>
      <c r="E123" s="27">
        <v>740</v>
      </c>
      <c r="F123" s="27">
        <v>0</v>
      </c>
      <c r="G123" s="144">
        <f t="shared" si="9"/>
        <v>0</v>
      </c>
      <c r="H123" s="144"/>
      <c r="I123" s="144">
        <f t="shared" si="11"/>
        <v>0</v>
      </c>
      <c r="J123" s="27">
        <v>48</v>
      </c>
    </row>
    <row r="124" spans="1:10" ht="12.75" hidden="1">
      <c r="A124" s="24"/>
      <c r="B124" s="25"/>
      <c r="C124" s="32" t="s">
        <v>28</v>
      </c>
      <c r="D124" s="14" t="s">
        <v>172</v>
      </c>
      <c r="E124" s="27">
        <v>0</v>
      </c>
      <c r="F124" s="27">
        <v>0</v>
      </c>
      <c r="G124" s="156" t="s">
        <v>149</v>
      </c>
      <c r="H124" s="144"/>
      <c r="I124" s="156" t="e">
        <f t="shared" si="11"/>
        <v>#DIV/0!</v>
      </c>
      <c r="J124" s="27">
        <v>0</v>
      </c>
    </row>
    <row r="125" spans="1:10" ht="12.75">
      <c r="A125" s="24"/>
      <c r="B125" s="25"/>
      <c r="C125" s="32" t="s">
        <v>17</v>
      </c>
      <c r="D125" s="12" t="s">
        <v>18</v>
      </c>
      <c r="E125" s="27">
        <v>39630</v>
      </c>
      <c r="F125" s="27">
        <v>2894.9</v>
      </c>
      <c r="G125" s="144">
        <f t="shared" si="9"/>
        <v>7.30481958112541</v>
      </c>
      <c r="H125" s="144"/>
      <c r="I125" s="144">
        <f t="shared" si="11"/>
        <v>92.15024669743754</v>
      </c>
      <c r="J125" s="27">
        <v>3141.5</v>
      </c>
    </row>
    <row r="126" spans="1:10" ht="12.75" customHeight="1">
      <c r="A126" s="24"/>
      <c r="B126" s="25"/>
      <c r="C126" s="32" t="s">
        <v>20</v>
      </c>
      <c r="D126" s="14" t="s">
        <v>108</v>
      </c>
      <c r="E126" s="27">
        <v>70490</v>
      </c>
      <c r="F126" s="27">
        <v>8930.99</v>
      </c>
      <c r="G126" s="144">
        <f t="shared" si="9"/>
        <v>12.669868066392397</v>
      </c>
      <c r="H126" s="144">
        <v>91892.35</v>
      </c>
      <c r="I126" s="144">
        <f t="shared" si="11"/>
        <v>99.87977731403508</v>
      </c>
      <c r="J126" s="27">
        <v>8941.74</v>
      </c>
    </row>
    <row r="127" spans="1:10" ht="22.5" hidden="1">
      <c r="A127" s="24"/>
      <c r="B127" s="25"/>
      <c r="C127" s="32">
        <v>2680</v>
      </c>
      <c r="D127" s="14" t="s">
        <v>100</v>
      </c>
      <c r="E127" s="27"/>
      <c r="F127" s="27"/>
      <c r="G127" s="144" t="e">
        <f t="shared" si="9"/>
        <v>#DIV/0!</v>
      </c>
      <c r="H127" s="144">
        <v>243017</v>
      </c>
      <c r="I127" s="144" t="e">
        <f t="shared" si="11"/>
        <v>#DIV/0!</v>
      </c>
      <c r="J127" s="27"/>
    </row>
    <row r="128" spans="1:10" ht="24.75" customHeight="1">
      <c r="A128" s="21"/>
      <c r="B128" s="29">
        <v>75618</v>
      </c>
      <c r="C128" s="22"/>
      <c r="D128" s="15" t="s">
        <v>119</v>
      </c>
      <c r="E128" s="23">
        <f>SUM(E129:E136)</f>
        <v>4114060</v>
      </c>
      <c r="F128" s="23">
        <f>SUM(F129:F136)</f>
        <v>962145.2899999999</v>
      </c>
      <c r="G128" s="143">
        <f t="shared" si="9"/>
        <v>23.38675882218538</v>
      </c>
      <c r="H128" s="143">
        <f>SUM(H129:H136)</f>
        <v>3517985.71</v>
      </c>
      <c r="I128" s="143">
        <f t="shared" si="11"/>
        <v>100.23031991239151</v>
      </c>
      <c r="J128" s="23">
        <f>SUM(J129:J136)</f>
        <v>959934.37</v>
      </c>
    </row>
    <row r="129" spans="1:10" ht="12.75">
      <c r="A129" s="24"/>
      <c r="B129" s="31"/>
      <c r="C129" s="36" t="s">
        <v>44</v>
      </c>
      <c r="D129" s="12" t="s">
        <v>110</v>
      </c>
      <c r="E129" s="27">
        <v>969000</v>
      </c>
      <c r="F129" s="27">
        <v>73800.03</v>
      </c>
      <c r="G129" s="144">
        <f t="shared" si="9"/>
        <v>7.616102167182663</v>
      </c>
      <c r="H129" s="144">
        <v>1519063.49</v>
      </c>
      <c r="I129" s="144">
        <f t="shared" si="11"/>
        <v>94.43507629532112</v>
      </c>
      <c r="J129" s="27">
        <v>78148.96</v>
      </c>
    </row>
    <row r="130" spans="1:10" ht="12.75">
      <c r="A130" s="24"/>
      <c r="B130" s="31"/>
      <c r="C130" s="36" t="s">
        <v>230</v>
      </c>
      <c r="D130" s="12" t="s">
        <v>231</v>
      </c>
      <c r="E130" s="27">
        <v>650</v>
      </c>
      <c r="F130" s="27">
        <v>9051.07</v>
      </c>
      <c r="G130" s="144">
        <f t="shared" si="9"/>
        <v>1392.4723076923076</v>
      </c>
      <c r="H130" s="144"/>
      <c r="I130" s="156" t="s">
        <v>149</v>
      </c>
      <c r="J130" s="161" t="s">
        <v>149</v>
      </c>
    </row>
    <row r="131" spans="1:10" ht="24" customHeight="1">
      <c r="A131" s="24"/>
      <c r="B131" s="31"/>
      <c r="C131" s="37" t="s">
        <v>45</v>
      </c>
      <c r="D131" s="14" t="s">
        <v>220</v>
      </c>
      <c r="E131" s="27">
        <v>1530000</v>
      </c>
      <c r="F131" s="27">
        <v>701622.09</v>
      </c>
      <c r="G131" s="144">
        <f t="shared" si="9"/>
        <v>45.85765294117647</v>
      </c>
      <c r="H131" s="144">
        <v>1265153.46</v>
      </c>
      <c r="I131" s="144">
        <f t="shared" si="11"/>
        <v>97.91344723777082</v>
      </c>
      <c r="J131" s="27">
        <v>716573.78</v>
      </c>
    </row>
    <row r="132" spans="1:10" ht="24" customHeight="1">
      <c r="A132" s="24"/>
      <c r="B132" s="31"/>
      <c r="C132" s="37" t="s">
        <v>46</v>
      </c>
      <c r="D132" s="14" t="s">
        <v>217</v>
      </c>
      <c r="E132" s="27">
        <v>813000</v>
      </c>
      <c r="F132" s="27">
        <v>117331.79</v>
      </c>
      <c r="G132" s="144">
        <f t="shared" si="9"/>
        <v>14.431954489544895</v>
      </c>
      <c r="H132" s="144"/>
      <c r="I132" s="144">
        <f t="shared" si="11"/>
        <v>115.20845214361238</v>
      </c>
      <c r="J132" s="27">
        <v>101843.04</v>
      </c>
    </row>
    <row r="133" spans="1:10" ht="25.5" customHeight="1" hidden="1">
      <c r="A133" s="24"/>
      <c r="B133" s="31"/>
      <c r="C133" s="32" t="s">
        <v>78</v>
      </c>
      <c r="D133" s="14" t="s">
        <v>92</v>
      </c>
      <c r="E133" s="45"/>
      <c r="F133" s="45"/>
      <c r="G133" s="156" t="s">
        <v>149</v>
      </c>
      <c r="H133" s="144">
        <v>0</v>
      </c>
      <c r="I133" s="156" t="s">
        <v>149</v>
      </c>
      <c r="J133" s="27">
        <v>0</v>
      </c>
    </row>
    <row r="134" spans="1:10" ht="12.75" customHeight="1">
      <c r="A134" s="24"/>
      <c r="B134" s="31"/>
      <c r="C134" s="32" t="s">
        <v>8</v>
      </c>
      <c r="D134" s="12" t="s">
        <v>9</v>
      </c>
      <c r="E134" s="45">
        <v>5000</v>
      </c>
      <c r="F134" s="45">
        <v>992.5</v>
      </c>
      <c r="G134" s="144">
        <f t="shared" si="9"/>
        <v>19.85</v>
      </c>
      <c r="H134" s="144"/>
      <c r="I134" s="144">
        <f>(F134/J134)*100</f>
        <v>496.25000000000006</v>
      </c>
      <c r="J134" s="45">
        <v>200</v>
      </c>
    </row>
    <row r="135" spans="1:10" ht="12.75">
      <c r="A135" s="24"/>
      <c r="B135" s="31"/>
      <c r="C135" s="32" t="s">
        <v>17</v>
      </c>
      <c r="D135" s="12" t="s">
        <v>18</v>
      </c>
      <c r="E135" s="27">
        <v>795600</v>
      </c>
      <c r="F135" s="27">
        <v>59276.7</v>
      </c>
      <c r="G135" s="144">
        <f t="shared" si="9"/>
        <v>7.450565610859728</v>
      </c>
      <c r="H135" s="144">
        <v>732611.15</v>
      </c>
      <c r="I135" s="144">
        <f>(F135/J135)*100</f>
        <v>93.930526838878</v>
      </c>
      <c r="J135" s="27">
        <v>63106.96</v>
      </c>
    </row>
    <row r="136" spans="1:10" ht="13.5" customHeight="1">
      <c r="A136" s="24"/>
      <c r="B136" s="31"/>
      <c r="C136" s="30" t="s">
        <v>20</v>
      </c>
      <c r="D136" s="14" t="s">
        <v>108</v>
      </c>
      <c r="E136" s="27">
        <v>810</v>
      </c>
      <c r="F136" s="27">
        <v>71.11</v>
      </c>
      <c r="G136" s="144">
        <f t="shared" si="9"/>
        <v>8.779012345679012</v>
      </c>
      <c r="H136" s="144">
        <v>1157.61</v>
      </c>
      <c r="I136" s="144">
        <f>(F136/J136)*100</f>
        <v>115.38211909784195</v>
      </c>
      <c r="J136" s="27">
        <v>61.63</v>
      </c>
    </row>
    <row r="137" spans="1:10" ht="12.75">
      <c r="A137" s="21"/>
      <c r="B137" s="29">
        <v>75619</v>
      </c>
      <c r="C137" s="22"/>
      <c r="D137" s="16" t="s">
        <v>47</v>
      </c>
      <c r="E137" s="23">
        <f>SUM(E138:E139)</f>
        <v>410000</v>
      </c>
      <c r="F137" s="23">
        <f>SUM(F138:F139)</f>
        <v>625</v>
      </c>
      <c r="G137" s="143">
        <f t="shared" si="9"/>
        <v>0.1524390243902439</v>
      </c>
      <c r="H137" s="143">
        <f>SUM(H139)</f>
        <v>450000</v>
      </c>
      <c r="I137" s="143">
        <f>(F137/J137)*100</f>
        <v>70.45587771114216</v>
      </c>
      <c r="J137" s="23">
        <f>SUM(J138:J139)</f>
        <v>887.08</v>
      </c>
    </row>
    <row r="138" spans="1:10" ht="22.5">
      <c r="A138" s="21"/>
      <c r="B138" s="38"/>
      <c r="C138" s="32" t="s">
        <v>78</v>
      </c>
      <c r="D138" s="14" t="s">
        <v>92</v>
      </c>
      <c r="E138" s="27">
        <v>10000</v>
      </c>
      <c r="F138" s="27">
        <v>625</v>
      </c>
      <c r="G138" s="144">
        <f t="shared" si="9"/>
        <v>6.25</v>
      </c>
      <c r="H138" s="144"/>
      <c r="I138" s="144">
        <f>(F138/J138)*100</f>
        <v>70.45587771114216</v>
      </c>
      <c r="J138" s="45">
        <v>887.08</v>
      </c>
    </row>
    <row r="139" spans="1:10" ht="27" customHeight="1">
      <c r="A139" s="24"/>
      <c r="B139" s="31"/>
      <c r="C139" s="37" t="s">
        <v>48</v>
      </c>
      <c r="D139" s="14" t="s">
        <v>221</v>
      </c>
      <c r="E139" s="27">
        <v>400000</v>
      </c>
      <c r="F139" s="27">
        <v>0</v>
      </c>
      <c r="G139" s="144">
        <f t="shared" si="9"/>
        <v>0</v>
      </c>
      <c r="H139" s="144">
        <v>450000</v>
      </c>
      <c r="I139" s="156" t="s">
        <v>149</v>
      </c>
      <c r="J139" s="27">
        <v>0</v>
      </c>
    </row>
    <row r="140" spans="1:10" ht="12.75" hidden="1">
      <c r="A140" s="24"/>
      <c r="B140" s="31"/>
      <c r="C140" s="32" t="s">
        <v>11</v>
      </c>
      <c r="D140" s="13" t="s">
        <v>12</v>
      </c>
      <c r="E140" s="27"/>
      <c r="F140" s="27"/>
      <c r="G140" s="144" t="e">
        <f t="shared" si="9"/>
        <v>#DIV/0!</v>
      </c>
      <c r="H140" s="144"/>
      <c r="I140" s="144" t="e">
        <f aca="true" t="shared" si="12" ref="I140:I146">(F140/J140)*100</f>
        <v>#DIV/0!</v>
      </c>
      <c r="J140" s="27">
        <v>0</v>
      </c>
    </row>
    <row r="141" spans="1:10" ht="22.5">
      <c r="A141" s="21"/>
      <c r="B141" s="29">
        <v>75621</v>
      </c>
      <c r="C141" s="22"/>
      <c r="D141" s="15" t="s">
        <v>111</v>
      </c>
      <c r="E141" s="23">
        <f>SUM(E142:E143)</f>
        <v>51163541</v>
      </c>
      <c r="F141" s="23">
        <f>SUM(F142:F143)</f>
        <v>5164672.63</v>
      </c>
      <c r="G141" s="143">
        <f t="shared" si="9"/>
        <v>10.094439378228337</v>
      </c>
      <c r="H141" s="143">
        <f>SUM(H142:H143)</f>
        <v>46128426.4</v>
      </c>
      <c r="I141" s="143">
        <f t="shared" si="12"/>
        <v>104.7034801271997</v>
      </c>
      <c r="J141" s="23">
        <f>SUM(J142:J143)</f>
        <v>4932665.68</v>
      </c>
    </row>
    <row r="142" spans="1:10" ht="12.75">
      <c r="A142" s="24"/>
      <c r="B142" s="31"/>
      <c r="C142" s="36" t="s">
        <v>49</v>
      </c>
      <c r="D142" s="12" t="s">
        <v>50</v>
      </c>
      <c r="E142" s="27">
        <v>48856541</v>
      </c>
      <c r="F142" s="27">
        <v>4979625</v>
      </c>
      <c r="G142" s="144">
        <f t="shared" si="9"/>
        <v>10.192340468802325</v>
      </c>
      <c r="H142" s="144">
        <v>43532535</v>
      </c>
      <c r="I142" s="144">
        <f t="shared" si="12"/>
        <v>103.62108036232654</v>
      </c>
      <c r="J142" s="27">
        <v>4805610</v>
      </c>
    </row>
    <row r="143" spans="1:10" ht="12.75">
      <c r="A143" s="24"/>
      <c r="B143" s="31"/>
      <c r="C143" s="30" t="s">
        <v>51</v>
      </c>
      <c r="D143" s="12" t="s">
        <v>52</v>
      </c>
      <c r="E143" s="27">
        <v>2307000</v>
      </c>
      <c r="F143" s="27">
        <v>185047.63</v>
      </c>
      <c r="G143" s="144">
        <f t="shared" si="9"/>
        <v>8.02113697442566</v>
      </c>
      <c r="H143" s="144">
        <v>2595891.4</v>
      </c>
      <c r="I143" s="144">
        <f t="shared" si="12"/>
        <v>145.64294174018826</v>
      </c>
      <c r="J143" s="27">
        <v>127055.68</v>
      </c>
    </row>
    <row r="144" spans="1:10" ht="12.75">
      <c r="A144" s="28">
        <v>758</v>
      </c>
      <c r="B144" s="18"/>
      <c r="C144" s="34"/>
      <c r="D144" s="68" t="s">
        <v>53</v>
      </c>
      <c r="E144" s="20">
        <f>E145+E147+E149+E151+E153+E161</f>
        <v>44028847</v>
      </c>
      <c r="F144" s="20">
        <f>F145+F147+F149+F151+F153+F161</f>
        <v>6184188</v>
      </c>
      <c r="G144" s="142">
        <f t="shared" si="9"/>
        <v>14.045764132774133</v>
      </c>
      <c r="H144" s="142" t="e">
        <f>SUM(H145+#REF!+H151+H153+H161)</f>
        <v>#REF!</v>
      </c>
      <c r="I144" s="142">
        <f t="shared" si="12"/>
        <v>103.87990745831365</v>
      </c>
      <c r="J144" s="20">
        <f>J145+J147+J151+J153+J161</f>
        <v>5953209</v>
      </c>
    </row>
    <row r="145" spans="1:10" ht="22.5">
      <c r="A145" s="21"/>
      <c r="B145" s="29">
        <v>75801</v>
      </c>
      <c r="C145" s="22"/>
      <c r="D145" s="15" t="s">
        <v>120</v>
      </c>
      <c r="E145" s="23">
        <f>SUM(E146)</f>
        <v>37264399</v>
      </c>
      <c r="F145" s="23">
        <f>SUM(F146)</f>
        <v>5732984</v>
      </c>
      <c r="G145" s="143">
        <f t="shared" si="9"/>
        <v>15.38461414606472</v>
      </c>
      <c r="H145" s="143">
        <f>H146</f>
        <v>29785357</v>
      </c>
      <c r="I145" s="143">
        <f t="shared" si="12"/>
        <v>100.38775381555078</v>
      </c>
      <c r="J145" s="23">
        <f>SUM(J146)</f>
        <v>5710840</v>
      </c>
    </row>
    <row r="146" spans="1:10" ht="12.75">
      <c r="A146" s="24"/>
      <c r="B146" s="31"/>
      <c r="C146" s="32">
        <v>2920</v>
      </c>
      <c r="D146" s="12" t="s">
        <v>112</v>
      </c>
      <c r="E146" s="27">
        <v>37264399</v>
      </c>
      <c r="F146" s="27">
        <v>5732984</v>
      </c>
      <c r="G146" s="144">
        <f t="shared" si="9"/>
        <v>15.38461414606472</v>
      </c>
      <c r="H146" s="144">
        <v>29785357</v>
      </c>
      <c r="I146" s="144">
        <f t="shared" si="12"/>
        <v>100.38775381555078</v>
      </c>
      <c r="J146" s="27">
        <v>5710840</v>
      </c>
    </row>
    <row r="147" spans="1:10" ht="45" customHeight="1" hidden="1">
      <c r="A147" s="24"/>
      <c r="B147" s="29">
        <v>75802</v>
      </c>
      <c r="C147" s="46"/>
      <c r="D147" s="15" t="s">
        <v>235</v>
      </c>
      <c r="E147" s="23">
        <f>SUM(E148)</f>
        <v>0</v>
      </c>
      <c r="F147" s="23">
        <f>SUM(F148)</f>
        <v>0</v>
      </c>
      <c r="G147" s="143" t="e">
        <f t="shared" si="9"/>
        <v>#DIV/0!</v>
      </c>
      <c r="H147" s="144"/>
      <c r="I147" s="143" t="e">
        <f aca="true" t="shared" si="13" ref="I147:I156">(F147/J147)*100</f>
        <v>#DIV/0!</v>
      </c>
      <c r="J147" s="23">
        <f>SUM(J148)</f>
        <v>0</v>
      </c>
    </row>
    <row r="148" spans="1:10" ht="12.75" customHeight="1" hidden="1">
      <c r="A148" s="24"/>
      <c r="B148" s="118"/>
      <c r="C148" s="32" t="s">
        <v>206</v>
      </c>
      <c r="D148" s="14" t="s">
        <v>236</v>
      </c>
      <c r="E148" s="27"/>
      <c r="F148" s="27"/>
      <c r="G148" s="144" t="e">
        <f t="shared" si="9"/>
        <v>#DIV/0!</v>
      </c>
      <c r="H148" s="144"/>
      <c r="I148" s="144" t="e">
        <f t="shared" si="13"/>
        <v>#DIV/0!</v>
      </c>
      <c r="J148" s="27"/>
    </row>
    <row r="149" spans="1:10" ht="12.75" customHeight="1">
      <c r="A149" s="24"/>
      <c r="B149" s="29">
        <v>75805</v>
      </c>
      <c r="C149" s="46"/>
      <c r="D149" s="15" t="s">
        <v>243</v>
      </c>
      <c r="E149" s="23">
        <f>SUM(E150)</f>
        <v>3601406</v>
      </c>
      <c r="F149" s="23">
        <f>SUM(F150)</f>
        <v>0</v>
      </c>
      <c r="G149" s="143">
        <f t="shared" si="9"/>
        <v>0</v>
      </c>
      <c r="H149" s="144"/>
      <c r="I149" s="149" t="s">
        <v>149</v>
      </c>
      <c r="J149" s="45" t="s">
        <v>149</v>
      </c>
    </row>
    <row r="150" spans="1:10" ht="12.75" customHeight="1">
      <c r="A150" s="24"/>
      <c r="B150" s="167"/>
      <c r="C150" s="32" t="s">
        <v>85</v>
      </c>
      <c r="D150" s="12" t="s">
        <v>112</v>
      </c>
      <c r="E150" s="27">
        <v>3601406</v>
      </c>
      <c r="F150" s="27">
        <v>0</v>
      </c>
      <c r="G150" s="144">
        <f t="shared" si="9"/>
        <v>0</v>
      </c>
      <c r="H150" s="144"/>
      <c r="I150" s="156" t="s">
        <v>149</v>
      </c>
      <c r="J150" s="45" t="s">
        <v>149</v>
      </c>
    </row>
    <row r="151" spans="1:10" ht="12.75">
      <c r="A151" s="21"/>
      <c r="B151" s="29">
        <v>75807</v>
      </c>
      <c r="C151" s="22"/>
      <c r="D151" s="16" t="s">
        <v>89</v>
      </c>
      <c r="E151" s="108">
        <f>SUM(E152)</f>
        <v>1813042</v>
      </c>
      <c r="F151" s="23">
        <f>SUM(F152)</f>
        <v>151087</v>
      </c>
      <c r="G151" s="143">
        <f t="shared" si="9"/>
        <v>8.333342525986712</v>
      </c>
      <c r="H151" s="143">
        <f>H152</f>
        <v>112138</v>
      </c>
      <c r="I151" s="149" t="s">
        <v>149</v>
      </c>
      <c r="J151" s="23">
        <f>SUM(J152)</f>
        <v>0</v>
      </c>
    </row>
    <row r="152" spans="1:10" ht="12.75">
      <c r="A152" s="24"/>
      <c r="B152" s="31"/>
      <c r="C152" s="32" t="s">
        <v>85</v>
      </c>
      <c r="D152" s="12" t="s">
        <v>112</v>
      </c>
      <c r="E152" s="27">
        <v>1813042</v>
      </c>
      <c r="F152" s="27">
        <v>151087</v>
      </c>
      <c r="G152" s="144">
        <f t="shared" si="9"/>
        <v>8.333342525986712</v>
      </c>
      <c r="H152" s="144">
        <v>112138</v>
      </c>
      <c r="I152" s="156" t="s">
        <v>149</v>
      </c>
      <c r="J152" s="45" t="s">
        <v>149</v>
      </c>
    </row>
    <row r="153" spans="1:10" ht="12.75">
      <c r="A153" s="21"/>
      <c r="B153" s="29">
        <v>75814</v>
      </c>
      <c r="C153" s="22"/>
      <c r="D153" s="16" t="s">
        <v>54</v>
      </c>
      <c r="E153" s="23">
        <f>SUM(E154:E160)</f>
        <v>1350000</v>
      </c>
      <c r="F153" s="23">
        <f>SUM(F154:F160)</f>
        <v>0</v>
      </c>
      <c r="G153" s="143">
        <f t="shared" si="9"/>
        <v>0</v>
      </c>
      <c r="H153" s="143">
        <f>SUM(H158:H158)</f>
        <v>582383</v>
      </c>
      <c r="I153" s="149" t="s">
        <v>149</v>
      </c>
      <c r="J153" s="23">
        <f>SUM(J154:J160)</f>
        <v>0</v>
      </c>
    </row>
    <row r="154" spans="1:10" ht="12.75" hidden="1">
      <c r="A154" s="21"/>
      <c r="B154" s="38"/>
      <c r="C154" s="32" t="s">
        <v>11</v>
      </c>
      <c r="D154" s="12" t="s">
        <v>188</v>
      </c>
      <c r="E154" s="23"/>
      <c r="F154" s="23"/>
      <c r="G154" s="144" t="e">
        <f t="shared" si="9"/>
        <v>#DIV/0!</v>
      </c>
      <c r="H154" s="143"/>
      <c r="I154" s="156" t="e">
        <f t="shared" si="13"/>
        <v>#DIV/0!</v>
      </c>
      <c r="J154" s="27">
        <v>0</v>
      </c>
    </row>
    <row r="155" spans="1:10" ht="12.75" hidden="1">
      <c r="A155" s="21"/>
      <c r="B155" s="38"/>
      <c r="C155" s="32" t="s">
        <v>11</v>
      </c>
      <c r="D155" s="12" t="s">
        <v>12</v>
      </c>
      <c r="E155" s="23"/>
      <c r="F155" s="23"/>
      <c r="G155" s="144" t="e">
        <f t="shared" si="9"/>
        <v>#DIV/0!</v>
      </c>
      <c r="H155" s="143"/>
      <c r="I155" s="156" t="e">
        <f t="shared" si="13"/>
        <v>#DIV/0!</v>
      </c>
      <c r="J155" s="27">
        <v>0</v>
      </c>
    </row>
    <row r="156" spans="1:10" ht="12.75" hidden="1">
      <c r="A156" s="21"/>
      <c r="B156" s="38"/>
      <c r="C156" s="32" t="s">
        <v>58</v>
      </c>
      <c r="D156" s="12" t="s">
        <v>125</v>
      </c>
      <c r="E156" s="23"/>
      <c r="F156" s="23"/>
      <c r="G156" s="144" t="e">
        <f t="shared" si="9"/>
        <v>#DIV/0!</v>
      </c>
      <c r="H156" s="143"/>
      <c r="I156" s="156" t="e">
        <f t="shared" si="13"/>
        <v>#DIV/0!</v>
      </c>
      <c r="J156" s="27">
        <v>0</v>
      </c>
    </row>
    <row r="157" spans="1:10" ht="12.75">
      <c r="A157" s="21"/>
      <c r="B157" s="38"/>
      <c r="C157" s="32" t="s">
        <v>139</v>
      </c>
      <c r="D157" s="12" t="s">
        <v>140</v>
      </c>
      <c r="E157" s="27">
        <v>1350000</v>
      </c>
      <c r="F157" s="27">
        <v>0</v>
      </c>
      <c r="G157" s="144">
        <f t="shared" si="9"/>
        <v>0</v>
      </c>
      <c r="H157" s="143"/>
      <c r="I157" s="156" t="s">
        <v>149</v>
      </c>
      <c r="J157" s="27">
        <v>0</v>
      </c>
    </row>
    <row r="158" spans="1:10" ht="12.75" hidden="1">
      <c r="A158" s="24"/>
      <c r="B158" s="31"/>
      <c r="C158" s="32" t="s">
        <v>85</v>
      </c>
      <c r="D158" s="12" t="s">
        <v>112</v>
      </c>
      <c r="E158" s="27"/>
      <c r="F158" s="27">
        <v>0</v>
      </c>
      <c r="G158" s="144" t="e">
        <f t="shared" si="9"/>
        <v>#DIV/0!</v>
      </c>
      <c r="H158" s="144">
        <v>582383</v>
      </c>
      <c r="I158" s="156" t="s">
        <v>149</v>
      </c>
      <c r="J158" s="27"/>
    </row>
    <row r="159" spans="1:10" ht="22.5" hidden="1">
      <c r="A159" s="24"/>
      <c r="B159" s="31"/>
      <c r="C159" s="32" t="s">
        <v>162</v>
      </c>
      <c r="D159" s="14" t="s">
        <v>207</v>
      </c>
      <c r="E159" s="27"/>
      <c r="F159" s="27"/>
      <c r="G159" s="144" t="e">
        <f t="shared" si="9"/>
        <v>#DIV/0!</v>
      </c>
      <c r="H159" s="144"/>
      <c r="I159" s="144" t="e">
        <f>(F159/J159)*100</f>
        <v>#DIV/0!</v>
      </c>
      <c r="J159" s="27"/>
    </row>
    <row r="160" spans="1:10" ht="33.75" hidden="1">
      <c r="A160" s="24"/>
      <c r="B160" s="31"/>
      <c r="C160" s="32" t="s">
        <v>158</v>
      </c>
      <c r="D160" s="14" t="s">
        <v>222</v>
      </c>
      <c r="E160" s="27"/>
      <c r="F160" s="27"/>
      <c r="G160" s="144" t="e">
        <f t="shared" si="9"/>
        <v>#DIV/0!</v>
      </c>
      <c r="H160" s="144"/>
      <c r="I160" s="144" t="e">
        <f>(F160/J160)*100</f>
        <v>#DIV/0!</v>
      </c>
      <c r="J160" s="45"/>
    </row>
    <row r="161" spans="1:10" ht="12.75">
      <c r="A161" s="21"/>
      <c r="B161" s="29">
        <v>75831</v>
      </c>
      <c r="C161" s="22"/>
      <c r="D161" s="16" t="s">
        <v>55</v>
      </c>
      <c r="E161" s="108">
        <f>SUM(E162)</f>
        <v>0</v>
      </c>
      <c r="F161" s="23">
        <f>SUM(F162)</f>
        <v>300117</v>
      </c>
      <c r="G161" s="149" t="s">
        <v>149</v>
      </c>
      <c r="H161" s="143">
        <f>H162</f>
        <v>3172327</v>
      </c>
      <c r="I161" s="143">
        <f aca="true" t="shared" si="14" ref="I161:I169">(F161/J161)*100</f>
        <v>123.8264794590067</v>
      </c>
      <c r="J161" s="23">
        <f>SUM(J162)</f>
        <v>242369</v>
      </c>
    </row>
    <row r="162" spans="1:10" ht="12.75">
      <c r="A162" s="24"/>
      <c r="B162" s="31"/>
      <c r="C162" s="32">
        <v>2920</v>
      </c>
      <c r="D162" s="12" t="s">
        <v>112</v>
      </c>
      <c r="E162" s="55">
        <v>0</v>
      </c>
      <c r="F162" s="27">
        <v>300117</v>
      </c>
      <c r="G162" s="156" t="s">
        <v>149</v>
      </c>
      <c r="H162" s="144">
        <v>3172327</v>
      </c>
      <c r="I162" s="144">
        <f t="shared" si="14"/>
        <v>123.8264794590067</v>
      </c>
      <c r="J162" s="27">
        <v>242369</v>
      </c>
    </row>
    <row r="163" spans="1:10" ht="12.75">
      <c r="A163" s="28">
        <v>801</v>
      </c>
      <c r="B163" s="162"/>
      <c r="C163" s="163"/>
      <c r="D163" s="68" t="s">
        <v>56</v>
      </c>
      <c r="E163" s="20">
        <f>E164+E175+E178+E187+E192+E195</f>
        <v>4511336</v>
      </c>
      <c r="F163" s="20">
        <f>SUM(F164,F175,F178,F187,F192,F195)</f>
        <v>227039.8</v>
      </c>
      <c r="G163" s="142">
        <f aca="true" t="shared" si="15" ref="G163:G250">F163*100/E163</f>
        <v>5.032651081630807</v>
      </c>
      <c r="H163" s="142" t="e">
        <f>H164+H178+H187+#REF!+#REF!</f>
        <v>#REF!</v>
      </c>
      <c r="I163" s="142">
        <f t="shared" si="14"/>
        <v>192.0446223313649</v>
      </c>
      <c r="J163" s="20">
        <f>SUM(J164,J178,J187,J192,J195,)</f>
        <v>118222.42</v>
      </c>
    </row>
    <row r="164" spans="1:10" ht="12.75">
      <c r="A164" s="21"/>
      <c r="B164" s="29">
        <v>80101</v>
      </c>
      <c r="C164" s="22"/>
      <c r="D164" s="16" t="s">
        <v>57</v>
      </c>
      <c r="E164" s="23">
        <f>SUM(E165:E174)</f>
        <v>489475</v>
      </c>
      <c r="F164" s="23">
        <f>SUM(F165:F174)</f>
        <v>43155.2</v>
      </c>
      <c r="G164" s="143">
        <f t="shared" si="15"/>
        <v>8.816630062822412</v>
      </c>
      <c r="H164" s="143">
        <f>SUM(H167:H169)</f>
        <v>44573.149999999994</v>
      </c>
      <c r="I164" s="143">
        <f t="shared" si="14"/>
        <v>175.87741659667057</v>
      </c>
      <c r="J164" s="23">
        <f>SUM(J165:J174)</f>
        <v>24537.09</v>
      </c>
    </row>
    <row r="165" spans="1:10" ht="22.5" hidden="1">
      <c r="A165" s="21"/>
      <c r="B165" s="38"/>
      <c r="C165" s="32" t="s">
        <v>78</v>
      </c>
      <c r="D165" s="14" t="s">
        <v>92</v>
      </c>
      <c r="E165" s="27"/>
      <c r="F165" s="27"/>
      <c r="G165" s="144" t="e">
        <f>F165*100/E165</f>
        <v>#DIV/0!</v>
      </c>
      <c r="H165" s="144"/>
      <c r="I165" s="144" t="e">
        <f t="shared" si="14"/>
        <v>#DIV/0!</v>
      </c>
      <c r="J165" s="45"/>
    </row>
    <row r="166" spans="1:10" ht="12.75" hidden="1">
      <c r="A166" s="21"/>
      <c r="B166" s="38"/>
      <c r="C166" s="32" t="s">
        <v>163</v>
      </c>
      <c r="D166" s="12" t="s">
        <v>164</v>
      </c>
      <c r="E166" s="27"/>
      <c r="F166" s="27"/>
      <c r="G166" s="144" t="e">
        <f t="shared" si="15"/>
        <v>#DIV/0!</v>
      </c>
      <c r="H166" s="144"/>
      <c r="I166" s="144" t="e">
        <f t="shared" si="14"/>
        <v>#DIV/0!</v>
      </c>
      <c r="J166" s="27"/>
    </row>
    <row r="167" spans="1:10" ht="12.75" hidden="1">
      <c r="A167" s="24"/>
      <c r="B167" s="31"/>
      <c r="C167" s="32" t="s">
        <v>26</v>
      </c>
      <c r="D167" s="12" t="s">
        <v>27</v>
      </c>
      <c r="E167" s="27"/>
      <c r="F167" s="27"/>
      <c r="G167" s="144" t="e">
        <f t="shared" si="15"/>
        <v>#DIV/0!</v>
      </c>
      <c r="H167" s="144">
        <v>41456.77</v>
      </c>
      <c r="I167" s="144" t="e">
        <f t="shared" si="14"/>
        <v>#DIV/0!</v>
      </c>
      <c r="J167" s="27"/>
    </row>
    <row r="168" spans="1:10" ht="12.75">
      <c r="A168" s="24"/>
      <c r="B168" s="31"/>
      <c r="C168" s="30" t="s">
        <v>94</v>
      </c>
      <c r="D168" s="12" t="s">
        <v>27</v>
      </c>
      <c r="E168" s="35">
        <v>800</v>
      </c>
      <c r="F168" s="27">
        <v>0</v>
      </c>
      <c r="G168" s="144">
        <f t="shared" si="15"/>
        <v>0</v>
      </c>
      <c r="H168" s="144"/>
      <c r="I168" s="144">
        <f t="shared" si="14"/>
        <v>0</v>
      </c>
      <c r="J168" s="45">
        <v>3.81</v>
      </c>
    </row>
    <row r="169" spans="1:11" ht="12.75">
      <c r="A169" s="24"/>
      <c r="B169" s="31"/>
      <c r="C169" s="32" t="s">
        <v>11</v>
      </c>
      <c r="D169" s="13" t="s">
        <v>12</v>
      </c>
      <c r="E169" s="27">
        <v>6550</v>
      </c>
      <c r="F169" s="27">
        <v>502.21</v>
      </c>
      <c r="G169" s="144">
        <f t="shared" si="15"/>
        <v>7.667328244274809</v>
      </c>
      <c r="H169" s="144">
        <v>3116.38</v>
      </c>
      <c r="I169" s="144">
        <f t="shared" si="14"/>
        <v>95.46992624135046</v>
      </c>
      <c r="J169" s="27">
        <v>526.04</v>
      </c>
      <c r="K169" s="174"/>
    </row>
    <row r="170" spans="1:10" ht="28.5" customHeight="1" hidden="1">
      <c r="A170" s="24"/>
      <c r="B170" s="31"/>
      <c r="C170" s="32" t="s">
        <v>58</v>
      </c>
      <c r="D170" s="14" t="s">
        <v>192</v>
      </c>
      <c r="E170" s="27"/>
      <c r="F170" s="27"/>
      <c r="G170" s="156" t="s">
        <v>149</v>
      </c>
      <c r="H170" s="156"/>
      <c r="I170" s="156" t="s">
        <v>149</v>
      </c>
      <c r="J170" s="45">
        <v>0</v>
      </c>
    </row>
    <row r="171" spans="1:10" ht="33.75">
      <c r="A171" s="24"/>
      <c r="B171" s="31"/>
      <c r="C171" s="32" t="s">
        <v>196</v>
      </c>
      <c r="D171" s="14" t="s">
        <v>223</v>
      </c>
      <c r="E171" s="27">
        <v>42656</v>
      </c>
      <c r="F171" s="27">
        <v>42652.99</v>
      </c>
      <c r="G171" s="144">
        <f t="shared" si="15"/>
        <v>99.9929435483871</v>
      </c>
      <c r="H171" s="156"/>
      <c r="I171" s="144">
        <f aca="true" t="shared" si="16" ref="I171:I185">(F171/J171)*100</f>
        <v>177.66719539605552</v>
      </c>
      <c r="J171" s="45">
        <v>24007.24</v>
      </c>
    </row>
    <row r="172" spans="1:10" ht="33.75" hidden="1">
      <c r="A172" s="24"/>
      <c r="B172" s="31"/>
      <c r="C172" s="32" t="s">
        <v>90</v>
      </c>
      <c r="D172" s="14" t="s">
        <v>141</v>
      </c>
      <c r="E172" s="27"/>
      <c r="F172" s="27"/>
      <c r="G172" s="144" t="e">
        <f t="shared" si="15"/>
        <v>#DIV/0!</v>
      </c>
      <c r="H172" s="144"/>
      <c r="I172" s="144" t="e">
        <f t="shared" si="16"/>
        <v>#DIV/0!</v>
      </c>
      <c r="J172" s="27"/>
    </row>
    <row r="173" spans="1:10" ht="33.75">
      <c r="A173" s="24"/>
      <c r="B173" s="103"/>
      <c r="C173" s="46" t="s">
        <v>129</v>
      </c>
      <c r="D173" s="88" t="s">
        <v>195</v>
      </c>
      <c r="E173" s="27">
        <v>208569</v>
      </c>
      <c r="F173" s="27">
        <v>0</v>
      </c>
      <c r="G173" s="144">
        <f t="shared" si="15"/>
        <v>0</v>
      </c>
      <c r="H173" s="144"/>
      <c r="I173" s="156" t="s">
        <v>149</v>
      </c>
      <c r="J173" s="45" t="s">
        <v>149</v>
      </c>
    </row>
    <row r="174" spans="1:10" ht="33.75">
      <c r="A174" s="24"/>
      <c r="B174" s="31"/>
      <c r="C174" s="32" t="s">
        <v>87</v>
      </c>
      <c r="D174" s="14" t="s">
        <v>216</v>
      </c>
      <c r="E174" s="27">
        <v>230900</v>
      </c>
      <c r="F174" s="27">
        <v>0</v>
      </c>
      <c r="G174" s="144">
        <f t="shared" si="15"/>
        <v>0</v>
      </c>
      <c r="H174" s="144"/>
      <c r="I174" s="156" t="s">
        <v>149</v>
      </c>
      <c r="J174" s="45" t="s">
        <v>149</v>
      </c>
    </row>
    <row r="175" spans="1:10" ht="12.75">
      <c r="A175" s="24"/>
      <c r="B175" s="29">
        <v>80103</v>
      </c>
      <c r="C175" s="46"/>
      <c r="D175" s="15" t="s">
        <v>232</v>
      </c>
      <c r="E175" s="23">
        <f>SUM(E176:E177)</f>
        <v>390372</v>
      </c>
      <c r="F175" s="23">
        <f>SUM(F176:F177)</f>
        <v>0</v>
      </c>
      <c r="G175" s="143">
        <f t="shared" si="15"/>
        <v>0</v>
      </c>
      <c r="H175" s="144"/>
      <c r="I175" s="149" t="s">
        <v>149</v>
      </c>
      <c r="J175" s="45" t="s">
        <v>149</v>
      </c>
    </row>
    <row r="176" spans="1:10" ht="12.75">
      <c r="A176" s="24"/>
      <c r="B176" s="167"/>
      <c r="C176" s="32" t="s">
        <v>11</v>
      </c>
      <c r="D176" s="13" t="s">
        <v>12</v>
      </c>
      <c r="E176" s="27">
        <v>390372</v>
      </c>
      <c r="F176" s="27">
        <v>0</v>
      </c>
      <c r="G176" s="144">
        <f t="shared" si="15"/>
        <v>0</v>
      </c>
      <c r="H176" s="144"/>
      <c r="I176" s="156" t="s">
        <v>149</v>
      </c>
      <c r="J176" s="45" t="s">
        <v>149</v>
      </c>
    </row>
    <row r="177" spans="1:10" ht="33.75" hidden="1">
      <c r="A177" s="24"/>
      <c r="B177" s="118"/>
      <c r="C177" s="32" t="s">
        <v>58</v>
      </c>
      <c r="D177" s="14" t="s">
        <v>225</v>
      </c>
      <c r="E177" s="27"/>
      <c r="F177" s="27"/>
      <c r="G177" s="144" t="e">
        <f t="shared" si="15"/>
        <v>#DIV/0!</v>
      </c>
      <c r="H177" s="144"/>
      <c r="I177" s="144" t="e">
        <f t="shared" si="16"/>
        <v>#DIV/0!</v>
      </c>
      <c r="J177" s="45"/>
    </row>
    <row r="178" spans="1:10" ht="12.75">
      <c r="A178" s="21"/>
      <c r="B178" s="29">
        <v>80104</v>
      </c>
      <c r="C178" s="22"/>
      <c r="D178" s="16" t="s">
        <v>59</v>
      </c>
      <c r="E178" s="23">
        <f>SUM(E179:E186)</f>
        <v>3573976</v>
      </c>
      <c r="F178" s="23">
        <f>SUM(F179:F186)</f>
        <v>130834.81999999999</v>
      </c>
      <c r="G178" s="143">
        <f t="shared" si="15"/>
        <v>3.6607638103893256</v>
      </c>
      <c r="H178" s="143">
        <f>SUM(H179:H183)</f>
        <v>399519.5</v>
      </c>
      <c r="I178" s="143">
        <f t="shared" si="16"/>
        <v>143.67682723001104</v>
      </c>
      <c r="J178" s="23">
        <f>SUM(J179:J186)</f>
        <v>91061.88</v>
      </c>
    </row>
    <row r="179" spans="1:10" ht="45">
      <c r="A179" s="24"/>
      <c r="B179" s="25"/>
      <c r="C179" s="47" t="s">
        <v>10</v>
      </c>
      <c r="D179" s="88" t="s">
        <v>213</v>
      </c>
      <c r="E179" s="27">
        <v>97200</v>
      </c>
      <c r="F179" s="27">
        <v>8100</v>
      </c>
      <c r="G179" s="144">
        <f t="shared" si="15"/>
        <v>8.333333333333334</v>
      </c>
      <c r="H179" s="144">
        <v>16983.64</v>
      </c>
      <c r="I179" s="144">
        <f t="shared" si="16"/>
        <v>100</v>
      </c>
      <c r="J179" s="27">
        <v>8100</v>
      </c>
    </row>
    <row r="180" spans="1:10" ht="12.75" hidden="1">
      <c r="A180" s="24"/>
      <c r="B180" s="25"/>
      <c r="C180" s="37" t="s">
        <v>26</v>
      </c>
      <c r="D180" s="12" t="s">
        <v>27</v>
      </c>
      <c r="E180" s="27"/>
      <c r="F180" s="27"/>
      <c r="G180" s="144" t="e">
        <f t="shared" si="15"/>
        <v>#DIV/0!</v>
      </c>
      <c r="H180" s="144">
        <v>8724.46</v>
      </c>
      <c r="I180" s="144" t="e">
        <f t="shared" si="16"/>
        <v>#DIV/0!</v>
      </c>
      <c r="J180" s="27"/>
    </row>
    <row r="181" spans="1:10" ht="12.75">
      <c r="A181" s="24"/>
      <c r="B181" s="25"/>
      <c r="C181" s="32" t="s">
        <v>11</v>
      </c>
      <c r="D181" s="12" t="s">
        <v>12</v>
      </c>
      <c r="E181" s="27">
        <v>2683578</v>
      </c>
      <c r="F181" s="27">
        <v>198.7</v>
      </c>
      <c r="G181" s="144">
        <f t="shared" si="15"/>
        <v>0.007404293819669113</v>
      </c>
      <c r="H181" s="144">
        <v>266902.53</v>
      </c>
      <c r="I181" s="144">
        <f t="shared" si="16"/>
        <v>125.20478890989288</v>
      </c>
      <c r="J181" s="27">
        <v>158.7</v>
      </c>
    </row>
    <row r="182" spans="1:10" ht="33.75" hidden="1">
      <c r="A182" s="24"/>
      <c r="B182" s="25"/>
      <c r="C182" s="30" t="s">
        <v>58</v>
      </c>
      <c r="D182" s="14" t="s">
        <v>225</v>
      </c>
      <c r="E182" s="27"/>
      <c r="F182" s="27"/>
      <c r="G182" s="144" t="e">
        <f t="shared" si="15"/>
        <v>#DIV/0!</v>
      </c>
      <c r="H182" s="144"/>
      <c r="I182" s="144" t="e">
        <f t="shared" si="16"/>
        <v>#DIV/0!</v>
      </c>
      <c r="J182" s="27"/>
    </row>
    <row r="183" spans="1:10" ht="33.75">
      <c r="A183" s="24"/>
      <c r="B183" s="31"/>
      <c r="C183" s="30">
        <v>2310</v>
      </c>
      <c r="D183" s="14" t="s">
        <v>194</v>
      </c>
      <c r="E183" s="27">
        <v>720733</v>
      </c>
      <c r="F183" s="27">
        <v>50074</v>
      </c>
      <c r="G183" s="144">
        <f t="shared" si="15"/>
        <v>6.947649129427957</v>
      </c>
      <c r="H183" s="144">
        <v>106908.87</v>
      </c>
      <c r="I183" s="144">
        <f t="shared" si="16"/>
        <v>101.12388594896184</v>
      </c>
      <c r="J183" s="27">
        <v>49517.48</v>
      </c>
    </row>
    <row r="184" spans="1:10" ht="22.5" hidden="1">
      <c r="A184" s="24"/>
      <c r="B184" s="31"/>
      <c r="C184" s="30" t="s">
        <v>75</v>
      </c>
      <c r="D184" s="14" t="s">
        <v>202</v>
      </c>
      <c r="E184" s="27"/>
      <c r="F184" s="27"/>
      <c r="G184" s="144" t="e">
        <f t="shared" si="15"/>
        <v>#DIV/0!</v>
      </c>
      <c r="H184" s="144"/>
      <c r="I184" s="144" t="e">
        <f t="shared" si="16"/>
        <v>#DIV/0!</v>
      </c>
      <c r="J184" s="27"/>
    </row>
    <row r="185" spans="1:10" ht="33.75">
      <c r="A185" s="24"/>
      <c r="B185" s="31"/>
      <c r="C185" s="32" t="s">
        <v>196</v>
      </c>
      <c r="D185" s="14" t="s">
        <v>223</v>
      </c>
      <c r="E185" s="27">
        <v>72465</v>
      </c>
      <c r="F185" s="27">
        <v>72462.12</v>
      </c>
      <c r="G185" s="144">
        <f t="shared" si="15"/>
        <v>99.99602566756366</v>
      </c>
      <c r="H185" s="144"/>
      <c r="I185" s="144">
        <f t="shared" si="16"/>
        <v>217.6974496555578</v>
      </c>
      <c r="J185" s="45">
        <v>33285.7</v>
      </c>
    </row>
    <row r="186" spans="1:10" ht="22.5" hidden="1">
      <c r="A186" s="24"/>
      <c r="B186" s="31"/>
      <c r="C186" s="32" t="s">
        <v>75</v>
      </c>
      <c r="D186" s="14" t="s">
        <v>113</v>
      </c>
      <c r="E186" s="27"/>
      <c r="F186" s="27"/>
      <c r="G186" s="144" t="e">
        <f t="shared" si="15"/>
        <v>#DIV/0!</v>
      </c>
      <c r="H186" s="144"/>
      <c r="I186" s="156" t="s">
        <v>149</v>
      </c>
      <c r="J186" s="27" t="s">
        <v>149</v>
      </c>
    </row>
    <row r="187" spans="1:12" ht="12.75">
      <c r="A187" s="21"/>
      <c r="B187" s="29">
        <v>80110</v>
      </c>
      <c r="C187" s="22"/>
      <c r="D187" s="16" t="s">
        <v>60</v>
      </c>
      <c r="E187" s="23">
        <f>SUM(E188:E191)</f>
        <v>55883</v>
      </c>
      <c r="F187" s="23">
        <f>SUM(F188:F191)</f>
        <v>53029.78</v>
      </c>
      <c r="G187" s="143">
        <f t="shared" si="15"/>
        <v>94.894297013403</v>
      </c>
      <c r="H187" s="143">
        <f>SUM(H189:H190)</f>
        <v>25472.75</v>
      </c>
      <c r="I187" s="143">
        <f aca="true" t="shared" si="17" ref="I187:I193">(F187/J187)*100</f>
        <v>2021.3756694429094</v>
      </c>
      <c r="J187" s="23">
        <f>SUM(J189:J191)</f>
        <v>2623.45</v>
      </c>
      <c r="K187" s="174"/>
      <c r="L187" s="174"/>
    </row>
    <row r="188" spans="1:12" ht="12.75" hidden="1">
      <c r="A188" s="21"/>
      <c r="B188" s="38"/>
      <c r="C188" s="32" t="s">
        <v>163</v>
      </c>
      <c r="D188" s="12" t="s">
        <v>164</v>
      </c>
      <c r="E188" s="27"/>
      <c r="F188" s="27"/>
      <c r="G188" s="144" t="e">
        <f t="shared" si="15"/>
        <v>#DIV/0!</v>
      </c>
      <c r="H188" s="143"/>
      <c r="I188" s="144" t="e">
        <f t="shared" si="17"/>
        <v>#DIV/0!</v>
      </c>
      <c r="J188" s="23"/>
      <c r="K188" s="174"/>
      <c r="L188" s="174"/>
    </row>
    <row r="189" spans="1:10" ht="12.75" hidden="1">
      <c r="A189" s="24"/>
      <c r="B189" s="31"/>
      <c r="C189" s="36" t="s">
        <v>26</v>
      </c>
      <c r="D189" s="12" t="s">
        <v>27</v>
      </c>
      <c r="E189" s="27"/>
      <c r="F189" s="27"/>
      <c r="G189" s="144" t="e">
        <f t="shared" si="15"/>
        <v>#DIV/0!</v>
      </c>
      <c r="H189" s="144">
        <v>21581.88</v>
      </c>
      <c r="I189" s="144" t="e">
        <f t="shared" si="17"/>
        <v>#DIV/0!</v>
      </c>
      <c r="J189" s="27"/>
    </row>
    <row r="190" spans="1:10" ht="12.75">
      <c r="A190" s="24"/>
      <c r="B190" s="31"/>
      <c r="C190" s="30" t="s">
        <v>11</v>
      </c>
      <c r="D190" s="12" t="s">
        <v>12</v>
      </c>
      <c r="E190" s="27">
        <v>3100</v>
      </c>
      <c r="F190" s="27">
        <v>249.46</v>
      </c>
      <c r="G190" s="144">
        <f t="shared" si="15"/>
        <v>8.047096774193548</v>
      </c>
      <c r="H190" s="144">
        <v>3890.87</v>
      </c>
      <c r="I190" s="144">
        <f t="shared" si="17"/>
        <v>91.29368709972553</v>
      </c>
      <c r="J190" s="27">
        <v>273.25</v>
      </c>
    </row>
    <row r="191" spans="1:10" ht="33.75">
      <c r="A191" s="24"/>
      <c r="B191" s="31"/>
      <c r="C191" s="32" t="s">
        <v>196</v>
      </c>
      <c r="D191" s="14" t="s">
        <v>223</v>
      </c>
      <c r="E191" s="27">
        <v>52783</v>
      </c>
      <c r="F191" s="27">
        <v>52780.32</v>
      </c>
      <c r="G191" s="144">
        <f t="shared" si="15"/>
        <v>99.99492260765777</v>
      </c>
      <c r="H191" s="144"/>
      <c r="I191" s="144">
        <f t="shared" si="17"/>
        <v>2245.779933622671</v>
      </c>
      <c r="J191" s="45">
        <v>2350.2</v>
      </c>
    </row>
    <row r="192" spans="1:10" ht="12.75">
      <c r="A192" s="24"/>
      <c r="B192" s="29">
        <v>80114</v>
      </c>
      <c r="C192" s="104"/>
      <c r="D192" s="16" t="s">
        <v>211</v>
      </c>
      <c r="E192" s="23">
        <f>SUM(E193:E194)</f>
        <v>130</v>
      </c>
      <c r="F192" s="23">
        <f>SUM(F193:F194)</f>
        <v>20</v>
      </c>
      <c r="G192" s="143">
        <f t="shared" si="15"/>
        <v>15.384615384615385</v>
      </c>
      <c r="H192" s="156"/>
      <c r="I192" s="149" t="s">
        <v>149</v>
      </c>
      <c r="J192" s="23">
        <f>SUM(J193:J194)</f>
        <v>0</v>
      </c>
    </row>
    <row r="193" spans="1:10" ht="12.75" hidden="1">
      <c r="A193" s="24"/>
      <c r="B193" s="38"/>
      <c r="C193" s="32" t="s">
        <v>26</v>
      </c>
      <c r="D193" s="12" t="s">
        <v>27</v>
      </c>
      <c r="E193" s="27"/>
      <c r="F193" s="27"/>
      <c r="G193" s="144" t="e">
        <f t="shared" si="15"/>
        <v>#DIV/0!</v>
      </c>
      <c r="H193" s="156"/>
      <c r="I193" s="156" t="e">
        <f t="shared" si="17"/>
        <v>#DIV/0!</v>
      </c>
      <c r="J193" s="45"/>
    </row>
    <row r="194" spans="1:10" ht="12.75">
      <c r="A194" s="24"/>
      <c r="B194" s="31"/>
      <c r="C194" s="32" t="s">
        <v>11</v>
      </c>
      <c r="D194" s="12" t="s">
        <v>12</v>
      </c>
      <c r="E194" s="27">
        <v>130</v>
      </c>
      <c r="F194" s="27">
        <v>20</v>
      </c>
      <c r="G194" s="144">
        <f t="shared" si="15"/>
        <v>15.384615384615385</v>
      </c>
      <c r="H194" s="156"/>
      <c r="I194" s="156" t="s">
        <v>149</v>
      </c>
      <c r="J194" s="45">
        <v>0</v>
      </c>
    </row>
    <row r="195" spans="1:10" ht="12.75">
      <c r="A195" s="24"/>
      <c r="B195" s="29">
        <v>80195</v>
      </c>
      <c r="C195" s="22"/>
      <c r="D195" s="16" t="s">
        <v>5</v>
      </c>
      <c r="E195" s="23">
        <f>SUM(E196:E198)</f>
        <v>1500</v>
      </c>
      <c r="F195" s="23">
        <f>SUM(F196:F198)</f>
        <v>0</v>
      </c>
      <c r="G195" s="143">
        <f t="shared" si="15"/>
        <v>0</v>
      </c>
      <c r="H195" s="149"/>
      <c r="I195" s="149" t="s">
        <v>149</v>
      </c>
      <c r="J195" s="42">
        <f>SUM(J196:J198)</f>
        <v>0</v>
      </c>
    </row>
    <row r="196" spans="1:10" ht="22.5">
      <c r="A196" s="24"/>
      <c r="B196" s="31"/>
      <c r="C196" s="32" t="s">
        <v>28</v>
      </c>
      <c r="D196" s="14" t="s">
        <v>109</v>
      </c>
      <c r="E196" s="27">
        <v>1500</v>
      </c>
      <c r="F196" s="27">
        <v>0</v>
      </c>
      <c r="G196" s="144">
        <f t="shared" si="15"/>
        <v>0</v>
      </c>
      <c r="H196" s="156"/>
      <c r="I196" s="156" t="s">
        <v>149</v>
      </c>
      <c r="J196" s="45">
        <v>0</v>
      </c>
    </row>
    <row r="197" spans="1:10" ht="45" hidden="1">
      <c r="A197" s="24"/>
      <c r="B197" s="31"/>
      <c r="C197" s="32" t="s">
        <v>204</v>
      </c>
      <c r="D197" s="14" t="s">
        <v>205</v>
      </c>
      <c r="E197" s="27"/>
      <c r="F197" s="27"/>
      <c r="G197" s="144" t="e">
        <f t="shared" si="15"/>
        <v>#DIV/0!</v>
      </c>
      <c r="H197" s="156"/>
      <c r="I197" s="144"/>
      <c r="J197" s="45"/>
    </row>
    <row r="198" spans="1:10" ht="12.75" hidden="1">
      <c r="A198" s="24"/>
      <c r="B198" s="31"/>
      <c r="C198" s="32" t="s">
        <v>58</v>
      </c>
      <c r="D198" s="14" t="s">
        <v>125</v>
      </c>
      <c r="E198" s="27"/>
      <c r="F198" s="27"/>
      <c r="G198" s="144" t="e">
        <f t="shared" si="15"/>
        <v>#DIV/0!</v>
      </c>
      <c r="H198" s="144"/>
      <c r="I198" s="144" t="e">
        <f aca="true" t="shared" si="18" ref="I198:I207">(F198/J198)*100</f>
        <v>#DIV/0!</v>
      </c>
      <c r="J198" s="27"/>
    </row>
    <row r="199" spans="1:10" ht="12.75">
      <c r="A199" s="28">
        <v>851</v>
      </c>
      <c r="B199" s="18"/>
      <c r="C199" s="34"/>
      <c r="D199" s="68" t="s">
        <v>61</v>
      </c>
      <c r="E199" s="20">
        <f>E200+E203+E205+E207+E212</f>
        <v>124000</v>
      </c>
      <c r="F199" s="20">
        <f>SUM(F200,F203,F205,F207,F212)</f>
        <v>1169.34</v>
      </c>
      <c r="G199" s="142">
        <f t="shared" si="15"/>
        <v>0.943016129032258</v>
      </c>
      <c r="H199" s="142" t="e">
        <f>H200+H207+#REF!+H212</f>
        <v>#REF!</v>
      </c>
      <c r="I199" s="142">
        <f t="shared" si="18"/>
        <v>7.334370760363764</v>
      </c>
      <c r="J199" s="20">
        <f>SUM(J200,J203,J205,J207,J212,)</f>
        <v>15943.29</v>
      </c>
    </row>
    <row r="200" spans="1:10" ht="12.75">
      <c r="A200" s="48"/>
      <c r="B200" s="29">
        <v>85141</v>
      </c>
      <c r="C200" s="22"/>
      <c r="D200" s="70" t="s">
        <v>62</v>
      </c>
      <c r="E200" s="23">
        <f>SUM(E201:E202)</f>
        <v>60000</v>
      </c>
      <c r="F200" s="23">
        <f>SUM(F201:F202)</f>
        <v>0</v>
      </c>
      <c r="G200" s="149">
        <f>F200*100/E200</f>
        <v>0</v>
      </c>
      <c r="H200" s="143">
        <f>H202+H201</f>
        <v>49700</v>
      </c>
      <c r="I200" s="149" t="s">
        <v>149</v>
      </c>
      <c r="J200" s="23">
        <f>J202+J201</f>
        <v>0</v>
      </c>
    </row>
    <row r="201" spans="1:10" ht="12.75">
      <c r="A201" s="24"/>
      <c r="B201" s="31"/>
      <c r="C201" s="36" t="s">
        <v>11</v>
      </c>
      <c r="D201" s="13" t="s">
        <v>12</v>
      </c>
      <c r="E201" s="27">
        <v>40000</v>
      </c>
      <c r="F201" s="27">
        <v>0</v>
      </c>
      <c r="G201" s="144">
        <f t="shared" si="15"/>
        <v>0</v>
      </c>
      <c r="H201" s="144">
        <v>39700</v>
      </c>
      <c r="I201" s="156" t="s">
        <v>149</v>
      </c>
      <c r="J201" s="27">
        <v>0</v>
      </c>
    </row>
    <row r="202" spans="1:10" ht="33.75">
      <c r="A202" s="48"/>
      <c r="B202" s="38"/>
      <c r="C202" s="32">
        <v>2320</v>
      </c>
      <c r="D202" s="14" t="s">
        <v>224</v>
      </c>
      <c r="E202" s="27">
        <v>20000</v>
      </c>
      <c r="F202" s="27">
        <v>0</v>
      </c>
      <c r="G202" s="144">
        <f t="shared" si="15"/>
        <v>0</v>
      </c>
      <c r="H202" s="144">
        <v>10000</v>
      </c>
      <c r="I202" s="156" t="s">
        <v>149</v>
      </c>
      <c r="J202" s="27">
        <v>0</v>
      </c>
    </row>
    <row r="203" spans="1:10" s="124" customFormat="1" ht="22.5" hidden="1">
      <c r="A203" s="122"/>
      <c r="B203" s="136">
        <v>85154</v>
      </c>
      <c r="C203" s="123"/>
      <c r="D203" s="15" t="s">
        <v>169</v>
      </c>
      <c r="E203" s="108">
        <f>SUM(E204:E204)</f>
        <v>0</v>
      </c>
      <c r="F203" s="108">
        <f>SUM(F204:F204)</f>
        <v>0</v>
      </c>
      <c r="G203" s="150" t="e">
        <f t="shared" si="15"/>
        <v>#DIV/0!</v>
      </c>
      <c r="H203" s="150"/>
      <c r="I203" s="149" t="e">
        <f t="shared" si="18"/>
        <v>#DIV/0!</v>
      </c>
      <c r="J203" s="23">
        <f>J205+J204</f>
        <v>0</v>
      </c>
    </row>
    <row r="204" spans="1:10" ht="12.75" hidden="1">
      <c r="A204" s="48"/>
      <c r="B204" s="118"/>
      <c r="C204" s="32" t="s">
        <v>11</v>
      </c>
      <c r="D204" s="13" t="s">
        <v>12</v>
      </c>
      <c r="E204" s="27"/>
      <c r="F204" s="27"/>
      <c r="G204" s="144" t="e">
        <f t="shared" si="15"/>
        <v>#DIV/0!</v>
      </c>
      <c r="H204" s="144"/>
      <c r="I204" s="156" t="e">
        <f t="shared" si="18"/>
        <v>#DIV/0!</v>
      </c>
      <c r="J204" s="27"/>
    </row>
    <row r="205" spans="1:10" ht="12.75" hidden="1">
      <c r="A205" s="48"/>
      <c r="B205" s="29">
        <v>85154</v>
      </c>
      <c r="C205" s="46"/>
      <c r="D205" s="72" t="s">
        <v>201</v>
      </c>
      <c r="E205" s="23">
        <f>SUM(E206)</f>
        <v>0</v>
      </c>
      <c r="F205" s="23">
        <f>F206</f>
        <v>0</v>
      </c>
      <c r="G205" s="156" t="e">
        <f>F205*100/E205</f>
        <v>#DIV/0!</v>
      </c>
      <c r="H205" s="144"/>
      <c r="I205" s="156" t="e">
        <f t="shared" si="18"/>
        <v>#DIV/0!</v>
      </c>
      <c r="J205" s="45">
        <f>SUM(J206:J206)</f>
        <v>0</v>
      </c>
    </row>
    <row r="206" spans="1:10" ht="12.75" hidden="1">
      <c r="A206" s="48"/>
      <c r="B206" s="167"/>
      <c r="C206" s="32" t="s">
        <v>11</v>
      </c>
      <c r="D206" s="13" t="s">
        <v>12</v>
      </c>
      <c r="E206" s="27"/>
      <c r="F206" s="27"/>
      <c r="G206" s="156" t="e">
        <f>F206*100/E206</f>
        <v>#DIV/0!</v>
      </c>
      <c r="H206" s="144"/>
      <c r="I206" s="156" t="e">
        <f t="shared" si="18"/>
        <v>#DIV/0!</v>
      </c>
      <c r="J206" s="45"/>
    </row>
    <row r="207" spans="1:10" ht="12.75">
      <c r="A207" s="21"/>
      <c r="B207" s="29">
        <v>85158</v>
      </c>
      <c r="C207" s="22"/>
      <c r="D207" s="16" t="s">
        <v>63</v>
      </c>
      <c r="E207" s="23">
        <f>SUM(E208:E211)</f>
        <v>60000</v>
      </c>
      <c r="F207" s="23">
        <f>SUM(F208:F211)</f>
        <v>1169.34</v>
      </c>
      <c r="G207" s="143">
        <f t="shared" si="15"/>
        <v>1.9488999999999999</v>
      </c>
      <c r="H207" s="143">
        <f>SUM(H209:H211)</f>
        <v>346335.3</v>
      </c>
      <c r="I207" s="143">
        <f t="shared" si="18"/>
        <v>7.334370760363764</v>
      </c>
      <c r="J207" s="23">
        <f>SUM(J208:J211)</f>
        <v>15943.29</v>
      </c>
    </row>
    <row r="208" spans="1:10" ht="12.75" hidden="1">
      <c r="A208" s="21"/>
      <c r="B208" s="38"/>
      <c r="C208" s="32" t="s">
        <v>17</v>
      </c>
      <c r="D208" s="14" t="s">
        <v>18</v>
      </c>
      <c r="E208" s="27"/>
      <c r="F208" s="27"/>
      <c r="G208" s="152" t="e">
        <f t="shared" si="15"/>
        <v>#DIV/0!</v>
      </c>
      <c r="H208" s="143"/>
      <c r="I208" s="144" t="e">
        <f aca="true" t="shared" si="19" ref="I208:I214">(F208/J208)*100</f>
        <v>#DIV/0!</v>
      </c>
      <c r="J208" s="45"/>
    </row>
    <row r="209" spans="1:10" ht="12.75">
      <c r="A209" s="24"/>
      <c r="B209" s="31"/>
      <c r="C209" s="36" t="s">
        <v>64</v>
      </c>
      <c r="D209" s="12" t="s">
        <v>65</v>
      </c>
      <c r="E209" s="27">
        <v>60000</v>
      </c>
      <c r="F209" s="27">
        <v>1169.34</v>
      </c>
      <c r="G209" s="144">
        <f t="shared" si="15"/>
        <v>1.9488999999999999</v>
      </c>
      <c r="H209" s="144">
        <v>336918.95</v>
      </c>
      <c r="I209" s="144">
        <f t="shared" si="19"/>
        <v>7.334370760363764</v>
      </c>
      <c r="J209" s="27">
        <v>15943.29</v>
      </c>
    </row>
    <row r="210" spans="1:10" ht="12.75" hidden="1">
      <c r="A210" s="24"/>
      <c r="B210" s="31"/>
      <c r="C210" s="37" t="s">
        <v>26</v>
      </c>
      <c r="D210" s="12" t="s">
        <v>27</v>
      </c>
      <c r="E210" s="27"/>
      <c r="F210" s="27"/>
      <c r="G210" s="144" t="e">
        <f t="shared" si="15"/>
        <v>#DIV/0!</v>
      </c>
      <c r="H210" s="144">
        <v>7976.35</v>
      </c>
      <c r="I210" s="144" t="e">
        <f t="shared" si="19"/>
        <v>#DIV/0!</v>
      </c>
      <c r="J210" s="27"/>
    </row>
    <row r="211" spans="1:10" ht="12.75" hidden="1">
      <c r="A211" s="24"/>
      <c r="B211" s="31"/>
      <c r="C211" s="30" t="s">
        <v>11</v>
      </c>
      <c r="D211" s="12" t="s">
        <v>12</v>
      </c>
      <c r="E211" s="27"/>
      <c r="F211" s="27"/>
      <c r="G211" s="144" t="e">
        <f t="shared" si="15"/>
        <v>#DIV/0!</v>
      </c>
      <c r="H211" s="144">
        <v>1440</v>
      </c>
      <c r="I211" s="144" t="e">
        <f t="shared" si="19"/>
        <v>#DIV/0!</v>
      </c>
      <c r="J211" s="27"/>
    </row>
    <row r="212" spans="1:10" ht="12.75">
      <c r="A212" s="21"/>
      <c r="B212" s="29">
        <v>85195</v>
      </c>
      <c r="C212" s="22"/>
      <c r="D212" s="71" t="s">
        <v>5</v>
      </c>
      <c r="E212" s="23">
        <f>SUM(E213:E215)</f>
        <v>4000</v>
      </c>
      <c r="F212" s="23">
        <f>SUM(F213:F215)</f>
        <v>0</v>
      </c>
      <c r="G212" s="143">
        <f t="shared" si="15"/>
        <v>0</v>
      </c>
      <c r="H212" s="143" t="e">
        <f>H215+#REF!</f>
        <v>#REF!</v>
      </c>
      <c r="I212" s="149" t="s">
        <v>149</v>
      </c>
      <c r="J212" s="23">
        <f>SUM(J213:J215)</f>
        <v>0</v>
      </c>
    </row>
    <row r="213" spans="1:10" ht="12.75" hidden="1">
      <c r="A213" s="21"/>
      <c r="B213" s="38"/>
      <c r="C213" s="32" t="s">
        <v>26</v>
      </c>
      <c r="D213" s="12" t="s">
        <v>27</v>
      </c>
      <c r="E213" s="27">
        <v>0</v>
      </c>
      <c r="F213" s="27">
        <v>0</v>
      </c>
      <c r="G213" s="144" t="e">
        <f t="shared" si="15"/>
        <v>#DIV/0!</v>
      </c>
      <c r="H213" s="149"/>
      <c r="I213" s="156" t="e">
        <f t="shared" si="19"/>
        <v>#DIV/0!</v>
      </c>
      <c r="J213" s="45"/>
    </row>
    <row r="214" spans="1:10" ht="12.75" hidden="1">
      <c r="A214" s="21"/>
      <c r="B214" s="38"/>
      <c r="C214" s="32" t="s">
        <v>11</v>
      </c>
      <c r="D214" s="12" t="s">
        <v>12</v>
      </c>
      <c r="E214" s="27">
        <v>0</v>
      </c>
      <c r="F214" s="27">
        <v>0</v>
      </c>
      <c r="G214" s="144" t="e">
        <f t="shared" si="15"/>
        <v>#DIV/0!</v>
      </c>
      <c r="H214" s="156"/>
      <c r="I214" s="156" t="e">
        <f t="shared" si="19"/>
        <v>#DIV/0!</v>
      </c>
      <c r="J214" s="45"/>
    </row>
    <row r="215" spans="1:10" ht="45">
      <c r="A215" s="24"/>
      <c r="B215" s="31"/>
      <c r="C215" s="32">
        <v>2010</v>
      </c>
      <c r="D215" s="14" t="s">
        <v>186</v>
      </c>
      <c r="E215" s="27">
        <v>4000</v>
      </c>
      <c r="F215" s="27">
        <v>0</v>
      </c>
      <c r="G215" s="144">
        <f t="shared" si="15"/>
        <v>0</v>
      </c>
      <c r="H215" s="144">
        <v>1817</v>
      </c>
      <c r="I215" s="156" t="s">
        <v>149</v>
      </c>
      <c r="J215" s="45" t="s">
        <v>149</v>
      </c>
    </row>
    <row r="216" spans="1:10" ht="12.75">
      <c r="A216" s="28">
        <v>852</v>
      </c>
      <c r="B216" s="18"/>
      <c r="C216" s="34"/>
      <c r="D216" s="68" t="s">
        <v>66</v>
      </c>
      <c r="E216" s="20">
        <f>SUM(E217,E219,E225,E227,E235,E240,E247,E251,E257,E264,E266,E271,E277)</f>
        <v>27062709.91</v>
      </c>
      <c r="F216" s="20">
        <f>SUM(F217,F219,F225,F227,F235,F240,F247,F251,F257,F262,F264,F266,F271,F273,F277)</f>
        <v>2622835.2199999997</v>
      </c>
      <c r="G216" s="142">
        <f t="shared" si="15"/>
        <v>9.691694692521647</v>
      </c>
      <c r="H216" s="20" t="e">
        <f>SUM(H217,H219,H227,H235,H240,H247,H251,H257,H266,H271,H273,H277)</f>
        <v>#REF!</v>
      </c>
      <c r="I216" s="20">
        <f aca="true" t="shared" si="20" ref="I216:I224">(F216/J216)*100</f>
        <v>96.89187932424032</v>
      </c>
      <c r="J216" s="20">
        <f>SUM(J217,J219,J227,J235,J240,J247,J251,J257,J262,J266,J271,J273,J275,J277)</f>
        <v>2706971.1499999994</v>
      </c>
    </row>
    <row r="217" spans="1:10" ht="12.75">
      <c r="A217" s="49"/>
      <c r="B217" s="50">
        <v>85202</v>
      </c>
      <c r="C217" s="51"/>
      <c r="D217" s="72" t="s">
        <v>67</v>
      </c>
      <c r="E217" s="52">
        <f>SUM(E218:E218)</f>
        <v>19246</v>
      </c>
      <c r="F217" s="52">
        <f>SUM(F218)</f>
        <v>1603.84</v>
      </c>
      <c r="G217" s="151">
        <f t="shared" si="15"/>
        <v>8.333367972565728</v>
      </c>
      <c r="H217" s="151">
        <f>H218</f>
        <v>3600</v>
      </c>
      <c r="I217" s="151">
        <f t="shared" si="20"/>
        <v>32.64209581532988</v>
      </c>
      <c r="J217" s="52">
        <f>SUM(J218)</f>
        <v>4913.41</v>
      </c>
    </row>
    <row r="218" spans="1:10" ht="12.75">
      <c r="A218" s="49"/>
      <c r="B218" s="53"/>
      <c r="C218" s="54" t="s">
        <v>64</v>
      </c>
      <c r="D218" s="12" t="s">
        <v>65</v>
      </c>
      <c r="E218" s="55">
        <v>19246</v>
      </c>
      <c r="F218" s="55">
        <v>1603.84</v>
      </c>
      <c r="G218" s="147">
        <f t="shared" si="15"/>
        <v>8.333367972565728</v>
      </c>
      <c r="H218" s="147">
        <v>3600</v>
      </c>
      <c r="I218" s="147">
        <f t="shared" si="20"/>
        <v>32.64209581532988</v>
      </c>
      <c r="J218" s="55">
        <v>4913.41</v>
      </c>
    </row>
    <row r="219" spans="1:10" ht="12.75">
      <c r="A219" s="49"/>
      <c r="B219" s="50">
        <v>85203</v>
      </c>
      <c r="C219" s="51"/>
      <c r="D219" s="72" t="s">
        <v>68</v>
      </c>
      <c r="E219" s="23">
        <f>SUM(E220:E224)</f>
        <v>702900</v>
      </c>
      <c r="F219" s="23">
        <f>SUM(F220:F224)</f>
        <v>58225.58</v>
      </c>
      <c r="G219" s="143">
        <f t="shared" si="15"/>
        <v>8.283622136861574</v>
      </c>
      <c r="H219" s="143" t="e">
        <f>#REF!+H222</f>
        <v>#REF!</v>
      </c>
      <c r="I219" s="143">
        <f t="shared" si="20"/>
        <v>100.20450291919613</v>
      </c>
      <c r="J219" s="23">
        <f>SUM(J220:J224)</f>
        <v>58106.75</v>
      </c>
    </row>
    <row r="220" spans="1:10" ht="12.75">
      <c r="A220" s="49"/>
      <c r="B220" s="53"/>
      <c r="C220" s="54" t="s">
        <v>64</v>
      </c>
      <c r="D220" s="12" t="s">
        <v>65</v>
      </c>
      <c r="E220" s="27">
        <v>126800</v>
      </c>
      <c r="F220" s="27">
        <v>10218.58</v>
      </c>
      <c r="G220" s="144">
        <f t="shared" si="15"/>
        <v>8.058817034700315</v>
      </c>
      <c r="H220" s="144"/>
      <c r="I220" s="144">
        <f t="shared" si="20"/>
        <v>101.16654703858626</v>
      </c>
      <c r="J220" s="45">
        <v>10100.75</v>
      </c>
    </row>
    <row r="221" spans="1:10" ht="12.75" hidden="1">
      <c r="A221" s="56"/>
      <c r="B221" s="57"/>
      <c r="C221" s="54" t="s">
        <v>26</v>
      </c>
      <c r="D221" s="12" t="s">
        <v>27</v>
      </c>
      <c r="E221" s="55"/>
      <c r="F221" s="55"/>
      <c r="G221" s="144" t="e">
        <f t="shared" si="15"/>
        <v>#DIV/0!</v>
      </c>
      <c r="H221" s="144"/>
      <c r="I221" s="144" t="e">
        <f t="shared" si="20"/>
        <v>#DIV/0!</v>
      </c>
      <c r="J221" s="27"/>
    </row>
    <row r="222" spans="1:10" ht="12.75">
      <c r="A222" s="56"/>
      <c r="B222" s="57"/>
      <c r="C222" s="58" t="s">
        <v>11</v>
      </c>
      <c r="D222" s="13" t="s">
        <v>12</v>
      </c>
      <c r="E222" s="55">
        <v>100</v>
      </c>
      <c r="F222" s="55">
        <v>7</v>
      </c>
      <c r="G222" s="144">
        <f t="shared" si="15"/>
        <v>7</v>
      </c>
      <c r="H222" s="144">
        <v>283</v>
      </c>
      <c r="I222" s="144">
        <f t="shared" si="20"/>
        <v>116.66666666666667</v>
      </c>
      <c r="J222" s="45">
        <v>6</v>
      </c>
    </row>
    <row r="223" spans="1:10" s="124" customFormat="1" ht="45">
      <c r="A223" s="125"/>
      <c r="B223" s="126"/>
      <c r="C223" s="107">
        <v>2010</v>
      </c>
      <c r="D223" s="14" t="s">
        <v>186</v>
      </c>
      <c r="E223" s="127">
        <v>576000</v>
      </c>
      <c r="F223" s="127">
        <v>48000</v>
      </c>
      <c r="G223" s="144">
        <f t="shared" si="15"/>
        <v>8.333333333333334</v>
      </c>
      <c r="H223" s="144"/>
      <c r="I223" s="144">
        <f t="shared" si="20"/>
        <v>100</v>
      </c>
      <c r="J223" s="45">
        <v>48000</v>
      </c>
    </row>
    <row r="224" spans="1:10" ht="45" hidden="1">
      <c r="A224" s="56"/>
      <c r="B224" s="61"/>
      <c r="C224" s="32" t="s">
        <v>168</v>
      </c>
      <c r="D224" s="14" t="s">
        <v>170</v>
      </c>
      <c r="E224" s="55"/>
      <c r="F224" s="55"/>
      <c r="G224" s="144" t="e">
        <f t="shared" si="15"/>
        <v>#DIV/0!</v>
      </c>
      <c r="H224" s="144"/>
      <c r="I224" s="144" t="e">
        <f t="shared" si="20"/>
        <v>#DIV/0!</v>
      </c>
      <c r="J224" s="45"/>
    </row>
    <row r="225" spans="1:10" ht="13.5" customHeight="1" hidden="1">
      <c r="A225" s="56"/>
      <c r="B225" s="50">
        <v>85206</v>
      </c>
      <c r="C225" s="46"/>
      <c r="D225" s="15" t="s">
        <v>229</v>
      </c>
      <c r="E225" s="52">
        <f>SUM(E226:E226)</f>
        <v>0</v>
      </c>
      <c r="F225" s="52">
        <f>SUM(F226:F226)</f>
        <v>0</v>
      </c>
      <c r="G225" s="149" t="e">
        <f t="shared" si="15"/>
        <v>#DIV/0!</v>
      </c>
      <c r="H225" s="144"/>
      <c r="I225" s="149" t="e">
        <f aca="true" t="shared" si="21" ref="I225:I235">(F225/J225)*100</f>
        <v>#DIV/0!</v>
      </c>
      <c r="J225" s="45"/>
    </row>
    <row r="226" spans="1:10" ht="33.75" hidden="1">
      <c r="A226" s="56"/>
      <c r="B226" s="120"/>
      <c r="C226" s="32" t="s">
        <v>58</v>
      </c>
      <c r="D226" s="14" t="s">
        <v>225</v>
      </c>
      <c r="E226" s="55"/>
      <c r="F226" s="55"/>
      <c r="G226" s="144" t="e">
        <f t="shared" si="15"/>
        <v>#DIV/0!</v>
      </c>
      <c r="H226" s="144"/>
      <c r="I226" s="144" t="e">
        <f>(F226/J226)*100</f>
        <v>#DIV/0!</v>
      </c>
      <c r="J226" s="45"/>
    </row>
    <row r="227" spans="1:10" ht="35.25" customHeight="1">
      <c r="A227" s="21"/>
      <c r="B227" s="29">
        <v>85212</v>
      </c>
      <c r="C227" s="22"/>
      <c r="D227" s="73" t="s">
        <v>121</v>
      </c>
      <c r="E227" s="42">
        <f>SUM(E229:E234)</f>
        <v>21281288</v>
      </c>
      <c r="F227" s="42">
        <f>SUM(F229:F234)</f>
        <v>1815155.0699999998</v>
      </c>
      <c r="G227" s="149">
        <f t="shared" si="15"/>
        <v>8.529347800753412</v>
      </c>
      <c r="H227" s="149">
        <f>SUM(H230:H234)</f>
        <v>18292745.57</v>
      </c>
      <c r="I227" s="149">
        <f t="shared" si="21"/>
        <v>91.85925481849065</v>
      </c>
      <c r="J227" s="42">
        <f>SUM(J228:J234)</f>
        <v>1976017.63</v>
      </c>
    </row>
    <row r="228" spans="1:10" ht="12.75" hidden="1">
      <c r="A228" s="21"/>
      <c r="B228" s="38"/>
      <c r="C228" s="54" t="s">
        <v>78</v>
      </c>
      <c r="D228" s="12" t="s">
        <v>180</v>
      </c>
      <c r="E228" s="110" t="s">
        <v>183</v>
      </c>
      <c r="F228" s="110" t="s">
        <v>183</v>
      </c>
      <c r="G228" s="152" t="s">
        <v>149</v>
      </c>
      <c r="H228" s="110"/>
      <c r="I228" s="152" t="e">
        <f t="shared" si="21"/>
        <v>#VALUE!</v>
      </c>
      <c r="J228" s="45" t="s">
        <v>149</v>
      </c>
    </row>
    <row r="229" spans="1:10" s="109" customFormat="1" ht="12.75" customHeight="1">
      <c r="A229" s="105"/>
      <c r="B229" s="106"/>
      <c r="C229" s="107" t="s">
        <v>17</v>
      </c>
      <c r="D229" s="14" t="s">
        <v>18</v>
      </c>
      <c r="E229" s="110">
        <v>476</v>
      </c>
      <c r="F229" s="110">
        <v>44</v>
      </c>
      <c r="G229" s="152">
        <f t="shared" si="15"/>
        <v>9.243697478991596</v>
      </c>
      <c r="H229" s="152"/>
      <c r="I229" s="152">
        <f t="shared" si="21"/>
        <v>125</v>
      </c>
      <c r="J229" s="110">
        <v>35.2</v>
      </c>
    </row>
    <row r="230" spans="1:10" ht="24" customHeight="1" hidden="1">
      <c r="A230" s="21"/>
      <c r="B230" s="38"/>
      <c r="C230" s="54" t="s">
        <v>86</v>
      </c>
      <c r="D230" s="14" t="s">
        <v>114</v>
      </c>
      <c r="E230" s="27"/>
      <c r="F230" s="27"/>
      <c r="G230" s="152" t="e">
        <f t="shared" si="15"/>
        <v>#DIV/0!</v>
      </c>
      <c r="H230" s="152">
        <v>2069.21</v>
      </c>
      <c r="I230" s="152">
        <f t="shared" si="21"/>
        <v>0</v>
      </c>
      <c r="J230" s="110">
        <v>268.95</v>
      </c>
    </row>
    <row r="231" spans="1:10" ht="24" customHeight="1">
      <c r="A231" s="21"/>
      <c r="B231" s="38"/>
      <c r="C231" s="54" t="s">
        <v>26</v>
      </c>
      <c r="D231" s="12" t="s">
        <v>27</v>
      </c>
      <c r="E231" s="27">
        <v>9700</v>
      </c>
      <c r="F231" s="27">
        <v>308.13</v>
      </c>
      <c r="G231" s="144">
        <f t="shared" si="15"/>
        <v>3.17659793814433</v>
      </c>
      <c r="H231" s="152"/>
      <c r="I231" s="156" t="s">
        <v>149</v>
      </c>
      <c r="J231" s="110" t="s">
        <v>149</v>
      </c>
    </row>
    <row r="232" spans="1:10" ht="45">
      <c r="A232" s="24"/>
      <c r="B232" s="25"/>
      <c r="C232" s="32">
        <v>2010</v>
      </c>
      <c r="D232" s="14" t="s">
        <v>186</v>
      </c>
      <c r="E232" s="27">
        <v>20980100</v>
      </c>
      <c r="F232" s="27">
        <v>1796162</v>
      </c>
      <c r="G232" s="152">
        <f t="shared" si="15"/>
        <v>8.561265198926602</v>
      </c>
      <c r="H232" s="152">
        <v>18183643.39</v>
      </c>
      <c r="I232" s="152">
        <f t="shared" si="21"/>
        <v>91.80668564310763</v>
      </c>
      <c r="J232" s="110">
        <v>1956461</v>
      </c>
    </row>
    <row r="233" spans="1:10" ht="33.75">
      <c r="A233" s="24"/>
      <c r="B233" s="25"/>
      <c r="C233" s="32">
        <v>2360</v>
      </c>
      <c r="D233" s="14" t="s">
        <v>228</v>
      </c>
      <c r="E233" s="27">
        <v>255012</v>
      </c>
      <c r="F233" s="27">
        <v>16358.55</v>
      </c>
      <c r="G233" s="152">
        <f t="shared" si="15"/>
        <v>6.414815773375371</v>
      </c>
      <c r="H233" s="152">
        <v>85963.98</v>
      </c>
      <c r="I233" s="152">
        <f t="shared" si="21"/>
        <v>104.12209843720264</v>
      </c>
      <c r="J233" s="110">
        <v>15710.93</v>
      </c>
    </row>
    <row r="234" spans="1:10" ht="24" customHeight="1">
      <c r="A234" s="24"/>
      <c r="B234" s="25"/>
      <c r="C234" s="32" t="s">
        <v>75</v>
      </c>
      <c r="D234" s="14" t="s">
        <v>113</v>
      </c>
      <c r="E234" s="27">
        <v>36000</v>
      </c>
      <c r="F234" s="27">
        <v>2282.39</v>
      </c>
      <c r="G234" s="152">
        <f t="shared" si="15"/>
        <v>6.339972222222222</v>
      </c>
      <c r="H234" s="152">
        <v>21068.99</v>
      </c>
      <c r="I234" s="152">
        <f t="shared" si="21"/>
        <v>64.44607587073456</v>
      </c>
      <c r="J234" s="110">
        <v>3541.55</v>
      </c>
    </row>
    <row r="235" spans="1:10" ht="57.75" customHeight="1">
      <c r="A235" s="21"/>
      <c r="B235" s="29">
        <v>85213</v>
      </c>
      <c r="C235" s="22"/>
      <c r="D235" s="15" t="s">
        <v>212</v>
      </c>
      <c r="E235" s="23">
        <f>SUM(E236:E239)</f>
        <v>180600</v>
      </c>
      <c r="F235" s="23">
        <f>SUM(F236:F239)</f>
        <v>18026.3</v>
      </c>
      <c r="G235" s="143">
        <f t="shared" si="15"/>
        <v>9.981339977851606</v>
      </c>
      <c r="H235" s="143" t="e">
        <f>#REF!+#REF!+H239</f>
        <v>#REF!</v>
      </c>
      <c r="I235" s="143">
        <f t="shared" si="21"/>
        <v>87.50631067961164</v>
      </c>
      <c r="J235" s="23">
        <f>SUM(J236:J239)</f>
        <v>20600</v>
      </c>
    </row>
    <row r="236" spans="1:10" ht="12.75">
      <c r="A236" s="21"/>
      <c r="B236" s="38"/>
      <c r="C236" s="32" t="s">
        <v>11</v>
      </c>
      <c r="D236" s="12" t="s">
        <v>12</v>
      </c>
      <c r="E236" s="27">
        <v>500</v>
      </c>
      <c r="F236" s="27">
        <v>26.3</v>
      </c>
      <c r="G236" s="144">
        <f t="shared" si="15"/>
        <v>5.26</v>
      </c>
      <c r="H236" s="143"/>
      <c r="I236" s="152" t="s">
        <v>149</v>
      </c>
      <c r="J236" s="45">
        <v>0</v>
      </c>
    </row>
    <row r="237" spans="1:10" ht="45">
      <c r="A237" s="24"/>
      <c r="B237" s="31"/>
      <c r="C237" s="32">
        <v>2010</v>
      </c>
      <c r="D237" s="14" t="s">
        <v>186</v>
      </c>
      <c r="E237" s="27">
        <v>48600</v>
      </c>
      <c r="F237" s="27">
        <v>4500</v>
      </c>
      <c r="G237" s="144">
        <f t="shared" si="15"/>
        <v>9.25925925925926</v>
      </c>
      <c r="H237" s="144"/>
      <c r="I237" s="144">
        <f aca="true" t="shared" si="22" ref="I237:I252">(F237/J237)*100</f>
        <v>55.55555555555556</v>
      </c>
      <c r="J237" s="27">
        <v>8100</v>
      </c>
    </row>
    <row r="238" spans="1:10" ht="33.75">
      <c r="A238" s="24"/>
      <c r="B238" s="31"/>
      <c r="C238" s="32" t="s">
        <v>58</v>
      </c>
      <c r="D238" s="14" t="s">
        <v>225</v>
      </c>
      <c r="E238" s="27">
        <v>131500</v>
      </c>
      <c r="F238" s="27">
        <v>13500</v>
      </c>
      <c r="G238" s="144">
        <f t="shared" si="15"/>
        <v>10.26615969581749</v>
      </c>
      <c r="H238" s="144">
        <v>0</v>
      </c>
      <c r="I238" s="144">
        <f t="shared" si="22"/>
        <v>108</v>
      </c>
      <c r="J238" s="27">
        <v>12500</v>
      </c>
    </row>
    <row r="239" spans="1:10" ht="22.5" hidden="1">
      <c r="A239" s="24"/>
      <c r="B239" s="31"/>
      <c r="C239" s="32" t="s">
        <v>75</v>
      </c>
      <c r="D239" s="14" t="s">
        <v>131</v>
      </c>
      <c r="E239" s="27"/>
      <c r="F239" s="27"/>
      <c r="G239" s="144" t="e">
        <f t="shared" si="15"/>
        <v>#DIV/0!</v>
      </c>
      <c r="H239" s="144">
        <v>0</v>
      </c>
      <c r="I239" s="144" t="e">
        <f t="shared" si="22"/>
        <v>#DIV/0!</v>
      </c>
      <c r="J239" s="27">
        <v>0</v>
      </c>
    </row>
    <row r="240" spans="1:10" ht="22.5">
      <c r="A240" s="21"/>
      <c r="B240" s="29">
        <v>85214</v>
      </c>
      <c r="C240" s="22"/>
      <c r="D240" s="15" t="s">
        <v>122</v>
      </c>
      <c r="E240" s="23">
        <f>SUM(E241:E246)</f>
        <v>971400</v>
      </c>
      <c r="F240" s="23">
        <f>SUM(F241:F246)</f>
        <v>311972.62</v>
      </c>
      <c r="G240" s="143">
        <f t="shared" si="15"/>
        <v>32.115773110973855</v>
      </c>
      <c r="H240" s="143">
        <f>SUM(H241:H246)</f>
        <v>1759123.1</v>
      </c>
      <c r="I240" s="143">
        <f t="shared" si="22"/>
        <v>103.93408374997234</v>
      </c>
      <c r="J240" s="23">
        <f>SUM(J241:J246)</f>
        <v>300163.92</v>
      </c>
    </row>
    <row r="241" spans="1:10" ht="24.75" customHeight="1" hidden="1">
      <c r="A241" s="24"/>
      <c r="B241" s="25"/>
      <c r="C241" s="59" t="s">
        <v>86</v>
      </c>
      <c r="D241" s="14" t="s">
        <v>114</v>
      </c>
      <c r="E241" s="27"/>
      <c r="F241" s="27"/>
      <c r="G241" s="144" t="e">
        <f t="shared" si="15"/>
        <v>#DIV/0!</v>
      </c>
      <c r="H241" s="144">
        <v>515.27</v>
      </c>
      <c r="I241" s="144" t="e">
        <f t="shared" si="22"/>
        <v>#DIV/0!</v>
      </c>
      <c r="J241" s="27">
        <v>0</v>
      </c>
    </row>
    <row r="242" spans="1:10" ht="12.75">
      <c r="A242" s="24"/>
      <c r="B242" s="25"/>
      <c r="C242" s="59" t="s">
        <v>26</v>
      </c>
      <c r="D242" s="14" t="s">
        <v>27</v>
      </c>
      <c r="E242" s="27">
        <v>300</v>
      </c>
      <c r="F242" s="27">
        <v>13.66</v>
      </c>
      <c r="G242" s="144">
        <f t="shared" si="15"/>
        <v>4.553333333333334</v>
      </c>
      <c r="H242" s="144"/>
      <c r="I242" s="156" t="s">
        <v>149</v>
      </c>
      <c r="J242" s="45">
        <v>0</v>
      </c>
    </row>
    <row r="243" spans="1:10" ht="12.75">
      <c r="A243" s="24"/>
      <c r="B243" s="31"/>
      <c r="C243" s="32" t="s">
        <v>11</v>
      </c>
      <c r="D243" s="13" t="s">
        <v>12</v>
      </c>
      <c r="E243" s="27">
        <v>4100</v>
      </c>
      <c r="F243" s="27">
        <v>1958.96</v>
      </c>
      <c r="G243" s="144">
        <f t="shared" si="15"/>
        <v>47.77951219512195</v>
      </c>
      <c r="H243" s="144">
        <v>105</v>
      </c>
      <c r="I243" s="156" t="s">
        <v>149</v>
      </c>
      <c r="J243" s="27">
        <v>0</v>
      </c>
    </row>
    <row r="244" spans="1:10" ht="12.75" hidden="1">
      <c r="A244" s="24"/>
      <c r="B244" s="31"/>
      <c r="C244" s="32" t="s">
        <v>145</v>
      </c>
      <c r="D244" s="13" t="s">
        <v>125</v>
      </c>
      <c r="E244" s="27"/>
      <c r="F244" s="27"/>
      <c r="G244" s="144" t="e">
        <f t="shared" si="15"/>
        <v>#DIV/0!</v>
      </c>
      <c r="H244" s="144"/>
      <c r="I244" s="144" t="e">
        <f t="shared" si="22"/>
        <v>#DIV/0!</v>
      </c>
      <c r="J244" s="27">
        <v>0</v>
      </c>
    </row>
    <row r="245" spans="1:10" ht="33.75">
      <c r="A245" s="24"/>
      <c r="B245" s="31"/>
      <c r="C245" s="32">
        <v>2030</v>
      </c>
      <c r="D245" s="14" t="s">
        <v>226</v>
      </c>
      <c r="E245" s="27">
        <v>967000</v>
      </c>
      <c r="F245" s="27">
        <v>310000</v>
      </c>
      <c r="G245" s="144">
        <f t="shared" si="15"/>
        <v>32.057911065149945</v>
      </c>
      <c r="H245" s="144">
        <v>1741646.33</v>
      </c>
      <c r="I245" s="144">
        <f t="shared" si="22"/>
        <v>103.33333333333334</v>
      </c>
      <c r="J245" s="27">
        <v>300000</v>
      </c>
    </row>
    <row r="246" spans="1:10" ht="24.75" customHeight="1" hidden="1">
      <c r="A246" s="24"/>
      <c r="B246" s="31"/>
      <c r="C246" s="32" t="s">
        <v>75</v>
      </c>
      <c r="D246" s="14" t="s">
        <v>113</v>
      </c>
      <c r="E246" s="27"/>
      <c r="F246" s="27"/>
      <c r="G246" s="144" t="e">
        <f t="shared" si="15"/>
        <v>#DIV/0!</v>
      </c>
      <c r="H246" s="144">
        <v>16856.5</v>
      </c>
      <c r="I246" s="144">
        <f t="shared" si="22"/>
        <v>0</v>
      </c>
      <c r="J246" s="27">
        <v>163.92</v>
      </c>
    </row>
    <row r="247" spans="1:10" ht="12.75">
      <c r="A247" s="21"/>
      <c r="B247" s="29">
        <v>85215</v>
      </c>
      <c r="C247" s="22"/>
      <c r="D247" s="16" t="s">
        <v>69</v>
      </c>
      <c r="E247" s="23">
        <f>SUM(E248:E250)</f>
        <v>105069.91</v>
      </c>
      <c r="F247" s="23">
        <f>SUM(F248:F250)</f>
        <v>35328.450000000004</v>
      </c>
      <c r="G247" s="143">
        <f t="shared" si="15"/>
        <v>33.62375584027816</v>
      </c>
      <c r="H247" s="143">
        <f>H249+H248</f>
        <v>7857.5599999999995</v>
      </c>
      <c r="I247" s="143">
        <f t="shared" si="22"/>
        <v>17186.441914769413</v>
      </c>
      <c r="J247" s="23">
        <f>J249+J248</f>
        <v>205.56</v>
      </c>
    </row>
    <row r="248" spans="1:10" ht="12.75">
      <c r="A248" s="21"/>
      <c r="B248" s="38"/>
      <c r="C248" s="59" t="s">
        <v>26</v>
      </c>
      <c r="D248" s="12" t="s">
        <v>27</v>
      </c>
      <c r="E248" s="27">
        <v>20</v>
      </c>
      <c r="F248" s="27">
        <v>0</v>
      </c>
      <c r="G248" s="144">
        <f t="shared" si="15"/>
        <v>0</v>
      </c>
      <c r="H248" s="144">
        <v>21.58</v>
      </c>
      <c r="I248" s="156" t="s">
        <v>149</v>
      </c>
      <c r="J248" s="27">
        <v>0</v>
      </c>
    </row>
    <row r="249" spans="1:10" ht="12.75">
      <c r="A249" s="24"/>
      <c r="B249" s="31"/>
      <c r="C249" s="30" t="s">
        <v>11</v>
      </c>
      <c r="D249" s="13" t="s">
        <v>12</v>
      </c>
      <c r="E249" s="27">
        <v>500</v>
      </c>
      <c r="F249" s="27">
        <v>478.48</v>
      </c>
      <c r="G249" s="144">
        <f t="shared" si="15"/>
        <v>95.696</v>
      </c>
      <c r="H249" s="144">
        <v>7835.98</v>
      </c>
      <c r="I249" s="144">
        <f t="shared" si="22"/>
        <v>232.76902121035224</v>
      </c>
      <c r="J249" s="27">
        <v>205.56</v>
      </c>
    </row>
    <row r="250" spans="1:10" ht="45">
      <c r="A250" s="24"/>
      <c r="B250" s="31"/>
      <c r="C250" s="32" t="s">
        <v>145</v>
      </c>
      <c r="D250" s="14" t="s">
        <v>186</v>
      </c>
      <c r="E250" s="27">
        <v>104549.91</v>
      </c>
      <c r="F250" s="27">
        <v>34849.97</v>
      </c>
      <c r="G250" s="144">
        <f t="shared" si="15"/>
        <v>33.333333333333336</v>
      </c>
      <c r="H250" s="144"/>
      <c r="I250" s="156" t="s">
        <v>149</v>
      </c>
      <c r="J250" s="45" t="s">
        <v>149</v>
      </c>
    </row>
    <row r="251" spans="1:10" s="87" customFormat="1" ht="12.75">
      <c r="A251" s="21"/>
      <c r="B251" s="29">
        <v>85216</v>
      </c>
      <c r="C251" s="22"/>
      <c r="D251" s="74" t="s">
        <v>133</v>
      </c>
      <c r="E251" s="23">
        <f>SUM(E252:E256)</f>
        <v>797160</v>
      </c>
      <c r="F251" s="23">
        <f>SUM(F252:F256)</f>
        <v>163293.9</v>
      </c>
      <c r="G251" s="143">
        <f aca="true" t="shared" si="23" ref="G251:G339">F251*100/E251</f>
        <v>20.484457323498418</v>
      </c>
      <c r="H251" s="143"/>
      <c r="I251" s="143">
        <f t="shared" si="22"/>
        <v>98.39709186865588</v>
      </c>
      <c r="J251" s="23">
        <f>SUM(J252:J256)</f>
        <v>165953.99</v>
      </c>
    </row>
    <row r="252" spans="1:10" s="1" customFormat="1" ht="22.5" hidden="1">
      <c r="A252" s="24"/>
      <c r="B252" s="31"/>
      <c r="C252" s="32" t="s">
        <v>86</v>
      </c>
      <c r="D252" s="14" t="s">
        <v>114</v>
      </c>
      <c r="E252" s="27"/>
      <c r="F252" s="27"/>
      <c r="G252" s="144" t="e">
        <f t="shared" si="23"/>
        <v>#DIV/0!</v>
      </c>
      <c r="H252" s="144"/>
      <c r="I252" s="144" t="e">
        <f t="shared" si="22"/>
        <v>#DIV/0!</v>
      </c>
      <c r="J252" s="45">
        <v>0</v>
      </c>
    </row>
    <row r="253" spans="1:10" s="1" customFormat="1" ht="12.75">
      <c r="A253" s="24"/>
      <c r="B253" s="31"/>
      <c r="C253" s="32" t="s">
        <v>26</v>
      </c>
      <c r="D253" s="14" t="s">
        <v>27</v>
      </c>
      <c r="E253" s="27">
        <v>60</v>
      </c>
      <c r="F253" s="27">
        <v>0</v>
      </c>
      <c r="G253" s="144">
        <f t="shared" si="23"/>
        <v>0</v>
      </c>
      <c r="H253" s="144"/>
      <c r="I253" s="156" t="s">
        <v>149</v>
      </c>
      <c r="J253" s="45">
        <v>0</v>
      </c>
    </row>
    <row r="254" spans="1:10" s="1" customFormat="1" ht="12.75">
      <c r="A254" s="24"/>
      <c r="B254" s="31"/>
      <c r="C254" s="32" t="s">
        <v>11</v>
      </c>
      <c r="D254" s="14" t="s">
        <v>12</v>
      </c>
      <c r="E254" s="27">
        <v>7500</v>
      </c>
      <c r="F254" s="27">
        <v>293.9</v>
      </c>
      <c r="G254" s="144">
        <f t="shared" si="23"/>
        <v>3.9186666666666663</v>
      </c>
      <c r="H254" s="144"/>
      <c r="I254" s="156" t="s">
        <v>149</v>
      </c>
      <c r="J254" s="45">
        <v>0</v>
      </c>
    </row>
    <row r="255" spans="1:10" s="1" customFormat="1" ht="33.75">
      <c r="A255" s="24"/>
      <c r="B255" s="31"/>
      <c r="C255" s="32" t="s">
        <v>58</v>
      </c>
      <c r="D255" s="14" t="s">
        <v>225</v>
      </c>
      <c r="E255" s="27">
        <v>789600</v>
      </c>
      <c r="F255" s="27">
        <v>163000</v>
      </c>
      <c r="G255" s="144">
        <f t="shared" si="23"/>
        <v>20.64336372847011</v>
      </c>
      <c r="H255" s="144"/>
      <c r="I255" s="144">
        <f aca="true" t="shared" si="24" ref="I255:I263">(F255/J255)*100</f>
        <v>98.7878787878788</v>
      </c>
      <c r="J255" s="27">
        <v>165000</v>
      </c>
    </row>
    <row r="256" spans="1:10" s="1" customFormat="1" ht="22.5" hidden="1">
      <c r="A256" s="24"/>
      <c r="B256" s="31"/>
      <c r="C256" s="32" t="s">
        <v>75</v>
      </c>
      <c r="D256" s="14" t="s">
        <v>142</v>
      </c>
      <c r="E256" s="27"/>
      <c r="F256" s="27"/>
      <c r="G256" s="144" t="e">
        <f t="shared" si="23"/>
        <v>#DIV/0!</v>
      </c>
      <c r="H256" s="144"/>
      <c r="I256" s="144">
        <f t="shared" si="24"/>
        <v>0</v>
      </c>
      <c r="J256" s="45">
        <v>953.99</v>
      </c>
    </row>
    <row r="257" spans="1:10" ht="12.75">
      <c r="A257" s="21"/>
      <c r="B257" s="29">
        <v>85219</v>
      </c>
      <c r="C257" s="22"/>
      <c r="D257" s="16" t="s">
        <v>123</v>
      </c>
      <c r="E257" s="23">
        <f>SUM(E258:E261)</f>
        <v>1786000</v>
      </c>
      <c r="F257" s="23">
        <f>SUM(F258:F261)</f>
        <v>139638.9</v>
      </c>
      <c r="G257" s="143">
        <f t="shared" si="23"/>
        <v>7.818527435610302</v>
      </c>
      <c r="H257" s="143">
        <f>SUM(H258:H261)</f>
        <v>1738683.6900000002</v>
      </c>
      <c r="I257" s="143">
        <f t="shared" si="24"/>
        <v>89.4515578267815</v>
      </c>
      <c r="J257" s="23">
        <f>SUM(J258:J261)</f>
        <v>156105.61</v>
      </c>
    </row>
    <row r="258" spans="1:10" ht="12.75" hidden="1">
      <c r="A258" s="21"/>
      <c r="B258" s="38"/>
      <c r="C258" s="36" t="s">
        <v>26</v>
      </c>
      <c r="D258" s="12" t="s">
        <v>27</v>
      </c>
      <c r="E258" s="27"/>
      <c r="F258" s="27"/>
      <c r="G258" s="144" t="e">
        <f t="shared" si="23"/>
        <v>#DIV/0!</v>
      </c>
      <c r="H258" s="144">
        <v>52907.26</v>
      </c>
      <c r="I258" s="144" t="e">
        <f t="shared" si="24"/>
        <v>#DIV/0!</v>
      </c>
      <c r="J258" s="27">
        <v>0</v>
      </c>
    </row>
    <row r="259" spans="1:10" ht="12.75">
      <c r="A259" s="24"/>
      <c r="B259" s="31"/>
      <c r="C259" s="32" t="s">
        <v>11</v>
      </c>
      <c r="D259" s="13" t="s">
        <v>12</v>
      </c>
      <c r="E259" s="27">
        <v>3000</v>
      </c>
      <c r="F259" s="27">
        <v>2483.9</v>
      </c>
      <c r="G259" s="144">
        <f t="shared" si="23"/>
        <v>82.79666666666667</v>
      </c>
      <c r="H259" s="144">
        <v>2368.08</v>
      </c>
      <c r="I259" s="144">
        <f t="shared" si="24"/>
        <v>13.344536605204471</v>
      </c>
      <c r="J259" s="27">
        <v>18613.61</v>
      </c>
    </row>
    <row r="260" spans="1:10" ht="45" hidden="1">
      <c r="A260" s="24"/>
      <c r="B260" s="31"/>
      <c r="C260" s="32" t="s">
        <v>145</v>
      </c>
      <c r="D260" s="14" t="s">
        <v>186</v>
      </c>
      <c r="E260" s="27"/>
      <c r="F260" s="27"/>
      <c r="G260" s="144" t="e">
        <f t="shared" si="23"/>
        <v>#DIV/0!</v>
      </c>
      <c r="H260" s="144"/>
      <c r="I260" s="144" t="e">
        <f t="shared" si="24"/>
        <v>#DIV/0!</v>
      </c>
      <c r="J260" s="27"/>
    </row>
    <row r="261" spans="1:10" ht="33.75">
      <c r="A261" s="24"/>
      <c r="B261" s="33"/>
      <c r="C261" s="32">
        <v>2030</v>
      </c>
      <c r="D261" s="14" t="s">
        <v>225</v>
      </c>
      <c r="E261" s="27">
        <v>1783000</v>
      </c>
      <c r="F261" s="27">
        <v>137155</v>
      </c>
      <c r="G261" s="144">
        <f t="shared" si="23"/>
        <v>7.692372406057207</v>
      </c>
      <c r="H261" s="144">
        <v>1683408.35</v>
      </c>
      <c r="I261" s="144">
        <f t="shared" si="24"/>
        <v>99.75489483024467</v>
      </c>
      <c r="J261" s="27">
        <v>137492</v>
      </c>
    </row>
    <row r="262" spans="1:10" ht="23.25" customHeight="1" hidden="1">
      <c r="A262" s="24"/>
      <c r="B262" s="29">
        <v>85220</v>
      </c>
      <c r="C262" s="46"/>
      <c r="D262" s="15" t="s">
        <v>187</v>
      </c>
      <c r="E262" s="23">
        <f>SUM(E263)</f>
        <v>0</v>
      </c>
      <c r="F262" s="23">
        <f>SUM(F263)</f>
        <v>0</v>
      </c>
      <c r="G262" s="143" t="e">
        <f t="shared" si="23"/>
        <v>#DIV/0!</v>
      </c>
      <c r="H262" s="144"/>
      <c r="I262" s="143" t="e">
        <f t="shared" si="24"/>
        <v>#DIV/0!</v>
      </c>
      <c r="J262" s="23"/>
    </row>
    <row r="263" spans="1:10" ht="12.75" hidden="1">
      <c r="A263" s="24"/>
      <c r="B263" s="102"/>
      <c r="C263" s="36" t="s">
        <v>11</v>
      </c>
      <c r="D263" s="12" t="s">
        <v>188</v>
      </c>
      <c r="E263" s="27"/>
      <c r="F263" s="27"/>
      <c r="G263" s="144" t="e">
        <f t="shared" si="23"/>
        <v>#DIV/0!</v>
      </c>
      <c r="H263" s="144"/>
      <c r="I263" s="144" t="e">
        <f t="shared" si="24"/>
        <v>#DIV/0!</v>
      </c>
      <c r="J263" s="27"/>
    </row>
    <row r="264" spans="1:10" ht="22.5">
      <c r="A264" s="24"/>
      <c r="B264" s="183">
        <v>85220</v>
      </c>
      <c r="C264" s="176"/>
      <c r="D264" s="14" t="s">
        <v>187</v>
      </c>
      <c r="E264" s="23">
        <f>SUM(E265:E265)</f>
        <v>45000</v>
      </c>
      <c r="F264" s="23">
        <f>SUM(F265:F265)</f>
        <v>4847.58</v>
      </c>
      <c r="G264" s="143">
        <f t="shared" si="23"/>
        <v>10.7724</v>
      </c>
      <c r="H264" s="144"/>
      <c r="I264" s="149" t="s">
        <v>149</v>
      </c>
      <c r="J264" s="23">
        <f>SUM(J265:J265)</f>
        <v>0</v>
      </c>
    </row>
    <row r="265" spans="1:10" ht="12.75">
      <c r="A265" s="24"/>
      <c r="B265" s="111"/>
      <c r="C265" s="32" t="s">
        <v>11</v>
      </c>
      <c r="D265" s="13" t="s">
        <v>12</v>
      </c>
      <c r="E265" s="27">
        <v>45000</v>
      </c>
      <c r="F265" s="27">
        <v>4847.58</v>
      </c>
      <c r="G265" s="144">
        <f t="shared" si="23"/>
        <v>10.7724</v>
      </c>
      <c r="H265" s="144"/>
      <c r="I265" s="156" t="s">
        <v>149</v>
      </c>
      <c r="J265" s="27">
        <v>0</v>
      </c>
    </row>
    <row r="266" spans="1:10" ht="13.5" customHeight="1">
      <c r="A266" s="21"/>
      <c r="B266" s="64">
        <v>85228</v>
      </c>
      <c r="C266" s="22"/>
      <c r="D266" s="15" t="s">
        <v>70</v>
      </c>
      <c r="E266" s="23">
        <f>SUM(E267:E270)</f>
        <v>332483</v>
      </c>
      <c r="F266" s="23">
        <f>SUM(F267:F270)</f>
        <v>31844.69</v>
      </c>
      <c r="G266" s="143">
        <f t="shared" si="23"/>
        <v>9.577840070018617</v>
      </c>
      <c r="H266" s="143">
        <f>SUM(H267:H269)</f>
        <v>272692.44</v>
      </c>
      <c r="I266" s="143">
        <f aca="true" t="shared" si="25" ref="I266:I272">(F266/J266)*100</f>
        <v>130.2257022114662</v>
      </c>
      <c r="J266" s="23">
        <f>SUM(J267:J270)</f>
        <v>24453.46</v>
      </c>
    </row>
    <row r="267" spans="1:10" ht="12.75">
      <c r="A267" s="24"/>
      <c r="B267" s="31"/>
      <c r="C267" s="36" t="s">
        <v>64</v>
      </c>
      <c r="D267" s="12" t="s">
        <v>65</v>
      </c>
      <c r="E267" s="27">
        <v>291000</v>
      </c>
      <c r="F267" s="27">
        <v>23844.69</v>
      </c>
      <c r="G267" s="144">
        <f t="shared" si="23"/>
        <v>8.194051546391753</v>
      </c>
      <c r="H267" s="144">
        <v>255279.55</v>
      </c>
      <c r="I267" s="144">
        <f t="shared" si="25"/>
        <v>106.3172294114421</v>
      </c>
      <c r="J267" s="27">
        <v>22427.87</v>
      </c>
    </row>
    <row r="268" spans="1:10" ht="12.75">
      <c r="A268" s="24"/>
      <c r="B268" s="31"/>
      <c r="C268" s="32" t="s">
        <v>26</v>
      </c>
      <c r="D268" s="12" t="s">
        <v>27</v>
      </c>
      <c r="E268" s="27">
        <v>310</v>
      </c>
      <c r="F268" s="27">
        <v>0</v>
      </c>
      <c r="G268" s="144">
        <f t="shared" si="23"/>
        <v>0</v>
      </c>
      <c r="H268" s="144">
        <v>147.93</v>
      </c>
      <c r="I268" s="144">
        <f t="shared" si="25"/>
        <v>0</v>
      </c>
      <c r="J268" s="27">
        <v>25.59</v>
      </c>
    </row>
    <row r="269" spans="1:10" ht="12.75">
      <c r="A269" s="24"/>
      <c r="B269" s="31"/>
      <c r="C269" s="30" t="s">
        <v>11</v>
      </c>
      <c r="D269" s="13" t="s">
        <v>12</v>
      </c>
      <c r="E269" s="27">
        <v>3273</v>
      </c>
      <c r="F269" s="27">
        <v>0</v>
      </c>
      <c r="G269" s="144">
        <f t="shared" si="23"/>
        <v>0</v>
      </c>
      <c r="H269" s="144">
        <v>17264.96</v>
      </c>
      <c r="I269" s="156" t="s">
        <v>149</v>
      </c>
      <c r="J269" s="27">
        <v>0</v>
      </c>
    </row>
    <row r="270" spans="1:10" ht="45">
      <c r="A270" s="24"/>
      <c r="B270" s="31"/>
      <c r="C270" s="32" t="s">
        <v>145</v>
      </c>
      <c r="D270" s="14" t="s">
        <v>186</v>
      </c>
      <c r="E270" s="82">
        <v>37900</v>
      </c>
      <c r="F270" s="82">
        <v>8000</v>
      </c>
      <c r="G270" s="154">
        <f t="shared" si="23"/>
        <v>21.108179419525065</v>
      </c>
      <c r="H270" s="154"/>
      <c r="I270" s="144">
        <f t="shared" si="25"/>
        <v>400</v>
      </c>
      <c r="J270" s="164">
        <v>2000</v>
      </c>
    </row>
    <row r="271" spans="1:10" ht="12.75" hidden="1">
      <c r="A271" s="24"/>
      <c r="B271" s="29">
        <v>85231</v>
      </c>
      <c r="C271" s="44"/>
      <c r="D271" s="89" t="s">
        <v>156</v>
      </c>
      <c r="E271" s="90">
        <f>SUM(E272)</f>
        <v>0</v>
      </c>
      <c r="F271" s="90">
        <f>SUM(F272)</f>
        <v>0</v>
      </c>
      <c r="G271" s="153" t="e">
        <f t="shared" si="23"/>
        <v>#DIV/0!</v>
      </c>
      <c r="H271" s="153"/>
      <c r="I271" s="143" t="e">
        <f t="shared" si="25"/>
        <v>#DIV/0!</v>
      </c>
      <c r="J271" s="90">
        <f>SUM(J272)</f>
        <v>0</v>
      </c>
    </row>
    <row r="272" spans="1:10" ht="45" hidden="1">
      <c r="A272" s="24"/>
      <c r="B272" s="31"/>
      <c r="C272" s="32" t="s">
        <v>145</v>
      </c>
      <c r="D272" s="14" t="s">
        <v>186</v>
      </c>
      <c r="E272" s="82"/>
      <c r="F272" s="82"/>
      <c r="G272" s="154" t="e">
        <f t="shared" si="23"/>
        <v>#DIV/0!</v>
      </c>
      <c r="H272" s="154"/>
      <c r="I272" s="144" t="e">
        <f t="shared" si="25"/>
        <v>#DIV/0!</v>
      </c>
      <c r="J272" s="45"/>
    </row>
    <row r="273" spans="1:10" ht="22.5" hidden="1">
      <c r="A273" s="24"/>
      <c r="B273" s="29">
        <v>85278</v>
      </c>
      <c r="C273" s="104"/>
      <c r="D273" s="134" t="s">
        <v>177</v>
      </c>
      <c r="E273" s="90">
        <f>SUM(E274)</f>
        <v>0</v>
      </c>
      <c r="F273" s="90">
        <f>SUM(F274)</f>
        <v>0</v>
      </c>
      <c r="G273" s="153" t="e">
        <f t="shared" si="23"/>
        <v>#DIV/0!</v>
      </c>
      <c r="H273" s="153"/>
      <c r="I273" s="159" t="s">
        <v>149</v>
      </c>
      <c r="J273" s="90">
        <f>SUM(J274)</f>
        <v>0</v>
      </c>
    </row>
    <row r="274" spans="1:10" ht="12.75" hidden="1">
      <c r="A274" s="24"/>
      <c r="B274" s="118"/>
      <c r="C274" s="32" t="s">
        <v>145</v>
      </c>
      <c r="D274" s="133" t="s">
        <v>125</v>
      </c>
      <c r="E274" s="82"/>
      <c r="F274" s="82"/>
      <c r="G274" s="154" t="e">
        <f t="shared" si="23"/>
        <v>#DIV/0!</v>
      </c>
      <c r="H274" s="154"/>
      <c r="I274" s="160" t="s">
        <v>149</v>
      </c>
      <c r="J274" s="156" t="s">
        <v>149</v>
      </c>
    </row>
    <row r="275" spans="1:10" ht="22.5" hidden="1">
      <c r="A275" s="24"/>
      <c r="B275" s="29">
        <v>85278</v>
      </c>
      <c r="C275" s="46"/>
      <c r="D275" s="134" t="s">
        <v>203</v>
      </c>
      <c r="E275" s="90">
        <f>SUM(E276)</f>
        <v>0</v>
      </c>
      <c r="F275" s="90">
        <f>SUM(F276)</f>
        <v>0</v>
      </c>
      <c r="G275" s="153" t="e">
        <f t="shared" si="23"/>
        <v>#DIV/0!</v>
      </c>
      <c r="H275" s="154"/>
      <c r="I275" s="143" t="e">
        <f aca="true" t="shared" si="26" ref="I275:I302">(F275/J275)*100</f>
        <v>#DIV/0!</v>
      </c>
      <c r="J275" s="90">
        <f>SUM(J276)</f>
        <v>0</v>
      </c>
    </row>
    <row r="276" spans="1:10" ht="12.75" hidden="1">
      <c r="A276" s="24"/>
      <c r="B276" s="29"/>
      <c r="C276" s="32" t="s">
        <v>145</v>
      </c>
      <c r="D276" s="133" t="s">
        <v>125</v>
      </c>
      <c r="E276" s="82"/>
      <c r="F276" s="82"/>
      <c r="G276" s="154" t="e">
        <f t="shared" si="23"/>
        <v>#DIV/0!</v>
      </c>
      <c r="H276" s="154"/>
      <c r="I276" s="144" t="e">
        <f t="shared" si="26"/>
        <v>#DIV/0!</v>
      </c>
      <c r="J276" s="164"/>
    </row>
    <row r="277" spans="1:10" ht="12.75">
      <c r="A277" s="21"/>
      <c r="B277" s="29">
        <v>85295</v>
      </c>
      <c r="C277" s="22"/>
      <c r="D277" s="16" t="s">
        <v>5</v>
      </c>
      <c r="E277" s="23">
        <f>SUM(E278:E282)</f>
        <v>841563</v>
      </c>
      <c r="F277" s="23">
        <f>SUM(F278:F282)</f>
        <v>42898.29</v>
      </c>
      <c r="G277" s="143">
        <f t="shared" si="23"/>
        <v>5.097454379529518</v>
      </c>
      <c r="H277" s="143" t="e">
        <f>SUM(#REF!)</f>
        <v>#REF!</v>
      </c>
      <c r="I277" s="143">
        <f t="shared" si="26"/>
        <v>9515.613770462713</v>
      </c>
      <c r="J277" s="90">
        <f>SUM(J279:J281)</f>
        <v>450.82</v>
      </c>
    </row>
    <row r="278" spans="1:10" ht="12.75">
      <c r="A278" s="21"/>
      <c r="B278" s="38"/>
      <c r="C278" s="30" t="s">
        <v>26</v>
      </c>
      <c r="D278" s="97" t="s">
        <v>27</v>
      </c>
      <c r="E278" s="82">
        <v>200</v>
      </c>
      <c r="F278" s="82">
        <v>34.3</v>
      </c>
      <c r="G278" s="154">
        <f t="shared" si="23"/>
        <v>17.15</v>
      </c>
      <c r="H278" s="153"/>
      <c r="I278" s="156" t="s">
        <v>149</v>
      </c>
      <c r="J278" s="82">
        <v>0</v>
      </c>
    </row>
    <row r="279" spans="1:10" s="1" customFormat="1" ht="14.25" customHeight="1">
      <c r="A279" s="24"/>
      <c r="B279" s="25"/>
      <c r="C279" s="30" t="s">
        <v>11</v>
      </c>
      <c r="D279" s="97" t="s">
        <v>12</v>
      </c>
      <c r="E279" s="82">
        <v>3500</v>
      </c>
      <c r="F279" s="82">
        <v>263.99</v>
      </c>
      <c r="G279" s="154">
        <f t="shared" si="23"/>
        <v>7.542571428571429</v>
      </c>
      <c r="H279" s="154"/>
      <c r="I279" s="144">
        <f t="shared" si="26"/>
        <v>58.55773923073511</v>
      </c>
      <c r="J279" s="82">
        <v>450.82</v>
      </c>
    </row>
    <row r="280" spans="1:10" s="1" customFormat="1" ht="45">
      <c r="A280" s="24"/>
      <c r="B280" s="25"/>
      <c r="C280" s="32" t="s">
        <v>145</v>
      </c>
      <c r="D280" s="14" t="s">
        <v>186</v>
      </c>
      <c r="E280" s="27">
        <v>128663</v>
      </c>
      <c r="F280" s="27">
        <v>42400</v>
      </c>
      <c r="G280" s="144">
        <f t="shared" si="23"/>
        <v>32.95430698802298</v>
      </c>
      <c r="H280" s="144"/>
      <c r="I280" s="156" t="s">
        <v>149</v>
      </c>
      <c r="J280" s="45" t="s">
        <v>149</v>
      </c>
    </row>
    <row r="281" spans="1:10" ht="33.75">
      <c r="A281" s="24"/>
      <c r="B281" s="31"/>
      <c r="C281" s="32">
        <v>2030</v>
      </c>
      <c r="D281" s="14" t="s">
        <v>225</v>
      </c>
      <c r="E281" s="27">
        <v>708500</v>
      </c>
      <c r="F281" s="27">
        <v>0</v>
      </c>
      <c r="G281" s="144">
        <f t="shared" si="23"/>
        <v>0</v>
      </c>
      <c r="H281" s="144"/>
      <c r="I281" s="156" t="s">
        <v>149</v>
      </c>
      <c r="J281" s="45">
        <v>0</v>
      </c>
    </row>
    <row r="282" spans="1:10" ht="22.5">
      <c r="A282" s="24"/>
      <c r="B282" s="31"/>
      <c r="C282" s="32" t="s">
        <v>75</v>
      </c>
      <c r="D282" s="88" t="s">
        <v>131</v>
      </c>
      <c r="E282" s="178">
        <v>700</v>
      </c>
      <c r="F282" s="83">
        <v>200</v>
      </c>
      <c r="G282" s="154">
        <f t="shared" si="23"/>
        <v>28.571428571428573</v>
      </c>
      <c r="H282" s="146"/>
      <c r="I282" s="156" t="s">
        <v>149</v>
      </c>
      <c r="J282" s="168" t="s">
        <v>149</v>
      </c>
    </row>
    <row r="283" spans="1:10" ht="22.5">
      <c r="A283" s="28">
        <v>853</v>
      </c>
      <c r="B283" s="39"/>
      <c r="C283" s="98"/>
      <c r="D283" s="99" t="s">
        <v>106</v>
      </c>
      <c r="E283" s="100">
        <f>E284+E289</f>
        <v>1489387.24</v>
      </c>
      <c r="F283" s="100">
        <f>F284+F289</f>
        <v>164681.91</v>
      </c>
      <c r="G283" s="142">
        <f t="shared" si="23"/>
        <v>11.057024363925663</v>
      </c>
      <c r="H283" s="155">
        <f>H284+H289</f>
        <v>68355.34999999999</v>
      </c>
      <c r="I283" s="155">
        <f t="shared" si="26"/>
        <v>448.20587728587657</v>
      </c>
      <c r="J283" s="100">
        <f>J284+J289</f>
        <v>36742.469999999994</v>
      </c>
    </row>
    <row r="284" spans="1:10" ht="12.75">
      <c r="A284" s="49"/>
      <c r="B284" s="50">
        <v>85305</v>
      </c>
      <c r="C284" s="22"/>
      <c r="D284" s="16" t="s">
        <v>71</v>
      </c>
      <c r="E284" s="23">
        <f>SUM(E285:E288)</f>
        <v>484033</v>
      </c>
      <c r="F284" s="23">
        <f>SUM(F285:F288)</f>
        <v>26803.1</v>
      </c>
      <c r="G284" s="143">
        <f t="shared" si="23"/>
        <v>5.537453024897062</v>
      </c>
      <c r="H284" s="143">
        <f>SUM(H286:H287)</f>
        <v>64135.439999999995</v>
      </c>
      <c r="I284" s="143">
        <f t="shared" si="26"/>
        <v>72.94859215974982</v>
      </c>
      <c r="J284" s="23">
        <f>SUM(J285:J287)</f>
        <v>36742.45</v>
      </c>
    </row>
    <row r="285" spans="1:10" ht="12.75">
      <c r="A285" s="49"/>
      <c r="B285" s="53"/>
      <c r="C285" s="32" t="s">
        <v>64</v>
      </c>
      <c r="D285" s="12" t="s">
        <v>65</v>
      </c>
      <c r="E285" s="27">
        <v>137572</v>
      </c>
      <c r="F285" s="27">
        <v>7100</v>
      </c>
      <c r="G285" s="144">
        <f t="shared" si="23"/>
        <v>5.160933910970256</v>
      </c>
      <c r="H285" s="144"/>
      <c r="I285" s="144">
        <f t="shared" si="26"/>
        <v>75.35962995237485</v>
      </c>
      <c r="J285" s="45">
        <v>9421.49</v>
      </c>
    </row>
    <row r="286" spans="1:10" ht="12.75">
      <c r="A286" s="49"/>
      <c r="B286" s="53"/>
      <c r="C286" s="36" t="s">
        <v>26</v>
      </c>
      <c r="D286" s="12" t="s">
        <v>27</v>
      </c>
      <c r="E286" s="27">
        <v>100</v>
      </c>
      <c r="F286" s="27">
        <v>9.78</v>
      </c>
      <c r="G286" s="144">
        <f t="shared" si="23"/>
        <v>9.78</v>
      </c>
      <c r="H286" s="144">
        <v>6051.31</v>
      </c>
      <c r="I286" s="144">
        <f t="shared" si="26"/>
        <v>87.39946380697052</v>
      </c>
      <c r="J286" s="27">
        <v>11.19</v>
      </c>
    </row>
    <row r="287" spans="1:10" ht="12.75">
      <c r="A287" s="49"/>
      <c r="B287" s="60"/>
      <c r="C287" s="32" t="s">
        <v>11</v>
      </c>
      <c r="D287" s="12" t="s">
        <v>12</v>
      </c>
      <c r="E287" s="27">
        <v>346361</v>
      </c>
      <c r="F287" s="27">
        <v>19693.32</v>
      </c>
      <c r="G287" s="144">
        <f t="shared" si="23"/>
        <v>5.685778710651603</v>
      </c>
      <c r="H287" s="144">
        <v>58084.13</v>
      </c>
      <c r="I287" s="144">
        <f t="shared" si="26"/>
        <v>72.11089657657314</v>
      </c>
      <c r="J287" s="27">
        <v>27309.77</v>
      </c>
    </row>
    <row r="288" spans="1:10" ht="33.75" hidden="1">
      <c r="A288" s="49"/>
      <c r="B288" s="53"/>
      <c r="C288" s="32" t="s">
        <v>58</v>
      </c>
      <c r="D288" s="14" t="s">
        <v>225</v>
      </c>
      <c r="E288" s="82"/>
      <c r="F288" s="82"/>
      <c r="G288" s="144" t="e">
        <f t="shared" si="23"/>
        <v>#DIV/0!</v>
      </c>
      <c r="H288" s="154"/>
      <c r="I288" s="144" t="e">
        <f>(F288/J288)*100</f>
        <v>#DIV/0!</v>
      </c>
      <c r="J288" s="82"/>
    </row>
    <row r="289" spans="1:10" ht="12.75">
      <c r="A289" s="49"/>
      <c r="B289" s="50">
        <v>85395</v>
      </c>
      <c r="C289" s="44"/>
      <c r="D289" s="89" t="s">
        <v>5</v>
      </c>
      <c r="E289" s="90">
        <f>SUM(E290:E294)</f>
        <v>1005354.24</v>
      </c>
      <c r="F289" s="90">
        <f>SUM(F290:F294)</f>
        <v>137878.81</v>
      </c>
      <c r="G289" s="153">
        <f t="shared" si="23"/>
        <v>13.714450540338897</v>
      </c>
      <c r="H289" s="153">
        <f>SUM(H290:H294)</f>
        <v>4219.91</v>
      </c>
      <c r="I289" s="143">
        <f t="shared" si="26"/>
        <v>689394050</v>
      </c>
      <c r="J289" s="90">
        <f>SUM(J290:J294)</f>
        <v>0.02</v>
      </c>
    </row>
    <row r="290" spans="1:10" ht="12.75">
      <c r="A290" s="56"/>
      <c r="B290" s="61"/>
      <c r="C290" s="32" t="s">
        <v>26</v>
      </c>
      <c r="D290" s="12" t="s">
        <v>27</v>
      </c>
      <c r="E290" s="27">
        <v>500</v>
      </c>
      <c r="F290" s="27">
        <v>0</v>
      </c>
      <c r="G290" s="144">
        <f t="shared" si="23"/>
        <v>0</v>
      </c>
      <c r="H290" s="144">
        <v>3950.02</v>
      </c>
      <c r="I290" s="156" t="s">
        <v>149</v>
      </c>
      <c r="J290" s="27">
        <v>0</v>
      </c>
    </row>
    <row r="291" spans="1:10" ht="45">
      <c r="A291" s="56"/>
      <c r="B291" s="61"/>
      <c r="C291" s="36" t="s">
        <v>151</v>
      </c>
      <c r="D291" s="88" t="s">
        <v>227</v>
      </c>
      <c r="E291" s="27">
        <v>854126.1</v>
      </c>
      <c r="F291" s="27">
        <v>117196.99</v>
      </c>
      <c r="G291" s="144">
        <f t="shared" si="23"/>
        <v>13.721274879669407</v>
      </c>
      <c r="H291" s="144"/>
      <c r="I291" s="144">
        <f>(F291/J291)*100</f>
        <v>585984950</v>
      </c>
      <c r="J291" s="45">
        <v>0.02</v>
      </c>
    </row>
    <row r="292" spans="1:10" ht="45">
      <c r="A292" s="56"/>
      <c r="B292" s="61"/>
      <c r="C292" s="36" t="s">
        <v>152</v>
      </c>
      <c r="D292" s="88" t="s">
        <v>227</v>
      </c>
      <c r="E292" s="27">
        <v>150728.14</v>
      </c>
      <c r="F292" s="27">
        <v>20681.82</v>
      </c>
      <c r="G292" s="144">
        <f t="shared" si="23"/>
        <v>13.72127328049029</v>
      </c>
      <c r="H292" s="144"/>
      <c r="I292" s="156" t="s">
        <v>149</v>
      </c>
      <c r="J292" s="45">
        <v>0</v>
      </c>
    </row>
    <row r="293" spans="1:10" ht="33.75" hidden="1">
      <c r="A293" s="56"/>
      <c r="B293" s="61"/>
      <c r="C293" s="36" t="s">
        <v>143</v>
      </c>
      <c r="D293" s="88" t="s">
        <v>144</v>
      </c>
      <c r="E293" s="27"/>
      <c r="F293" s="27"/>
      <c r="G293" s="144" t="e">
        <f t="shared" si="23"/>
        <v>#DIV/0!</v>
      </c>
      <c r="H293" s="144"/>
      <c r="I293" s="156" t="e">
        <f t="shared" si="26"/>
        <v>#DIV/0!</v>
      </c>
      <c r="J293" s="45"/>
    </row>
    <row r="294" spans="1:10" ht="33.75" hidden="1">
      <c r="A294" s="49"/>
      <c r="B294" s="53"/>
      <c r="C294" s="36" t="s">
        <v>129</v>
      </c>
      <c r="D294" s="88" t="s">
        <v>195</v>
      </c>
      <c r="E294" s="35"/>
      <c r="F294" s="35"/>
      <c r="G294" s="144" t="e">
        <f t="shared" si="23"/>
        <v>#DIV/0!</v>
      </c>
      <c r="H294" s="144">
        <v>269.89</v>
      </c>
      <c r="I294" s="156" t="e">
        <f t="shared" si="26"/>
        <v>#DIV/0!</v>
      </c>
      <c r="J294" s="45"/>
    </row>
    <row r="295" spans="1:10" ht="12.75">
      <c r="A295" s="28">
        <v>854</v>
      </c>
      <c r="B295" s="18"/>
      <c r="C295" s="34"/>
      <c r="D295" s="68" t="s">
        <v>72</v>
      </c>
      <c r="E295" s="20">
        <f>E296</f>
        <v>850000</v>
      </c>
      <c r="F295" s="20">
        <f>F296</f>
        <v>0</v>
      </c>
      <c r="G295" s="142">
        <f t="shared" si="23"/>
        <v>0</v>
      </c>
      <c r="H295" s="142" t="e">
        <f>H296</f>
        <v>#REF!</v>
      </c>
      <c r="I295" s="182" t="s">
        <v>149</v>
      </c>
      <c r="J295" s="20">
        <f>J296</f>
        <v>0</v>
      </c>
    </row>
    <row r="296" spans="1:10" ht="12.75">
      <c r="A296" s="49"/>
      <c r="B296" s="50">
        <v>85415</v>
      </c>
      <c r="C296" s="22"/>
      <c r="D296" s="16" t="s">
        <v>73</v>
      </c>
      <c r="E296" s="23">
        <f>SUM(E297:E299)</f>
        <v>850000</v>
      </c>
      <c r="F296" s="23">
        <f>SUM(F297:F299)</f>
        <v>0</v>
      </c>
      <c r="G296" s="143">
        <f t="shared" si="23"/>
        <v>0</v>
      </c>
      <c r="H296" s="143" t="e">
        <f>#REF!</f>
        <v>#REF!</v>
      </c>
      <c r="I296" s="149" t="s">
        <v>149</v>
      </c>
      <c r="J296" s="23">
        <f>SUM(J298:J298)</f>
        <v>0</v>
      </c>
    </row>
    <row r="297" spans="1:10" ht="12.75">
      <c r="A297" s="49"/>
      <c r="B297" s="53"/>
      <c r="C297" s="32" t="s">
        <v>11</v>
      </c>
      <c r="D297" s="12" t="s">
        <v>189</v>
      </c>
      <c r="E297" s="27">
        <v>720000</v>
      </c>
      <c r="F297" s="27">
        <v>0</v>
      </c>
      <c r="G297" s="144">
        <f t="shared" si="23"/>
        <v>0</v>
      </c>
      <c r="H297" s="143"/>
      <c r="I297" s="156" t="s">
        <v>149</v>
      </c>
      <c r="J297" s="27">
        <v>0</v>
      </c>
    </row>
    <row r="298" spans="1:10" ht="33.75" hidden="1">
      <c r="A298" s="49"/>
      <c r="B298" s="53"/>
      <c r="C298" s="32" t="s">
        <v>58</v>
      </c>
      <c r="D298" s="14" t="s">
        <v>225</v>
      </c>
      <c r="E298" s="27"/>
      <c r="F298" s="27"/>
      <c r="G298" s="144" t="e">
        <f t="shared" si="23"/>
        <v>#DIV/0!</v>
      </c>
      <c r="H298" s="144"/>
      <c r="I298" s="156" t="e">
        <f t="shared" si="26"/>
        <v>#DIV/0!</v>
      </c>
      <c r="J298" s="27"/>
    </row>
    <row r="299" spans="1:10" ht="45">
      <c r="A299" s="49"/>
      <c r="B299" s="53"/>
      <c r="C299" s="32" t="s">
        <v>233</v>
      </c>
      <c r="D299" s="135" t="s">
        <v>234</v>
      </c>
      <c r="E299" s="27">
        <v>130000</v>
      </c>
      <c r="F299" s="27">
        <v>0</v>
      </c>
      <c r="G299" s="144">
        <f t="shared" si="23"/>
        <v>0</v>
      </c>
      <c r="H299" s="144"/>
      <c r="I299" s="156" t="s">
        <v>149</v>
      </c>
      <c r="J299" s="45" t="s">
        <v>149</v>
      </c>
    </row>
    <row r="300" spans="1:10" ht="15" customHeight="1">
      <c r="A300" s="28">
        <v>900</v>
      </c>
      <c r="B300" s="39"/>
      <c r="C300" s="40"/>
      <c r="D300" s="69" t="s">
        <v>99</v>
      </c>
      <c r="E300" s="20">
        <f>SUM(E301,E303,E306,E311,E315,E321,E325,E327)</f>
        <v>6186632</v>
      </c>
      <c r="F300" s="20">
        <f>SUM(F301,F305,F306,F311,F315,F321,F325,F327,)</f>
        <v>26879.25</v>
      </c>
      <c r="G300" s="142">
        <f t="shared" si="23"/>
        <v>0.4344730703232389</v>
      </c>
      <c r="H300" s="142" t="e">
        <f>H306+#REF!+H315+H325+H327</f>
        <v>#REF!</v>
      </c>
      <c r="I300" s="142">
        <f t="shared" si="26"/>
        <v>4.001009747285423</v>
      </c>
      <c r="J300" s="20">
        <f>SUM(J303,J306,J313,J315,J321,J325,J327,J301)</f>
        <v>671811.6599999999</v>
      </c>
    </row>
    <row r="301" spans="1:10" ht="21.75" customHeight="1" hidden="1">
      <c r="A301" s="21"/>
      <c r="B301" s="29">
        <v>90001</v>
      </c>
      <c r="C301" s="118"/>
      <c r="D301" s="74" t="s">
        <v>190</v>
      </c>
      <c r="E301" s="23">
        <f>SUM(E302)</f>
        <v>0</v>
      </c>
      <c r="F301" s="23">
        <f>SUM(F302)</f>
        <v>0</v>
      </c>
      <c r="G301" s="23" t="e">
        <f>SUM(G302:G302)</f>
        <v>#DIV/0!</v>
      </c>
      <c r="H301" s="142"/>
      <c r="I301" s="143" t="e">
        <f t="shared" si="26"/>
        <v>#DIV/0!</v>
      </c>
      <c r="J301" s="42">
        <f>SUM(J302:J302)</f>
        <v>0</v>
      </c>
    </row>
    <row r="302" spans="1:10" ht="33.75" hidden="1">
      <c r="A302" s="21"/>
      <c r="B302" s="21"/>
      <c r="C302" s="32" t="s">
        <v>129</v>
      </c>
      <c r="D302" s="88" t="s">
        <v>195</v>
      </c>
      <c r="E302" s="45"/>
      <c r="F302" s="45"/>
      <c r="G302" s="27" t="e">
        <f>F302/E302*100</f>
        <v>#DIV/0!</v>
      </c>
      <c r="H302" s="142"/>
      <c r="I302" s="144" t="e">
        <f t="shared" si="26"/>
        <v>#DIV/0!</v>
      </c>
      <c r="J302" s="45"/>
    </row>
    <row r="303" spans="1:10" ht="12" customHeight="1">
      <c r="A303" s="21"/>
      <c r="B303" s="29">
        <v>90002</v>
      </c>
      <c r="C303" s="118"/>
      <c r="D303" s="74" t="s">
        <v>181</v>
      </c>
      <c r="E303" s="23">
        <f>SUM(E304:E305)</f>
        <v>150000</v>
      </c>
      <c r="F303" s="23">
        <f>SUM(F305:F305)</f>
        <v>0</v>
      </c>
      <c r="G303" s="23">
        <f>SUM(G305:G305)</f>
        <v>0</v>
      </c>
      <c r="H303" s="23">
        <f>SUM(H305:H305)</f>
        <v>0</v>
      </c>
      <c r="I303" s="149" t="s">
        <v>149</v>
      </c>
      <c r="J303" s="23">
        <f>SUM(J305:J305)</f>
        <v>0</v>
      </c>
    </row>
    <row r="304" spans="1:10" ht="22.5" hidden="1">
      <c r="A304" s="21"/>
      <c r="B304" s="38"/>
      <c r="C304" s="169" t="s">
        <v>78</v>
      </c>
      <c r="D304" s="14" t="s">
        <v>92</v>
      </c>
      <c r="E304" s="170"/>
      <c r="F304" s="27"/>
      <c r="G304" s="144" t="e">
        <f t="shared" si="23"/>
        <v>#DIV/0!</v>
      </c>
      <c r="H304" s="23"/>
      <c r="I304" s="42"/>
      <c r="J304" s="27"/>
    </row>
    <row r="305" spans="1:10" ht="33.75">
      <c r="A305" s="21"/>
      <c r="B305" s="21"/>
      <c r="C305" s="32" t="s">
        <v>153</v>
      </c>
      <c r="D305" s="88" t="s">
        <v>191</v>
      </c>
      <c r="E305" s="45">
        <v>150000</v>
      </c>
      <c r="F305" s="45">
        <v>0</v>
      </c>
      <c r="G305" s="144">
        <f t="shared" si="23"/>
        <v>0</v>
      </c>
      <c r="H305" s="45"/>
      <c r="I305" s="156" t="s">
        <v>149</v>
      </c>
      <c r="J305" s="45">
        <v>0</v>
      </c>
    </row>
    <row r="306" spans="1:10" ht="12.75">
      <c r="A306" s="21"/>
      <c r="B306" s="29">
        <v>90004</v>
      </c>
      <c r="C306" s="22"/>
      <c r="D306" s="74" t="s">
        <v>82</v>
      </c>
      <c r="E306" s="23">
        <f>SUM(E307:E310)</f>
        <v>2799045</v>
      </c>
      <c r="F306" s="23">
        <f>SUM(F307:F310)</f>
        <v>0</v>
      </c>
      <c r="G306" s="143">
        <f t="shared" si="23"/>
        <v>0</v>
      </c>
      <c r="H306" s="143">
        <f>H310</f>
        <v>0</v>
      </c>
      <c r="I306" s="149" t="s">
        <v>149</v>
      </c>
      <c r="J306" s="23">
        <f>SUM(J307:J310)</f>
        <v>0</v>
      </c>
    </row>
    <row r="307" spans="1:10" ht="22.5" hidden="1">
      <c r="A307" s="21"/>
      <c r="B307" s="38"/>
      <c r="C307" s="32" t="s">
        <v>78</v>
      </c>
      <c r="D307" s="14" t="s">
        <v>92</v>
      </c>
      <c r="E307" s="27"/>
      <c r="F307" s="27"/>
      <c r="G307" s="144" t="e">
        <f t="shared" si="23"/>
        <v>#DIV/0!</v>
      </c>
      <c r="H307" s="144"/>
      <c r="I307" s="156" t="e">
        <f>(F307/J307)*100</f>
        <v>#DIV/0!</v>
      </c>
      <c r="J307" s="45"/>
    </row>
    <row r="308" spans="1:10" ht="12.75" hidden="1">
      <c r="A308" s="21"/>
      <c r="B308" s="38"/>
      <c r="C308" s="32" t="s">
        <v>26</v>
      </c>
      <c r="D308" s="12" t="s">
        <v>27</v>
      </c>
      <c r="E308" s="27"/>
      <c r="F308" s="27"/>
      <c r="G308" s="144" t="e">
        <f t="shared" si="23"/>
        <v>#DIV/0!</v>
      </c>
      <c r="H308" s="144"/>
      <c r="I308" s="156" t="e">
        <f>(F308/J308)*100</f>
        <v>#DIV/0!</v>
      </c>
      <c r="J308" s="45"/>
    </row>
    <row r="309" spans="1:10" ht="33.75">
      <c r="A309" s="21"/>
      <c r="B309" s="38"/>
      <c r="C309" s="32" t="s">
        <v>153</v>
      </c>
      <c r="D309" s="88" t="s">
        <v>191</v>
      </c>
      <c r="E309" s="27">
        <v>120000</v>
      </c>
      <c r="F309" s="27">
        <v>0</v>
      </c>
      <c r="G309" s="144">
        <f t="shared" si="23"/>
        <v>0</v>
      </c>
      <c r="H309" s="144"/>
      <c r="I309" s="156" t="s">
        <v>149</v>
      </c>
      <c r="J309" s="45">
        <v>0</v>
      </c>
    </row>
    <row r="310" spans="1:10" ht="33.75">
      <c r="A310" s="24"/>
      <c r="B310" s="25"/>
      <c r="C310" s="32" t="s">
        <v>129</v>
      </c>
      <c r="D310" s="88" t="s">
        <v>195</v>
      </c>
      <c r="E310" s="27">
        <v>2679045</v>
      </c>
      <c r="F310" s="27">
        <v>0</v>
      </c>
      <c r="G310" s="144">
        <f t="shared" si="23"/>
        <v>0</v>
      </c>
      <c r="H310" s="144">
        <v>0</v>
      </c>
      <c r="I310" s="156" t="s">
        <v>149</v>
      </c>
      <c r="J310" s="27">
        <v>0</v>
      </c>
    </row>
    <row r="311" spans="1:10" ht="12.75">
      <c r="A311" s="24"/>
      <c r="B311" s="29">
        <v>90005</v>
      </c>
      <c r="C311" s="46"/>
      <c r="D311" s="91" t="s">
        <v>244</v>
      </c>
      <c r="E311" s="23">
        <f>SUM(E312:E312)</f>
        <v>200000</v>
      </c>
      <c r="F311" s="23">
        <f>SUM(F312:F312)</f>
        <v>0</v>
      </c>
      <c r="G311" s="143">
        <f t="shared" si="23"/>
        <v>0</v>
      </c>
      <c r="H311" s="144"/>
      <c r="I311" s="149" t="s">
        <v>149</v>
      </c>
      <c r="J311" s="45" t="s">
        <v>149</v>
      </c>
    </row>
    <row r="312" spans="1:10" ht="33.75">
      <c r="A312" s="24"/>
      <c r="B312" s="118"/>
      <c r="C312" s="32" t="s">
        <v>153</v>
      </c>
      <c r="D312" s="88" t="s">
        <v>191</v>
      </c>
      <c r="E312" s="27">
        <v>200000</v>
      </c>
      <c r="F312" s="23">
        <v>0</v>
      </c>
      <c r="G312" s="144">
        <f t="shared" si="23"/>
        <v>0</v>
      </c>
      <c r="H312" s="144"/>
      <c r="I312" s="156" t="s">
        <v>149</v>
      </c>
      <c r="J312" s="45" t="s">
        <v>149</v>
      </c>
    </row>
    <row r="313" spans="1:10" ht="12.75" hidden="1">
      <c r="A313" s="24"/>
      <c r="B313" s="29">
        <v>90015</v>
      </c>
      <c r="C313" s="46"/>
      <c r="D313" s="16" t="s">
        <v>182</v>
      </c>
      <c r="E313" s="23">
        <f aca="true" t="shared" si="27" ref="E313:J313">SUM(E314:E314)</f>
        <v>0</v>
      </c>
      <c r="F313" s="23">
        <f t="shared" si="27"/>
        <v>0</v>
      </c>
      <c r="G313" s="23">
        <f t="shared" si="27"/>
        <v>0</v>
      </c>
      <c r="H313" s="23">
        <f t="shared" si="27"/>
        <v>0</v>
      </c>
      <c r="I313" s="23" t="e">
        <f t="shared" si="27"/>
        <v>#VALUE!</v>
      </c>
      <c r="J313" s="23">
        <f t="shared" si="27"/>
        <v>0</v>
      </c>
    </row>
    <row r="314" spans="1:10" ht="12.75" hidden="1">
      <c r="A314" s="24"/>
      <c r="B314" s="25"/>
      <c r="C314" s="54" t="s">
        <v>78</v>
      </c>
      <c r="D314" s="12" t="s">
        <v>180</v>
      </c>
      <c r="E314" s="27">
        <v>0</v>
      </c>
      <c r="F314" s="27">
        <v>0</v>
      </c>
      <c r="G314" s="156" t="s">
        <v>149</v>
      </c>
      <c r="H314" s="156"/>
      <c r="I314" s="144" t="e">
        <f aca="true" t="shared" si="28" ref="I314:I320">(F314/J314)*100</f>
        <v>#VALUE!</v>
      </c>
      <c r="J314" s="45" t="s">
        <v>149</v>
      </c>
    </row>
    <row r="315" spans="1:10" ht="12.75">
      <c r="A315" s="48"/>
      <c r="B315" s="29">
        <v>90017</v>
      </c>
      <c r="C315" s="62"/>
      <c r="D315" s="16" t="s">
        <v>74</v>
      </c>
      <c r="E315" s="23">
        <f>SUM(E316:E320)</f>
        <v>324000</v>
      </c>
      <c r="F315" s="23">
        <f>SUM(F316:F320)</f>
        <v>26879.25</v>
      </c>
      <c r="G315" s="143">
        <f t="shared" si="23"/>
        <v>8.296064814814814</v>
      </c>
      <c r="H315" s="143">
        <f>SUM(H316:H318)</f>
        <v>0</v>
      </c>
      <c r="I315" s="143">
        <f t="shared" si="28"/>
        <v>106.90124880687242</v>
      </c>
      <c r="J315" s="23">
        <f>SUM(J316:J320)</f>
        <v>25144</v>
      </c>
    </row>
    <row r="316" spans="1:10" ht="45">
      <c r="A316" s="63"/>
      <c r="B316" s="25"/>
      <c r="C316" s="36" t="s">
        <v>10</v>
      </c>
      <c r="D316" s="88" t="s">
        <v>213</v>
      </c>
      <c r="E316" s="27">
        <v>312500</v>
      </c>
      <c r="F316" s="27">
        <v>26402.71</v>
      </c>
      <c r="G316" s="144">
        <f t="shared" si="23"/>
        <v>8.4488672</v>
      </c>
      <c r="H316" s="144">
        <v>0</v>
      </c>
      <c r="I316" s="144">
        <f t="shared" si="28"/>
        <v>108.4393280573158</v>
      </c>
      <c r="J316" s="27">
        <v>24347.91</v>
      </c>
    </row>
    <row r="317" spans="1:10" ht="12.75">
      <c r="A317" s="24"/>
      <c r="B317" s="25"/>
      <c r="C317" s="32" t="s">
        <v>26</v>
      </c>
      <c r="D317" s="12" t="s">
        <v>27</v>
      </c>
      <c r="E317" s="27">
        <v>500</v>
      </c>
      <c r="F317" s="27">
        <v>0</v>
      </c>
      <c r="G317" s="144">
        <f t="shared" si="23"/>
        <v>0</v>
      </c>
      <c r="H317" s="144">
        <v>0</v>
      </c>
      <c r="I317" s="156" t="s">
        <v>149</v>
      </c>
      <c r="J317" s="27">
        <v>0</v>
      </c>
    </row>
    <row r="318" spans="1:10" ht="12.75">
      <c r="A318" s="24"/>
      <c r="B318" s="25"/>
      <c r="C318" s="30" t="s">
        <v>11</v>
      </c>
      <c r="D318" s="13" t="s">
        <v>12</v>
      </c>
      <c r="E318" s="27">
        <v>11000</v>
      </c>
      <c r="F318" s="27">
        <v>476.54</v>
      </c>
      <c r="G318" s="144">
        <f t="shared" si="23"/>
        <v>4.332181818181819</v>
      </c>
      <c r="H318" s="144">
        <v>0</v>
      </c>
      <c r="I318" s="144">
        <f t="shared" si="28"/>
        <v>59.86006607293145</v>
      </c>
      <c r="J318" s="27">
        <v>796.09</v>
      </c>
    </row>
    <row r="319" spans="1:10" ht="12.75" hidden="1">
      <c r="A319" s="24"/>
      <c r="B319" s="25"/>
      <c r="C319" s="30" t="s">
        <v>199</v>
      </c>
      <c r="D319" s="166" t="s">
        <v>200</v>
      </c>
      <c r="E319" s="27"/>
      <c r="F319" s="27"/>
      <c r="G319" s="144" t="e">
        <f t="shared" si="23"/>
        <v>#DIV/0!</v>
      </c>
      <c r="H319" s="144"/>
      <c r="I319" s="156" t="e">
        <f t="shared" si="28"/>
        <v>#DIV/0!</v>
      </c>
      <c r="J319" s="27">
        <v>0</v>
      </c>
    </row>
    <row r="320" spans="1:10" ht="33.75" hidden="1">
      <c r="A320" s="24"/>
      <c r="B320" s="25"/>
      <c r="C320" s="32" t="s">
        <v>153</v>
      </c>
      <c r="D320" s="88" t="s">
        <v>191</v>
      </c>
      <c r="E320" s="27"/>
      <c r="F320" s="27"/>
      <c r="G320" s="144" t="e">
        <f t="shared" si="23"/>
        <v>#DIV/0!</v>
      </c>
      <c r="H320" s="144"/>
      <c r="I320" s="144" t="e">
        <f t="shared" si="28"/>
        <v>#DIV/0!</v>
      </c>
      <c r="J320" s="45"/>
    </row>
    <row r="321" spans="1:10" ht="24" customHeight="1">
      <c r="A321" s="48"/>
      <c r="B321" s="29">
        <v>90019</v>
      </c>
      <c r="C321" s="62"/>
      <c r="D321" s="15" t="s">
        <v>132</v>
      </c>
      <c r="E321" s="23">
        <f>SUM(E322:E324)</f>
        <v>1300000</v>
      </c>
      <c r="F321" s="23">
        <f>SUM(F322:F324)</f>
        <v>0</v>
      </c>
      <c r="G321" s="143">
        <f>F321*100/E321</f>
        <v>0</v>
      </c>
      <c r="H321" s="143" t="e">
        <f>SUM(H323:H327)</f>
        <v>#REF!</v>
      </c>
      <c r="I321" s="143">
        <f aca="true" t="shared" si="29" ref="I321:I338">(F321/J321)*100</f>
        <v>0</v>
      </c>
      <c r="J321" s="23">
        <f>SUM(J322:J324)</f>
        <v>158.69</v>
      </c>
    </row>
    <row r="322" spans="1:10" ht="12.75">
      <c r="A322" s="63"/>
      <c r="B322" s="25"/>
      <c r="C322" s="36" t="s">
        <v>17</v>
      </c>
      <c r="D322" s="12" t="s">
        <v>18</v>
      </c>
      <c r="E322" s="27">
        <v>1300000</v>
      </c>
      <c r="F322" s="27">
        <v>0</v>
      </c>
      <c r="G322" s="144">
        <f t="shared" si="23"/>
        <v>0</v>
      </c>
      <c r="H322" s="144"/>
      <c r="I322" s="144">
        <f t="shared" si="29"/>
        <v>0</v>
      </c>
      <c r="J322" s="27">
        <v>158.69</v>
      </c>
    </row>
    <row r="323" spans="1:10" ht="12.75" hidden="1">
      <c r="A323" s="24"/>
      <c r="B323" s="25"/>
      <c r="C323" s="32" t="s">
        <v>11</v>
      </c>
      <c r="D323" s="12" t="s">
        <v>12</v>
      </c>
      <c r="E323" s="27"/>
      <c r="F323" s="27"/>
      <c r="G323" s="144" t="e">
        <f t="shared" si="23"/>
        <v>#DIV/0!</v>
      </c>
      <c r="H323" s="144">
        <v>0</v>
      </c>
      <c r="I323" s="144" t="e">
        <f t="shared" si="29"/>
        <v>#DIV/0!</v>
      </c>
      <c r="J323" s="27">
        <v>0</v>
      </c>
    </row>
    <row r="324" spans="1:10" ht="22.5" hidden="1">
      <c r="A324" s="24"/>
      <c r="B324" s="25"/>
      <c r="C324" s="32" t="s">
        <v>75</v>
      </c>
      <c r="D324" s="88" t="s">
        <v>167</v>
      </c>
      <c r="E324" s="83"/>
      <c r="F324" s="83"/>
      <c r="G324" s="144" t="e">
        <f t="shared" si="23"/>
        <v>#DIV/0!</v>
      </c>
      <c r="H324" s="144"/>
      <c r="I324" s="144" t="e">
        <f t="shared" si="29"/>
        <v>#DIV/0!</v>
      </c>
      <c r="J324" s="27">
        <v>0</v>
      </c>
    </row>
    <row r="325" spans="1:10" ht="22.5">
      <c r="A325" s="21"/>
      <c r="B325" s="29">
        <v>90020</v>
      </c>
      <c r="C325" s="22"/>
      <c r="D325" s="91" t="s">
        <v>124</v>
      </c>
      <c r="E325" s="86">
        <f>SUM(E326)</f>
        <v>40000</v>
      </c>
      <c r="F325" s="86">
        <f>SUM(F326)</f>
        <v>0</v>
      </c>
      <c r="G325" s="145">
        <f t="shared" si="23"/>
        <v>0</v>
      </c>
      <c r="H325" s="145">
        <f>H326</f>
        <v>22360.2</v>
      </c>
      <c r="I325" s="149" t="s">
        <v>149</v>
      </c>
      <c r="J325" s="86">
        <f>SUM(J326)</f>
        <v>0</v>
      </c>
    </row>
    <row r="326" spans="1:10" ht="12.75">
      <c r="A326" s="24"/>
      <c r="B326" s="31"/>
      <c r="C326" s="37" t="s">
        <v>76</v>
      </c>
      <c r="D326" s="12" t="s">
        <v>77</v>
      </c>
      <c r="E326" s="27">
        <v>40000</v>
      </c>
      <c r="F326" s="27">
        <v>0</v>
      </c>
      <c r="G326" s="144">
        <f t="shared" si="23"/>
        <v>0</v>
      </c>
      <c r="H326" s="144">
        <v>22360.2</v>
      </c>
      <c r="I326" s="156" t="s">
        <v>149</v>
      </c>
      <c r="J326" s="27">
        <v>0</v>
      </c>
    </row>
    <row r="327" spans="1:10" ht="12.75">
      <c r="A327" s="21"/>
      <c r="B327" s="29">
        <v>90095</v>
      </c>
      <c r="C327" s="62"/>
      <c r="D327" s="16" t="s">
        <v>5</v>
      </c>
      <c r="E327" s="23">
        <f>SUM(E328:E331)</f>
        <v>1373587</v>
      </c>
      <c r="F327" s="23">
        <f>SUM(F328:F331)</f>
        <v>0</v>
      </c>
      <c r="G327" s="143">
        <f t="shared" si="23"/>
        <v>0</v>
      </c>
      <c r="H327" s="143" t="e">
        <f>SUM(#REF!)</f>
        <v>#REF!</v>
      </c>
      <c r="I327" s="144">
        <f t="shared" si="29"/>
        <v>0</v>
      </c>
      <c r="J327" s="23">
        <f>SUM(J328:J331)</f>
        <v>646508.97</v>
      </c>
    </row>
    <row r="328" spans="1:10" ht="22.5" hidden="1">
      <c r="A328" s="21"/>
      <c r="B328" s="38"/>
      <c r="C328" s="32" t="s">
        <v>78</v>
      </c>
      <c r="D328" s="14" t="s">
        <v>92</v>
      </c>
      <c r="E328" s="27"/>
      <c r="F328" s="27"/>
      <c r="G328" s="144" t="e">
        <f t="shared" si="23"/>
        <v>#DIV/0!</v>
      </c>
      <c r="H328" s="144"/>
      <c r="I328" s="144" t="e">
        <f t="shared" si="29"/>
        <v>#DIV/0!</v>
      </c>
      <c r="J328" s="45">
        <v>0</v>
      </c>
    </row>
    <row r="329" spans="1:10" ht="12.75" hidden="1">
      <c r="A329" s="21"/>
      <c r="B329" s="38"/>
      <c r="C329" s="32" t="s">
        <v>11</v>
      </c>
      <c r="D329" s="12" t="s">
        <v>12</v>
      </c>
      <c r="E329" s="27"/>
      <c r="F329" s="27"/>
      <c r="G329" s="144" t="e">
        <f t="shared" si="23"/>
        <v>#DIV/0!</v>
      </c>
      <c r="H329" s="144"/>
      <c r="I329" s="144" t="e">
        <f t="shared" si="29"/>
        <v>#DIV/0!</v>
      </c>
      <c r="J329" s="45"/>
    </row>
    <row r="330" spans="1:10" ht="33.75">
      <c r="A330" s="21"/>
      <c r="B330" s="38"/>
      <c r="C330" s="32" t="s">
        <v>153</v>
      </c>
      <c r="D330" s="88" t="s">
        <v>191</v>
      </c>
      <c r="E330" s="27">
        <v>7000</v>
      </c>
      <c r="F330" s="27">
        <v>0</v>
      </c>
      <c r="G330" s="144">
        <f>F330*100/E330</f>
        <v>0</v>
      </c>
      <c r="H330" s="144"/>
      <c r="I330" s="156" t="s">
        <v>149</v>
      </c>
      <c r="J330" s="45" t="s">
        <v>149</v>
      </c>
    </row>
    <row r="331" spans="1:10" ht="33.75">
      <c r="A331" s="21"/>
      <c r="B331" s="38"/>
      <c r="C331" s="32">
        <v>6298</v>
      </c>
      <c r="D331" s="88" t="s">
        <v>195</v>
      </c>
      <c r="E331" s="27">
        <v>1366587</v>
      </c>
      <c r="F331" s="27">
        <v>0</v>
      </c>
      <c r="G331" s="144">
        <f>F331*100/E331</f>
        <v>0</v>
      </c>
      <c r="H331" s="144"/>
      <c r="I331" s="144">
        <f t="shared" si="29"/>
        <v>0</v>
      </c>
      <c r="J331" s="27">
        <v>646508.97</v>
      </c>
    </row>
    <row r="332" spans="1:10" ht="13.5" customHeight="1">
      <c r="A332" s="28">
        <v>921</v>
      </c>
      <c r="B332" s="39"/>
      <c r="C332" s="40"/>
      <c r="D332" s="75" t="s">
        <v>102</v>
      </c>
      <c r="E332" s="20">
        <f>E333+E335+E337</f>
        <v>150000</v>
      </c>
      <c r="F332" s="20">
        <f>F333+F335+F337+F341</f>
        <v>8337</v>
      </c>
      <c r="G332" s="142">
        <f t="shared" si="23"/>
        <v>5.558</v>
      </c>
      <c r="H332" s="142" t="e">
        <f>H335+H337+#REF!</f>
        <v>#REF!</v>
      </c>
      <c r="I332" s="142">
        <f t="shared" si="29"/>
        <v>66.696</v>
      </c>
      <c r="J332" s="20">
        <f>J335+J337+J341</f>
        <v>12500</v>
      </c>
    </row>
    <row r="333" spans="1:10" ht="13.5" customHeight="1" hidden="1">
      <c r="A333" s="49"/>
      <c r="B333" s="50">
        <v>92109</v>
      </c>
      <c r="C333" s="179"/>
      <c r="D333" s="180" t="s">
        <v>237</v>
      </c>
      <c r="E333" s="52">
        <f>SUM(E334:E334)</f>
        <v>0</v>
      </c>
      <c r="F333" s="52">
        <f>SUM(F334:F334)</f>
        <v>0</v>
      </c>
      <c r="G333" s="151" t="e">
        <f t="shared" si="23"/>
        <v>#DIV/0!</v>
      </c>
      <c r="H333" s="151"/>
      <c r="I333" s="151"/>
      <c r="J333" s="52"/>
    </row>
    <row r="334" spans="1:10" ht="35.25" customHeight="1" hidden="1">
      <c r="A334" s="49"/>
      <c r="B334" s="120"/>
      <c r="C334" s="54" t="s">
        <v>238</v>
      </c>
      <c r="D334" s="181" t="s">
        <v>239</v>
      </c>
      <c r="E334" s="127"/>
      <c r="F334" s="55"/>
      <c r="G334" s="151"/>
      <c r="H334" s="151"/>
      <c r="I334" s="151"/>
      <c r="J334" s="52"/>
    </row>
    <row r="335" spans="1:10" ht="12.75">
      <c r="A335" s="21"/>
      <c r="B335" s="64">
        <v>92116</v>
      </c>
      <c r="C335" s="65"/>
      <c r="D335" s="15" t="s">
        <v>79</v>
      </c>
      <c r="E335" s="23">
        <f>SUM(E336)</f>
        <v>150000</v>
      </c>
      <c r="F335" s="23">
        <f>SUM(F336)</f>
        <v>8337</v>
      </c>
      <c r="G335" s="143">
        <f t="shared" si="23"/>
        <v>5.558</v>
      </c>
      <c r="H335" s="143">
        <f>SUM(H336)</f>
        <v>110000</v>
      </c>
      <c r="I335" s="143">
        <f t="shared" si="29"/>
        <v>66.696</v>
      </c>
      <c r="J335" s="23">
        <f>SUM(J336)</f>
        <v>12500</v>
      </c>
    </row>
    <row r="336" spans="1:10" ht="33.75">
      <c r="A336" s="24"/>
      <c r="B336" s="31"/>
      <c r="C336" s="32">
        <v>2320</v>
      </c>
      <c r="D336" s="14" t="s">
        <v>224</v>
      </c>
      <c r="E336" s="27">
        <v>150000</v>
      </c>
      <c r="F336" s="27">
        <v>8337</v>
      </c>
      <c r="G336" s="144">
        <f t="shared" si="23"/>
        <v>5.558</v>
      </c>
      <c r="H336" s="144">
        <v>110000</v>
      </c>
      <c r="I336" s="144">
        <f t="shared" si="29"/>
        <v>66.696</v>
      </c>
      <c r="J336" s="27">
        <v>12500</v>
      </c>
    </row>
    <row r="337" spans="1:10" ht="12.75" hidden="1">
      <c r="A337" s="21"/>
      <c r="B337" s="29">
        <v>92120</v>
      </c>
      <c r="C337" s="22"/>
      <c r="D337" s="16" t="s">
        <v>97</v>
      </c>
      <c r="E337" s="23">
        <f>SUM(E338:E340)</f>
        <v>0</v>
      </c>
      <c r="F337" s="23">
        <f>SUM(F338:F340)</f>
        <v>0</v>
      </c>
      <c r="G337" s="143" t="e">
        <f t="shared" si="23"/>
        <v>#DIV/0!</v>
      </c>
      <c r="H337" s="143">
        <v>15000</v>
      </c>
      <c r="I337" s="143" t="e">
        <f t="shared" si="29"/>
        <v>#DIV/0!</v>
      </c>
      <c r="J337" s="23">
        <f>SUM(J338:J340)</f>
        <v>0</v>
      </c>
    </row>
    <row r="338" spans="1:10" ht="21.75" customHeight="1" hidden="1">
      <c r="A338" s="21"/>
      <c r="B338" s="111"/>
      <c r="C338" s="46" t="s">
        <v>78</v>
      </c>
      <c r="D338" s="14" t="s">
        <v>92</v>
      </c>
      <c r="E338" s="27"/>
      <c r="F338" s="27"/>
      <c r="G338" s="156" t="s">
        <v>149</v>
      </c>
      <c r="H338" s="144"/>
      <c r="I338" s="144" t="e">
        <f t="shared" si="29"/>
        <v>#DIV/0!</v>
      </c>
      <c r="J338" s="27">
        <v>0</v>
      </c>
    </row>
    <row r="339" spans="1:10" ht="12.75" hidden="1">
      <c r="A339" s="21"/>
      <c r="B339" s="38"/>
      <c r="C339" s="32" t="s">
        <v>157</v>
      </c>
      <c r="D339" s="88" t="s">
        <v>159</v>
      </c>
      <c r="E339" s="27"/>
      <c r="F339" s="27"/>
      <c r="G339" s="144" t="e">
        <f t="shared" si="23"/>
        <v>#DIV/0!</v>
      </c>
      <c r="H339" s="144"/>
      <c r="I339" s="144" t="e">
        <f aca="true" t="shared" si="30" ref="I339:I345">(F339/J339)*100</f>
        <v>#DIV/0!</v>
      </c>
      <c r="J339" s="45"/>
    </row>
    <row r="340" spans="1:10" ht="33.75" hidden="1">
      <c r="A340" s="24"/>
      <c r="B340" s="25"/>
      <c r="C340" s="32" t="s">
        <v>129</v>
      </c>
      <c r="D340" s="88" t="s">
        <v>195</v>
      </c>
      <c r="E340" s="27"/>
      <c r="F340" s="27"/>
      <c r="G340" s="144" t="e">
        <f aca="true" t="shared" si="31" ref="G340:G355">F340*100/E340</f>
        <v>#DIV/0!</v>
      </c>
      <c r="H340" s="144">
        <v>15000</v>
      </c>
      <c r="I340" s="144" t="e">
        <f t="shared" si="30"/>
        <v>#DIV/0!</v>
      </c>
      <c r="J340" s="45"/>
    </row>
    <row r="341" spans="1:10" ht="12.75" hidden="1">
      <c r="A341" s="24"/>
      <c r="B341" s="29">
        <v>92195</v>
      </c>
      <c r="C341" s="104"/>
      <c r="D341" s="91" t="s">
        <v>5</v>
      </c>
      <c r="E341" s="23">
        <f>SUM(E342)</f>
        <v>0</v>
      </c>
      <c r="F341" s="23">
        <f>SUM(F342)</f>
        <v>0</v>
      </c>
      <c r="G341" s="143" t="e">
        <f t="shared" si="31"/>
        <v>#DIV/0!</v>
      </c>
      <c r="H341" s="143"/>
      <c r="I341" s="143" t="e">
        <f t="shared" si="30"/>
        <v>#DIV/0!</v>
      </c>
      <c r="J341" s="23"/>
    </row>
    <row r="342" spans="1:10" ht="12.75" hidden="1">
      <c r="A342" s="24"/>
      <c r="B342" s="132"/>
      <c r="C342" s="32" t="s">
        <v>11</v>
      </c>
      <c r="D342" s="88" t="s">
        <v>12</v>
      </c>
      <c r="E342" s="27"/>
      <c r="F342" s="27"/>
      <c r="G342" s="144" t="e">
        <f t="shared" si="31"/>
        <v>#DIV/0!</v>
      </c>
      <c r="H342" s="144"/>
      <c r="I342" s="144" t="e">
        <f t="shared" si="30"/>
        <v>#DIV/0!</v>
      </c>
      <c r="J342" s="27"/>
    </row>
    <row r="343" spans="1:10" ht="12.75" hidden="1">
      <c r="A343" s="24"/>
      <c r="B343" s="25"/>
      <c r="C343" s="32" t="s">
        <v>157</v>
      </c>
      <c r="D343" s="88" t="s">
        <v>125</v>
      </c>
      <c r="E343" s="27">
        <v>0</v>
      </c>
      <c r="F343" s="27">
        <v>0</v>
      </c>
      <c r="G343" s="144" t="e">
        <f t="shared" si="31"/>
        <v>#DIV/0!</v>
      </c>
      <c r="H343" s="144"/>
      <c r="I343" s="144" t="e">
        <f t="shared" si="30"/>
        <v>#DIV/0!</v>
      </c>
      <c r="J343" s="45"/>
    </row>
    <row r="344" spans="1:10" ht="12.75" hidden="1">
      <c r="A344" s="28">
        <v>926</v>
      </c>
      <c r="B344" s="18"/>
      <c r="C344" s="34"/>
      <c r="D344" s="68" t="s">
        <v>209</v>
      </c>
      <c r="E344" s="20">
        <f>SUM(E345,E350)</f>
        <v>0</v>
      </c>
      <c r="F344" s="20">
        <f>SUM(F345,F350)</f>
        <v>0</v>
      </c>
      <c r="G344" s="142" t="e">
        <f t="shared" si="31"/>
        <v>#DIV/0!</v>
      </c>
      <c r="H344" s="142">
        <f>H345+H350+H353</f>
        <v>334423.6</v>
      </c>
      <c r="I344" s="142" t="e">
        <f t="shared" si="30"/>
        <v>#DIV/0!</v>
      </c>
      <c r="J344" s="20">
        <f>J345+J350+J353</f>
        <v>0</v>
      </c>
    </row>
    <row r="345" spans="1:10" ht="12.75" hidden="1">
      <c r="A345" s="49"/>
      <c r="B345" s="50">
        <v>92601</v>
      </c>
      <c r="C345" s="51"/>
      <c r="D345" s="72" t="s">
        <v>88</v>
      </c>
      <c r="E345" s="52">
        <f>SUM(E346:E349)</f>
        <v>0</v>
      </c>
      <c r="F345" s="52">
        <f>SUM(F346:F349)</f>
        <v>0</v>
      </c>
      <c r="G345" s="151" t="e">
        <f t="shared" si="31"/>
        <v>#DIV/0!</v>
      </c>
      <c r="H345" s="151">
        <f>SUM(H349:H349)</f>
        <v>333000</v>
      </c>
      <c r="I345" s="143" t="e">
        <f t="shared" si="30"/>
        <v>#DIV/0!</v>
      </c>
      <c r="J345" s="52">
        <f>SUM(J346:J349)</f>
        <v>0</v>
      </c>
    </row>
    <row r="346" spans="1:10" ht="33.75" hidden="1">
      <c r="A346" s="49"/>
      <c r="B346" s="53"/>
      <c r="C346" s="54" t="s">
        <v>78</v>
      </c>
      <c r="D346" s="135" t="s">
        <v>178</v>
      </c>
      <c r="E346" s="55"/>
      <c r="F346" s="55"/>
      <c r="G346" s="147" t="e">
        <f t="shared" si="31"/>
        <v>#DIV/0!</v>
      </c>
      <c r="H346" s="147"/>
      <c r="I346" s="158" t="s">
        <v>149</v>
      </c>
      <c r="J346" s="45"/>
    </row>
    <row r="347" spans="1:10" ht="12.75" hidden="1">
      <c r="A347" s="49"/>
      <c r="B347" s="53"/>
      <c r="C347" s="54" t="s">
        <v>153</v>
      </c>
      <c r="D347" s="128" t="s">
        <v>125</v>
      </c>
      <c r="E347" s="55"/>
      <c r="F347" s="55"/>
      <c r="G347" s="158" t="s">
        <v>149</v>
      </c>
      <c r="H347" s="147"/>
      <c r="I347" s="158" t="e">
        <f aca="true" t="shared" si="32" ref="I347:I355">(F347/J347)*100</f>
        <v>#DIV/0!</v>
      </c>
      <c r="J347" s="55">
        <v>0</v>
      </c>
    </row>
    <row r="348" spans="1:10" ht="33.75" hidden="1">
      <c r="A348" s="49"/>
      <c r="B348" s="53"/>
      <c r="C348" s="66" t="s">
        <v>91</v>
      </c>
      <c r="D348" s="14" t="s">
        <v>193</v>
      </c>
      <c r="E348" s="55"/>
      <c r="F348" s="55"/>
      <c r="G348" s="147" t="e">
        <f t="shared" si="31"/>
        <v>#DIV/0!</v>
      </c>
      <c r="H348" s="147"/>
      <c r="I348" s="144" t="e">
        <f t="shared" si="32"/>
        <v>#DIV/0!</v>
      </c>
      <c r="J348" s="161"/>
    </row>
    <row r="349" spans="1:10" ht="33.75" hidden="1">
      <c r="A349" s="56"/>
      <c r="B349" s="61"/>
      <c r="C349" s="66" t="s">
        <v>87</v>
      </c>
      <c r="D349" s="14" t="s">
        <v>193</v>
      </c>
      <c r="E349" s="55"/>
      <c r="F349" s="55"/>
      <c r="G349" s="147" t="e">
        <f t="shared" si="31"/>
        <v>#DIV/0!</v>
      </c>
      <c r="H349" s="147">
        <v>333000</v>
      </c>
      <c r="I349" s="144" t="e">
        <f t="shared" si="32"/>
        <v>#DIV/0!</v>
      </c>
      <c r="J349" s="55"/>
    </row>
    <row r="350" spans="1:10" ht="12.75" hidden="1">
      <c r="A350" s="49"/>
      <c r="B350" s="50">
        <v>92604</v>
      </c>
      <c r="C350" s="22"/>
      <c r="D350" s="16" t="s">
        <v>80</v>
      </c>
      <c r="E350" s="23">
        <f>SUM(E351)</f>
        <v>0</v>
      </c>
      <c r="F350" s="23">
        <f>SUM(F351)</f>
        <v>0</v>
      </c>
      <c r="G350" s="23" t="e">
        <f t="shared" si="31"/>
        <v>#DIV/0!</v>
      </c>
      <c r="H350" s="143">
        <f>SUM(H351:H351)</f>
        <v>711.8</v>
      </c>
      <c r="I350" s="143" t="e">
        <f t="shared" si="32"/>
        <v>#DIV/0!</v>
      </c>
      <c r="J350" s="23">
        <f>SUM(J351:J352)</f>
        <v>0</v>
      </c>
    </row>
    <row r="351" spans="1:10" ht="33.75" hidden="1">
      <c r="A351" s="49"/>
      <c r="B351" s="53"/>
      <c r="C351" s="32" t="s">
        <v>129</v>
      </c>
      <c r="D351" s="88" t="s">
        <v>195</v>
      </c>
      <c r="E351" s="67"/>
      <c r="F351" s="27"/>
      <c r="G351" s="147" t="e">
        <f t="shared" si="31"/>
        <v>#DIV/0!</v>
      </c>
      <c r="H351" s="144">
        <v>711.8</v>
      </c>
      <c r="I351" s="144" t="e">
        <f t="shared" si="32"/>
        <v>#DIV/0!</v>
      </c>
      <c r="J351" s="27"/>
    </row>
    <row r="352" spans="1:10" ht="33.75" hidden="1">
      <c r="A352" s="49"/>
      <c r="B352" s="53"/>
      <c r="C352" s="32" t="s">
        <v>91</v>
      </c>
      <c r="D352" s="14" t="s">
        <v>193</v>
      </c>
      <c r="E352" s="67"/>
      <c r="F352" s="27"/>
      <c r="G352" s="147" t="e">
        <f t="shared" si="31"/>
        <v>#DIV/0!</v>
      </c>
      <c r="H352" s="144"/>
      <c r="I352" s="144" t="e">
        <f t="shared" si="32"/>
        <v>#DIV/0!</v>
      </c>
      <c r="J352" s="27">
        <v>0</v>
      </c>
    </row>
    <row r="353" spans="1:10" ht="12.75" hidden="1">
      <c r="A353" s="49"/>
      <c r="B353" s="50">
        <v>92695</v>
      </c>
      <c r="C353" s="22"/>
      <c r="D353" s="16" t="s">
        <v>5</v>
      </c>
      <c r="E353" s="23">
        <f>SUM(E354)</f>
        <v>0</v>
      </c>
      <c r="F353" s="23">
        <f>SUM(F354)</f>
        <v>0</v>
      </c>
      <c r="G353" s="143" t="e">
        <f t="shared" si="31"/>
        <v>#DIV/0!</v>
      </c>
      <c r="H353" s="143">
        <f>SUM(H354:H354)</f>
        <v>711.8</v>
      </c>
      <c r="I353" s="143" t="e">
        <f t="shared" si="32"/>
        <v>#DIV/0!</v>
      </c>
      <c r="J353" s="23">
        <f>SUM(J354)</f>
        <v>0</v>
      </c>
    </row>
    <row r="354" spans="1:10" ht="12.75" hidden="1">
      <c r="A354" s="49"/>
      <c r="B354" s="53"/>
      <c r="C354" s="32" t="s">
        <v>157</v>
      </c>
      <c r="D354" s="12" t="s">
        <v>159</v>
      </c>
      <c r="E354" s="67"/>
      <c r="F354" s="27"/>
      <c r="G354" s="144" t="e">
        <f t="shared" si="31"/>
        <v>#DIV/0!</v>
      </c>
      <c r="H354" s="144">
        <v>711.8</v>
      </c>
      <c r="I354" s="144" t="e">
        <f t="shared" si="32"/>
        <v>#DIV/0!</v>
      </c>
      <c r="J354" s="45"/>
    </row>
    <row r="355" spans="1:10" ht="15.75" customHeight="1">
      <c r="A355" s="48"/>
      <c r="B355" s="38"/>
      <c r="C355" s="184" t="s">
        <v>81</v>
      </c>
      <c r="D355" s="185"/>
      <c r="E355" s="20">
        <f>SUM(E344,E332,E300,E295,E283,E216,E199,E163,E144,E98,E91,E78,E56,E52,E33,E7,E4)</f>
        <v>216955071.15</v>
      </c>
      <c r="F355" s="20">
        <f>SUM(F344,F332,F300,F295,F283,F216,F199,F163,F144,F98,F91,F78,F56,F52,F33,F7,F4)</f>
        <v>21600224.13</v>
      </c>
      <c r="G355" s="142">
        <f t="shared" si="31"/>
        <v>9.956081697240382</v>
      </c>
      <c r="H355" s="142" t="e">
        <f>#REF!+H7+H33+H52+H56+H78+H91+H98+H144+H163+H199+H216+H283+H295+H300+H332+H344</f>
        <v>#REF!</v>
      </c>
      <c r="I355" s="142">
        <f t="shared" si="32"/>
        <v>109.1546013665217</v>
      </c>
      <c r="J355" s="20">
        <f>SUM(J344,J332,J300,J295,J283,J216,J199,J163,J144,J98,J91,J78,J56,J52,J33,J7,J4)</f>
        <v>19788651.929999996</v>
      </c>
    </row>
    <row r="356" spans="2:8" s="95" customFormat="1" ht="11.25">
      <c r="B356" s="93"/>
      <c r="C356" s="93"/>
      <c r="D356" s="93"/>
      <c r="E356" s="94"/>
      <c r="F356" s="94"/>
      <c r="G356" s="137"/>
      <c r="H356" s="96"/>
    </row>
    <row r="357" spans="4:8" ht="12.75">
      <c r="D357" s="11"/>
      <c r="E357" s="92"/>
      <c r="F357" s="92"/>
      <c r="G357" s="138"/>
      <c r="H357" s="9"/>
    </row>
    <row r="358" spans="1:8" ht="12.75">
      <c r="A358" s="2"/>
      <c r="D358" s="11"/>
      <c r="E358" s="7"/>
      <c r="F358" s="7"/>
      <c r="G358" s="139"/>
      <c r="H358" s="7"/>
    </row>
    <row r="359" spans="4:7" ht="12.75">
      <c r="D359" s="11"/>
      <c r="E359" s="8"/>
      <c r="F359" s="5"/>
      <c r="G359" s="140"/>
    </row>
    <row r="360" spans="3:7" ht="12.75">
      <c r="C360" s="4"/>
      <c r="D360" s="17"/>
      <c r="E360" s="5"/>
      <c r="F360" s="79"/>
      <c r="G360" s="140"/>
    </row>
    <row r="361" spans="4:7" ht="12.75">
      <c r="D361" s="11"/>
      <c r="E361" s="5"/>
      <c r="F361" s="5"/>
      <c r="G361" s="140"/>
    </row>
    <row r="362" spans="4:7" ht="12.75">
      <c r="D362" s="11"/>
      <c r="E362" s="5"/>
      <c r="F362" s="5"/>
      <c r="G362" s="140"/>
    </row>
    <row r="363" spans="4:8" ht="12.75">
      <c r="D363" s="11"/>
      <c r="E363" s="5"/>
      <c r="F363" s="5"/>
      <c r="G363" s="140"/>
      <c r="H363" s="10"/>
    </row>
    <row r="364" spans="4:7" ht="12.75">
      <c r="D364" s="11"/>
      <c r="E364" s="5"/>
      <c r="F364" s="5"/>
      <c r="G364" s="140"/>
    </row>
    <row r="365" spans="4:7" ht="12.75">
      <c r="D365" s="11"/>
      <c r="E365" s="5"/>
      <c r="F365" s="5"/>
      <c r="G365" s="140"/>
    </row>
    <row r="366" spans="4:7" ht="12.75">
      <c r="D366" s="11"/>
      <c r="E366" s="5"/>
      <c r="F366" s="5"/>
      <c r="G366" s="140"/>
    </row>
  </sheetData>
  <sheetProtection/>
  <mergeCells count="9">
    <mergeCell ref="J1:J2"/>
    <mergeCell ref="H1:H2"/>
    <mergeCell ref="E1:E2"/>
    <mergeCell ref="F1:F2"/>
    <mergeCell ref="G1:G2"/>
    <mergeCell ref="C355:D355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2014-02-19T11:33:38Z</cp:lastPrinted>
  <dcterms:created xsi:type="dcterms:W3CDTF">1997-02-26T13:46:56Z</dcterms:created>
  <dcterms:modified xsi:type="dcterms:W3CDTF">2014-05-14T10:49:28Z</dcterms:modified>
  <cp:category/>
  <cp:version/>
  <cp:contentType/>
  <cp:contentStatus/>
</cp:coreProperties>
</file>