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<sst xmlns="http://schemas.openxmlformats.org/spreadsheetml/2006/main" count="669" uniqueCount="236">
  <si>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</si>
  <si>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</si>
  <si>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</si>
  <si>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</si>
  <si>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</si>
  <si>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</si>
  <si>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</si>
  <si>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</si>
  <si>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</si>
  <si>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</si>
  <si>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</si>
  <si>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</si>
  <si>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</si>
  <si>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</si>
  <si>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</si>
  <si>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</si>
  <si>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</si>
  <si>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</si>
  <si>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</si>
  <si>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</si>
  <si>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Wpłaty z tytułu odpłatnego nabycia prawa własności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</si>
  <si>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</si>
  <si>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</si>
  <si>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</si>
  <si>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</si>
  <si>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</si>
  <si>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</si>
  <si>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</si>
  <si>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</si>
  <si>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</si>
  <si>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</si>
  <si>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</si>
  <si>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</si>
  <si>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</si>
  <si>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</si>
  <si>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</si>
  <si>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</si>
  <si>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</si>
  <si>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</si>
  <si>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</si>
  <si>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</si>
  <si>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</si>
  <si>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</si>
  <si>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Wpływy z opłaty uzdrowiskowej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</si>
  <si>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</si>
  <si>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</si>
  <si>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</si>
  <si>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</si>
  <si>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</si>
  <si>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</si>
  <si>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</si>
  <si>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</si>
  <si>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</si>
  <si>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</si>
  <si>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</si>
  <si>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</si>
  <si>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</si>
  <si>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</si>
  <si>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</si>
  <si>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</si>
  <si>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</si>
  <si>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</si>
  <si>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</si>
  <si>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</si>
  <si>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</si>
  <si>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</si>
  <si>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</si>
  <si>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</si>
  <si>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</si>
  <si>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</si>
  <si>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</si>
  <si>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</si>
  <si>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</si>
  <si>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</si>
  <si>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</si>
  <si>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</si>
  <si>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</si>
  <si>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</si>
  <si>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</si>
  <si>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</si>
  <si>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</si>
  <si>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</si>
  <si>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KULTURA FIZYCZNA I SPORT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</si>
  <si>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</si>
  <si>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</si>
  <si>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</si>
  <si>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</si>
  <si>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</si>
  <si>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</si>
  <si>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</si>
  <si>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</si>
  <si>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</si>
  <si>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</si>
  <si>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</si>
  <si>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</si>
  <si>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</si>
  <si>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</si>
  <si>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</si>
  <si>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</si>
  <si>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</si>
  <si>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</si>
  <si>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</si>
  <si>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</si>
  <si>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</si>
  <si>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 xml:space="preserve">URZĘDY NACZELNYCH ORGANÓW WŁADZY PAŃSTWOWEJ,KONTROLI I OCHRONY PRAWA ORAZ SĄDOWNICTWA 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</si>
  <si>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</si>
  <si>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</si>
  <si>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</si>
  <si>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</si>
  <si>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</si>
  <si>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>Dochody z najmu i dzierżawy składników majątkowych</t>
  </si>
  <si>
    <t>Wpływy z opłat za zarząd, użytkowanie  i użytkowanie wieczyste nieruchomości</t>
  </si>
  <si>
    <t xml:space="preserve">Odsetki od nieterminowych wpłat z tytułu podatków i opłat </t>
  </si>
  <si>
    <t>Grzywny, mandaty i inne kary pieniężne od osób fizycznych</t>
  </si>
  <si>
    <t>Wpływy z opłaty skarbowej</t>
  </si>
  <si>
    <t>Wpływy z opłat za wydanie zezwolenia na sprzedaż alkoholu</t>
  </si>
  <si>
    <t>Wpływy z innych lokalnych opłat pobieranych przez jst na podstawie odrębnych ustaw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</si>
  <si>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</si>
  <si>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</si>
  <si>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</si>
  <si>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</si>
  <si>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Dochody jst związane z realizacją zadań z zakresu administracji rządowej oraz innych zadań zleconych ustawami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</si>
  <si>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</si>
  <si>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</si>
  <si>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</si>
  <si>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</si>
  <si>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</si>
  <si>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</si>
  <si>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</si>
  <si>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</si>
  <si>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</si>
  <si>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</si>
  <si>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DOCHODY OD OSÓB PRAWNYCH,OSÓB FIZYCZNYCH I OD INNYCH JEDNOSTEK NIEPOSIADAJACYCH OSOBOWOŚCI PRAWNEJ ORAZ WYDATKI ZWIĄZANE Z ICH POBOREM</t>
  </si>
  <si>
    <t>Wpłaty z zysku jednoosobowych spółek Skarbu Państwa lub spółek jst</t>
  </si>
  <si>
    <t>Dotacje</t>
  </si>
  <si>
    <t>Wpływy z tytułu pomocy finansowej udzielonej między jst na dofinansowanie własnych zadań inwestycyjnych i zakupów inwestycyjnych</t>
  </si>
  <si>
    <t>Wpływy z tytułu przekształcenia prawa użytkowania  wieczystego w prawo własności</t>
  </si>
  <si>
    <t>Podatek od działalności gospodarczej osób fizycznych, opłacany w formie karty podatkowej</t>
  </si>
  <si>
    <t>Budżet                 roczny</t>
  </si>
  <si>
    <t>Dochody z najmu i dzierżawy składników majątkowych- PGKiM</t>
  </si>
  <si>
    <t>6298</t>
  </si>
  <si>
    <t>Drogi wewnętrzne</t>
  </si>
  <si>
    <t>Dochody z najmu i dzierżaw skł. maj. skarbu państwa, jst lub innych jednostek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</si>
  <si>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</si>
  <si>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</si>
  <si>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</si>
  <si>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Składki na ubezpieczenie zdrowotne opłacane za osoby pobierające niektóre świadczenia z pomocy społecznej, niektóre świadczenia rodzinne oraz za uczestniczące w zajeciach w centrum integracji społecznej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</si>
  <si>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</si>
  <si>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</si>
  <si>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</si>
  <si>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</si>
  <si>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</si>
  <si>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</si>
  <si>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</si>
  <si>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</si>
  <si>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</si>
  <si>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</si>
  <si>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</si>
  <si>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</si>
  <si>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</si>
  <si>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</si>
  <si>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</si>
  <si>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</si>
  <si>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</si>
  <si>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Dotacja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</si>
  <si>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</si>
  <si>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</si>
  <si>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</si>
  <si>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</si>
  <si>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</si>
  <si>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</si>
  <si>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</si>
  <si>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</si>
  <si>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</si>
  <si>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</si>
  <si>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</si>
  <si>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</si>
  <si>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</si>
  <si>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</si>
  <si>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Wpływy z tyt. pomocy finansowej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</si>
  <si>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</si>
  <si>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</si>
  <si>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</si>
  <si>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</si>
  <si>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</si>
  <si>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Dochody budżetu-Ośrodki wsparcia-Dotacje celowe otrzymywane z budżetu państwa na inwestycje i zakupy inwestycyjne z zakresu administracji rzadowej oraz innych zadań zleconych gminom ustawamiustawami 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</si>
  <si>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</si>
  <si>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</si>
  <si>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</si>
  <si>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</si>
  <si>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</si>
  <si>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</si>
  <si>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</si>
  <si>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</si>
  <si>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</si>
  <si>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</si>
  <si>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</si>
  <si>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</si>
  <si>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</si>
  <si>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</si>
  <si>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</si>
  <si>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>Zespoły ekonomiczno-administarcyjne szkół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</si>
  <si>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</si>
  <si>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</si>
  <si>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</si>
  <si>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</si>
  <si>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</si>
  <si>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Dotacja celowa otrzymana z tytułu pomocy finansowej udzielanej między jednostkami samorządu terytorialnego na dofinansowanie własnych zadań inwestycjnych i zakupów inwestycyjnych</t>
  </si>
  <si>
    <t>Dotacje otrzymane z państwowych funduszy celowych na realizację zadań bieżących jednostek sektora finansów publicznych</t>
  </si>
  <si>
    <t>Dotacje celowe otrzymane z budżetu państwa na zadania bieżące realizowane przez gminę na podstawie porozumień z organami administracji rządowej</t>
  </si>
  <si>
    <t>Dotacje celowe otrzymane z powiatu na zadania bieżące realizowane na podstawie porozumień (umów) między jednostkami samorządu terytorialnego</t>
  </si>
  <si>
    <t>Dotacje celowe otrzymane z budżetu państwa na realizację własnych zadań bieżących gminy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</si>
  <si>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</si>
  <si>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</si>
  <si>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</si>
  <si>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</si>
  <si>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>Dochody budżetu-Oświata i wychowanie-Szkoły podstawowe-Wpływy do budżetu pozostałości srodków finansowych gromadzonych na wydzielonym rachunku jednostki budżetowej</t>
  </si>
  <si>
    <t>Dochody budżetu-Ochrona zdrowia-Izby wytrzeźwień-Wpływy z różnych opłat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</si>
  <si>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</si>
  <si>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</si>
  <si>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</si>
  <si>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</si>
  <si>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</si>
  <si>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</si>
  <si>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</si>
  <si>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Dochody budzetu-Różne rozliczenia- Uzupełnienie subwencji ogólnej dla jednostek samorzadu terytorialnego-Środki na uzupełnienie dochodów gmin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</si>
  <si>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</si>
  <si>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</si>
  <si>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</si>
  <si>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Dochody budzetu-działalność usługowa-Cmentarze-Wpływy z innych lokalnych opłatpobieranych przez jednostki samorząduterytorialnego na posdtawie odrębnych ustaw</t>
  </si>
  <si>
    <t>Dochody budżetu-Oświata i wychowanie-Gimnazja-Wpływy do budżetu pozostałości srodków finansowych gromadzonych na wydzielonym rachunku jednostki budżetowej</t>
  </si>
  <si>
    <t>Straż gminna miejska</t>
  </si>
  <si>
    <t>wykonanie 2012 r.</t>
  </si>
  <si>
    <t>wskaźnik dynamiki 2013/2012</t>
  </si>
  <si>
    <t>Wpłata środków finansowych z niewykorzystanych w terminie wydatków</t>
  </si>
  <si>
    <t>Wykonanie               za 4 m-c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</si>
</sst>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</numFmts>
  <fonts count="34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0" borderId="21" xfId="0" applyFont="1" applyFill="1" applyBorder="1" applyAlignment="1">
      <alignment horizontal="center" vertical="center"/>
    </xf>
    <xf numFmtId="0" fontId="9" fillId="20" borderId="22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9"/>
  <sheetViews>
    <sheetView tabSelected="1" zoomScale="110" zoomScaleNormal="110" workbookViewId="0" topLeftCell="A1">
      <pane ySplit="3" topLeftCell="BM308" activePane="bottomLeft" state="frozen"/>
      <selection pane="topLeft" activeCell="A1" sqref="A1"/>
      <selection pane="bottomLeft" activeCell="D337" sqref="D337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9.375" style="0" customWidth="1"/>
    <col min="10" max="10" width="11.875" style="0" hidden="1" customWidth="1"/>
  </cols>
  <sheetData>
    <row r="1" spans="1:10" ht="19.5" customHeight="1">
      <c r="A1" s="181" t="s">
        <v>108</v>
      </c>
      <c r="B1" s="182"/>
      <c r="C1" s="183"/>
      <c r="D1" s="184" t="s">
        <v>0</v>
      </c>
      <c r="E1" s="184" t="s">
        <v>138</v>
      </c>
      <c r="F1" s="184" t="s">
        <v>235</v>
      </c>
      <c r="G1" s="186" t="s">
        <v>218</v>
      </c>
      <c r="H1" s="184" t="s">
        <v>106</v>
      </c>
      <c r="I1" s="184" t="s">
        <v>233</v>
      </c>
      <c r="J1" s="184" t="s">
        <v>232</v>
      </c>
    </row>
    <row r="2" spans="1:10" ht="14.25" customHeight="1">
      <c r="A2" s="78" t="s">
        <v>1</v>
      </c>
      <c r="B2" s="76" t="s">
        <v>107</v>
      </c>
      <c r="C2" s="77" t="s">
        <v>2</v>
      </c>
      <c r="D2" s="185"/>
      <c r="E2" s="185"/>
      <c r="F2" s="185"/>
      <c r="G2" s="187"/>
      <c r="H2" s="185"/>
      <c r="I2" s="185"/>
      <c r="J2" s="185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168</v>
      </c>
      <c r="B4" s="18"/>
      <c r="C4" s="19"/>
      <c r="D4" s="68" t="s">
        <v>163</v>
      </c>
      <c r="E4" s="20">
        <f>E5</f>
        <v>29037</v>
      </c>
      <c r="F4" s="20">
        <f>F5</f>
        <v>29036.55</v>
      </c>
      <c r="G4" s="142">
        <f>F4*100/E4</f>
        <v>99.99845025312533</v>
      </c>
      <c r="H4" s="142"/>
      <c r="I4" s="142">
        <f>(F4/J4)*100</f>
        <v>165.80537366887404</v>
      </c>
      <c r="J4" s="20">
        <f>SUM(J5)</f>
        <v>17512.43</v>
      </c>
    </row>
    <row r="5" spans="1:10" ht="12.75">
      <c r="A5" s="130"/>
      <c r="B5" s="166" t="s">
        <v>219</v>
      </c>
      <c r="C5" s="113"/>
      <c r="D5" s="116" t="s">
        <v>5</v>
      </c>
      <c r="E5" s="23">
        <f>SUM(E6)</f>
        <v>29037</v>
      </c>
      <c r="F5" s="23">
        <f>SUM(F6)</f>
        <v>29036.55</v>
      </c>
      <c r="G5" s="143">
        <f>F5*100/E5</f>
        <v>99.99845025312533</v>
      </c>
      <c r="H5" s="143"/>
      <c r="I5" s="143">
        <f>(F5/J5)*100</f>
        <v>165.80537366887404</v>
      </c>
      <c r="J5" s="23">
        <f>SUM(J6)</f>
        <v>17512.43</v>
      </c>
    </row>
    <row r="6" spans="1:10" ht="12.75">
      <c r="A6" s="131"/>
      <c r="B6" s="112"/>
      <c r="C6" s="81">
        <v>2010</v>
      </c>
      <c r="D6" s="116" t="s">
        <v>164</v>
      </c>
      <c r="E6" s="27">
        <v>29037</v>
      </c>
      <c r="F6" s="27">
        <v>29036.55</v>
      </c>
      <c r="G6" s="144">
        <f>F6*100/E6</f>
        <v>99.99845025312533</v>
      </c>
      <c r="H6" s="144"/>
      <c r="I6" s="144">
        <f>(F6/J6)*100</f>
        <v>165.80537366887404</v>
      </c>
      <c r="J6" s="45">
        <v>17512.43</v>
      </c>
    </row>
    <row r="7" spans="1:10" ht="12.75">
      <c r="A7" s="28">
        <v>600</v>
      </c>
      <c r="B7" s="18"/>
      <c r="C7" s="19"/>
      <c r="D7" s="68" t="s">
        <v>6</v>
      </c>
      <c r="E7" s="20">
        <f>E8+E12+E24+E28</f>
        <v>3171557</v>
      </c>
      <c r="F7" s="20">
        <f>F8+F12+F24+F28</f>
        <v>26648.29</v>
      </c>
      <c r="G7" s="142">
        <f>F7*100/E7</f>
        <v>0.84022737097268</v>
      </c>
      <c r="H7" s="142" t="e">
        <f>H8+H12+H28</f>
        <v>#REF!</v>
      </c>
      <c r="I7" s="142">
        <f>(F7/J7)*100</f>
        <v>38.954641754366534</v>
      </c>
      <c r="J7" s="20">
        <f>SUM(J8,J12,J24,J28)</f>
        <v>68408.51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373</v>
      </c>
      <c r="F8" s="23">
        <f>SUM(F10:F11)</f>
        <v>200</v>
      </c>
      <c r="G8" s="143">
        <f>F8*100/E8</f>
        <v>53.61930294906166</v>
      </c>
      <c r="H8" s="143" t="e">
        <f>SUM(#REF!)</f>
        <v>#REF!</v>
      </c>
      <c r="I8" s="143">
        <f>(F8/J8)*100</f>
        <v>39.461741841284876</v>
      </c>
      <c r="J8" s="23">
        <f>SUM(J9:J11)</f>
        <v>506.82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162</v>
      </c>
      <c r="H9" s="144"/>
      <c r="I9" s="156" t="s">
        <v>162</v>
      </c>
      <c r="J9" s="27">
        <v>0</v>
      </c>
    </row>
    <row r="10" spans="1:10" ht="12.75">
      <c r="A10" s="24"/>
      <c r="B10" s="25"/>
      <c r="C10" s="32" t="s">
        <v>27</v>
      </c>
      <c r="D10" s="12" t="s">
        <v>28</v>
      </c>
      <c r="E10" s="27">
        <v>157</v>
      </c>
      <c r="F10" s="27">
        <v>128</v>
      </c>
      <c r="G10" s="144">
        <f aca="true" t="shared" si="0" ref="G10:G15">F10*100/E10</f>
        <v>81.52866242038216</v>
      </c>
      <c r="H10" s="144"/>
      <c r="I10" s="144">
        <f>(F10/J10)*100</f>
        <v>100</v>
      </c>
      <c r="J10" s="45">
        <v>128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72</v>
      </c>
      <c r="G11" s="144">
        <f t="shared" si="0"/>
        <v>33.333333333333336</v>
      </c>
      <c r="H11" s="144"/>
      <c r="I11" s="144">
        <f>(F11/J11)*100</f>
        <v>19.0063882582757</v>
      </c>
      <c r="J11" s="45">
        <v>378.82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SUM(E13:E23)</f>
        <v>1966174</v>
      </c>
      <c r="F12" s="23">
        <f>SUM(F13:F23)</f>
        <v>23624.91</v>
      </c>
      <c r="G12" s="143">
        <f t="shared" si="0"/>
        <v>1.2015676130393342</v>
      </c>
      <c r="H12" s="143">
        <v>0</v>
      </c>
      <c r="I12" s="143">
        <f>(F12/J12)*100</f>
        <v>79.72998010539584</v>
      </c>
      <c r="J12" s="23">
        <f>SUM(J13:J23)</f>
        <v>29631.15</v>
      </c>
    </row>
    <row r="13" spans="1:10" s="87" customFormat="1" ht="22.5" hidden="1">
      <c r="A13" s="21"/>
      <c r="B13" s="38"/>
      <c r="C13" s="32" t="s">
        <v>80</v>
      </c>
      <c r="D13" s="14" t="s">
        <v>95</v>
      </c>
      <c r="E13" s="27"/>
      <c r="F13" s="27"/>
      <c r="G13" s="144" t="e">
        <f t="shared" si="0"/>
        <v>#DIV/0!</v>
      </c>
      <c r="H13" s="144"/>
      <c r="I13" s="144">
        <f>(F13/J13)*100</f>
        <v>0</v>
      </c>
      <c r="J13" s="45">
        <v>6201.24</v>
      </c>
    </row>
    <row r="14" spans="1:10" ht="12.75">
      <c r="A14" s="24"/>
      <c r="B14" s="25"/>
      <c r="C14" s="32" t="s">
        <v>17</v>
      </c>
      <c r="D14" s="12" t="s">
        <v>18</v>
      </c>
      <c r="E14" s="27">
        <v>50000</v>
      </c>
      <c r="F14" s="27">
        <v>23502.86</v>
      </c>
      <c r="G14" s="144">
        <f t="shared" si="0"/>
        <v>47.00572</v>
      </c>
      <c r="H14" s="144">
        <v>0</v>
      </c>
      <c r="I14" s="144">
        <f>(F14/J14)*100</f>
        <v>100.31135416226525</v>
      </c>
      <c r="J14" s="27">
        <v>23429.91</v>
      </c>
    </row>
    <row r="15" spans="1:10" ht="12.75" hidden="1">
      <c r="A15" s="24"/>
      <c r="B15" s="25"/>
      <c r="C15" s="32" t="s">
        <v>167</v>
      </c>
      <c r="D15" s="115" t="s">
        <v>194</v>
      </c>
      <c r="E15" s="83"/>
      <c r="F15" s="83"/>
      <c r="G15" s="144" t="e">
        <f t="shared" si="0"/>
        <v>#DIV/0!</v>
      </c>
      <c r="H15" s="144"/>
      <c r="I15" s="156" t="s">
        <v>162</v>
      </c>
      <c r="J15" s="156" t="s">
        <v>162</v>
      </c>
    </row>
    <row r="16" spans="1:10" ht="12.75" hidden="1">
      <c r="A16" s="24"/>
      <c r="B16" s="25"/>
      <c r="C16" s="32" t="s">
        <v>167</v>
      </c>
      <c r="D16" s="115" t="s">
        <v>134</v>
      </c>
      <c r="E16" s="83"/>
      <c r="F16" s="83"/>
      <c r="G16" s="144" t="e">
        <f>F16*100/E16</f>
        <v>#DIV/0!</v>
      </c>
      <c r="H16" s="144"/>
      <c r="I16" s="144" t="e">
        <f>(F16/J16)*100</f>
        <v>#DIV/0!</v>
      </c>
      <c r="J16" s="156"/>
    </row>
    <row r="17" spans="1:10" ht="12.75" hidden="1">
      <c r="A17" s="24"/>
      <c r="B17" s="25"/>
      <c r="C17" s="32" t="s">
        <v>21</v>
      </c>
      <c r="D17" s="115" t="s">
        <v>186</v>
      </c>
      <c r="E17" s="83"/>
      <c r="F17" s="83"/>
      <c r="G17" s="144" t="e">
        <f>F17*100/E17</f>
        <v>#DIV/0!</v>
      </c>
      <c r="H17" s="144"/>
      <c r="I17" s="144" t="e">
        <f>(F17/J17)*100</f>
        <v>#DIV/0!</v>
      </c>
      <c r="J17" s="27">
        <v>0</v>
      </c>
    </row>
    <row r="18" spans="1:10" ht="12.75">
      <c r="A18" s="24"/>
      <c r="B18" s="25"/>
      <c r="C18" s="32" t="s">
        <v>27</v>
      </c>
      <c r="D18" s="14" t="s">
        <v>28</v>
      </c>
      <c r="E18" s="83">
        <v>100</v>
      </c>
      <c r="F18" s="83">
        <v>122.05</v>
      </c>
      <c r="G18" s="144">
        <f aca="true" t="shared" si="1" ref="G18:G27">F18*100/E18</f>
        <v>122.05</v>
      </c>
      <c r="H18" s="144"/>
      <c r="I18" s="156" t="s">
        <v>162</v>
      </c>
      <c r="J18" s="45" t="s">
        <v>162</v>
      </c>
    </row>
    <row r="19" spans="1:10" ht="33" customHeight="1">
      <c r="A19" s="24"/>
      <c r="B19" s="103"/>
      <c r="C19" s="32" t="s">
        <v>140</v>
      </c>
      <c r="D19" s="88" t="s">
        <v>214</v>
      </c>
      <c r="E19" s="83">
        <v>1916074</v>
      </c>
      <c r="F19" s="83">
        <v>0</v>
      </c>
      <c r="G19" s="144">
        <f t="shared" si="1"/>
        <v>0</v>
      </c>
      <c r="H19" s="144">
        <v>0</v>
      </c>
      <c r="I19" s="156" t="s">
        <v>162</v>
      </c>
      <c r="J19" s="27">
        <v>0</v>
      </c>
    </row>
    <row r="20" spans="1:10" ht="33" customHeight="1" hidden="1">
      <c r="A20" s="24"/>
      <c r="B20" s="25"/>
      <c r="C20" s="30" t="s">
        <v>94</v>
      </c>
      <c r="D20" s="14" t="s">
        <v>135</v>
      </c>
      <c r="E20" s="83"/>
      <c r="F20" s="83"/>
      <c r="G20" s="144" t="e">
        <f t="shared" si="1"/>
        <v>#DIV/0!</v>
      </c>
      <c r="H20" s="144"/>
      <c r="I20" s="156" t="s">
        <v>162</v>
      </c>
      <c r="J20" s="45"/>
    </row>
    <row r="21" spans="1:10" ht="33" customHeight="1" hidden="1">
      <c r="A21" s="24"/>
      <c r="B21" s="25"/>
      <c r="C21" s="32" t="s">
        <v>90</v>
      </c>
      <c r="D21" s="14" t="s">
        <v>148</v>
      </c>
      <c r="E21" s="83"/>
      <c r="F21" s="83"/>
      <c r="G21" s="144" t="e">
        <f t="shared" si="1"/>
        <v>#DIV/0!</v>
      </c>
      <c r="H21" s="144"/>
      <c r="I21" s="156" t="s">
        <v>162</v>
      </c>
      <c r="J21" s="27"/>
    </row>
    <row r="22" spans="1:10" ht="33" customHeight="1" hidden="1">
      <c r="A22" s="24"/>
      <c r="B22" s="25"/>
      <c r="C22" s="32" t="s">
        <v>180</v>
      </c>
      <c r="D22" s="14" t="s">
        <v>173</v>
      </c>
      <c r="E22" s="83"/>
      <c r="F22" s="83"/>
      <c r="G22" s="144" t="e">
        <f t="shared" si="1"/>
        <v>#DIV/0!</v>
      </c>
      <c r="H22" s="144"/>
      <c r="I22" s="156" t="s">
        <v>162</v>
      </c>
      <c r="J22" s="45"/>
    </row>
    <row r="23" spans="1:10" ht="33" customHeight="1" hidden="1">
      <c r="A23" s="24"/>
      <c r="B23" s="102"/>
      <c r="C23" s="32" t="s">
        <v>147</v>
      </c>
      <c r="D23" s="14" t="s">
        <v>149</v>
      </c>
      <c r="E23" s="83"/>
      <c r="F23" s="83"/>
      <c r="G23" s="144" t="e">
        <f t="shared" si="1"/>
        <v>#DIV/0!</v>
      </c>
      <c r="H23" s="144"/>
      <c r="I23" s="144" t="e">
        <f>(F23/J23)*100</f>
        <v>#DIV/0!</v>
      </c>
      <c r="J23" s="27"/>
    </row>
    <row r="24" spans="1:10" s="87" customFormat="1" ht="12.75">
      <c r="A24" s="84"/>
      <c r="B24" s="29">
        <v>60017</v>
      </c>
      <c r="C24" s="22"/>
      <c r="D24" s="85" t="s">
        <v>141</v>
      </c>
      <c r="E24" s="86">
        <f>SUM(E25:E27)</f>
        <v>5010</v>
      </c>
      <c r="F24" s="86">
        <f>SUM(F25:F27)</f>
        <v>2823.3799999999997</v>
      </c>
      <c r="G24" s="145">
        <f t="shared" si="1"/>
        <v>56.354890219560865</v>
      </c>
      <c r="H24" s="145"/>
      <c r="I24" s="143">
        <f>(F24/J24)*100</f>
        <v>224.5143334261063</v>
      </c>
      <c r="J24" s="86">
        <f>SUM(J25:J27)</f>
        <v>1257.55</v>
      </c>
    </row>
    <row r="25" spans="1:10" ht="22.5">
      <c r="A25" s="24"/>
      <c r="B25" s="132"/>
      <c r="C25" s="32" t="s">
        <v>10</v>
      </c>
      <c r="D25" s="88" t="s">
        <v>142</v>
      </c>
      <c r="E25" s="83">
        <v>5000</v>
      </c>
      <c r="F25" s="83">
        <v>2823.18</v>
      </c>
      <c r="G25" s="146">
        <f t="shared" si="1"/>
        <v>56.4636</v>
      </c>
      <c r="H25" s="146"/>
      <c r="I25" s="144">
        <f>(F25/J25)*100</f>
        <v>224.49842948590515</v>
      </c>
      <c r="J25" s="83">
        <v>1257.55</v>
      </c>
    </row>
    <row r="26" spans="1:10" ht="12.75">
      <c r="A26" s="24"/>
      <c r="B26" s="103"/>
      <c r="C26" s="32" t="s">
        <v>27</v>
      </c>
      <c r="D26" s="14" t="s">
        <v>28</v>
      </c>
      <c r="E26" s="83">
        <v>10</v>
      </c>
      <c r="F26" s="83">
        <v>0.2</v>
      </c>
      <c r="G26" s="144">
        <f t="shared" si="1"/>
        <v>2</v>
      </c>
      <c r="H26" s="146"/>
      <c r="I26" s="156" t="s">
        <v>162</v>
      </c>
      <c r="J26" s="169" t="s">
        <v>162</v>
      </c>
    </row>
    <row r="27" spans="1:10" ht="22.5" hidden="1">
      <c r="A27" s="24"/>
      <c r="B27" s="33"/>
      <c r="C27" s="32" t="s">
        <v>11</v>
      </c>
      <c r="D27" s="88" t="s">
        <v>191</v>
      </c>
      <c r="E27" s="83"/>
      <c r="F27" s="83"/>
      <c r="G27" s="146" t="e">
        <f t="shared" si="1"/>
        <v>#DIV/0!</v>
      </c>
      <c r="H27" s="146"/>
      <c r="I27" s="157" t="s">
        <v>162</v>
      </c>
      <c r="J27" s="45"/>
    </row>
    <row r="28" spans="1:10" ht="12.75">
      <c r="A28" s="21"/>
      <c r="B28" s="29">
        <v>60095</v>
      </c>
      <c r="C28" s="65"/>
      <c r="D28" s="16" t="s">
        <v>5</v>
      </c>
      <c r="E28" s="23">
        <f>SUM(E29:E31)</f>
        <v>1200000</v>
      </c>
      <c r="F28" s="23">
        <f>SUM(F29:F31)</f>
        <v>0</v>
      </c>
      <c r="G28" s="149">
        <v>0</v>
      </c>
      <c r="H28" s="143" t="e">
        <f>SUM(#REF!)</f>
        <v>#REF!</v>
      </c>
      <c r="I28" s="143">
        <f>(F28/J28)*100</f>
        <v>0</v>
      </c>
      <c r="J28" s="23">
        <f>SUM(J29:J30)</f>
        <v>37012.99</v>
      </c>
    </row>
    <row r="29" spans="1:10" ht="12.75" hidden="1">
      <c r="A29" s="24"/>
      <c r="B29" s="31"/>
      <c r="C29" s="32" t="s">
        <v>10</v>
      </c>
      <c r="D29" s="12" t="s">
        <v>110</v>
      </c>
      <c r="E29" s="27"/>
      <c r="F29" s="45"/>
      <c r="G29" s="144" t="e">
        <f aca="true" t="shared" si="2" ref="G29:G42">F29*100/E29</f>
        <v>#DIV/0!</v>
      </c>
      <c r="H29" s="144">
        <v>0</v>
      </c>
      <c r="I29" s="144">
        <f>(F29/J29)*100</f>
        <v>0</v>
      </c>
      <c r="J29" s="27">
        <v>37012.99</v>
      </c>
    </row>
    <row r="30" spans="1:10" ht="12.75" hidden="1">
      <c r="A30" s="24"/>
      <c r="B30" s="31"/>
      <c r="C30" s="36" t="s">
        <v>11</v>
      </c>
      <c r="D30" s="14" t="s">
        <v>12</v>
      </c>
      <c r="E30" s="27"/>
      <c r="F30" s="27"/>
      <c r="G30" s="144" t="e">
        <f t="shared" si="2"/>
        <v>#DIV/0!</v>
      </c>
      <c r="H30" s="144"/>
      <c r="I30" s="156" t="s">
        <v>162</v>
      </c>
      <c r="J30" s="45"/>
    </row>
    <row r="31" spans="1:10" ht="33.75">
      <c r="A31" s="24"/>
      <c r="B31" s="31"/>
      <c r="C31" s="32" t="s">
        <v>140</v>
      </c>
      <c r="D31" s="88" t="s">
        <v>214</v>
      </c>
      <c r="E31" s="27">
        <v>1200000</v>
      </c>
      <c r="F31" s="27">
        <v>0</v>
      </c>
      <c r="G31" s="144">
        <f t="shared" si="2"/>
        <v>0</v>
      </c>
      <c r="H31" s="144"/>
      <c r="I31" s="156" t="s">
        <v>162</v>
      </c>
      <c r="J31" s="45" t="s">
        <v>162</v>
      </c>
    </row>
    <row r="32" spans="1:10" ht="12.75">
      <c r="A32" s="28">
        <v>700</v>
      </c>
      <c r="B32" s="39"/>
      <c r="C32" s="40"/>
      <c r="D32" s="68" t="s">
        <v>14</v>
      </c>
      <c r="E32" s="20">
        <f>E33+E35+E46</f>
        <v>25570058</v>
      </c>
      <c r="F32" s="20">
        <f>F33+F35+F46</f>
        <v>7960409.67</v>
      </c>
      <c r="G32" s="142">
        <f t="shared" si="2"/>
        <v>31.131762274453973</v>
      </c>
      <c r="H32" s="142" t="e">
        <f>H35+H46+#REF!</f>
        <v>#REF!</v>
      </c>
      <c r="I32" s="142">
        <f>(F32/J32)*100</f>
        <v>94.4387145081955</v>
      </c>
      <c r="J32" s="20">
        <f>J33+J35+J46</f>
        <v>8429180.459999999</v>
      </c>
    </row>
    <row r="33" spans="1:10" ht="22.5">
      <c r="A33" s="49"/>
      <c r="B33" s="50">
        <v>70004</v>
      </c>
      <c r="C33" s="119"/>
      <c r="D33" s="121" t="s">
        <v>181</v>
      </c>
      <c r="E33" s="23">
        <f>SUM(E34)</f>
        <v>9480</v>
      </c>
      <c r="F33" s="23">
        <f>SUM(F34)</f>
        <v>4960</v>
      </c>
      <c r="G33" s="143">
        <f t="shared" si="2"/>
        <v>52.32067510548523</v>
      </c>
      <c r="H33" s="143"/>
      <c r="I33" s="149" t="s">
        <v>162</v>
      </c>
      <c r="J33" s="23">
        <f>SUM(J34:J34)</f>
        <v>0</v>
      </c>
    </row>
    <row r="34" spans="1:10" ht="12.75">
      <c r="A34" s="49"/>
      <c r="B34" s="120"/>
      <c r="C34" s="32" t="s">
        <v>11</v>
      </c>
      <c r="D34" s="14" t="s">
        <v>12</v>
      </c>
      <c r="E34" s="55">
        <v>9480</v>
      </c>
      <c r="F34" s="55">
        <v>4960</v>
      </c>
      <c r="G34" s="147">
        <f t="shared" si="2"/>
        <v>52.32067510548523</v>
      </c>
      <c r="H34" s="147"/>
      <c r="I34" s="156" t="s">
        <v>162</v>
      </c>
      <c r="J34" s="162">
        <v>0</v>
      </c>
    </row>
    <row r="35" spans="1:10" ht="12.75">
      <c r="A35" s="21"/>
      <c r="B35" s="29">
        <v>70005</v>
      </c>
      <c r="C35" s="22"/>
      <c r="D35" s="16" t="s">
        <v>15</v>
      </c>
      <c r="E35" s="23">
        <f>SUM(E36:E45)</f>
        <v>24711049</v>
      </c>
      <c r="F35" s="23">
        <f>SUM(F36:F45)</f>
        <v>7758772.67</v>
      </c>
      <c r="G35" s="143">
        <f t="shared" si="2"/>
        <v>31.397989903221024</v>
      </c>
      <c r="H35" s="143">
        <f>SUM(H36:H44)</f>
        <v>15797919.6</v>
      </c>
      <c r="I35" s="143">
        <f>(F35/J35)*100</f>
        <v>94.61799663903226</v>
      </c>
      <c r="J35" s="23">
        <f>SUM(J36:J45)</f>
        <v>8200102.459999999</v>
      </c>
    </row>
    <row r="36" spans="1:10" ht="22.5">
      <c r="A36" s="24"/>
      <c r="B36" s="31"/>
      <c r="C36" s="36" t="s">
        <v>16</v>
      </c>
      <c r="D36" s="14" t="s">
        <v>111</v>
      </c>
      <c r="E36" s="27">
        <v>1084295</v>
      </c>
      <c r="F36" s="27">
        <v>847224.05</v>
      </c>
      <c r="G36" s="144">
        <f t="shared" si="2"/>
        <v>78.13593625351035</v>
      </c>
      <c r="H36" s="144">
        <v>989911.02</v>
      </c>
      <c r="I36" s="144">
        <f>(F36/J36)*100</f>
        <v>103.07522004815493</v>
      </c>
      <c r="J36" s="27">
        <v>821947.36</v>
      </c>
    </row>
    <row r="37" spans="1:10" ht="22.5">
      <c r="A37" s="24"/>
      <c r="B37" s="31"/>
      <c r="C37" s="36" t="s">
        <v>29</v>
      </c>
      <c r="D37" s="14" t="s">
        <v>113</v>
      </c>
      <c r="E37" s="27">
        <v>315000</v>
      </c>
      <c r="F37" s="27">
        <v>0</v>
      </c>
      <c r="G37" s="144">
        <f t="shared" si="2"/>
        <v>0</v>
      </c>
      <c r="H37" s="144"/>
      <c r="I37" s="156" t="s">
        <v>162</v>
      </c>
      <c r="J37" s="45" t="s">
        <v>162</v>
      </c>
    </row>
    <row r="38" spans="1:10" ht="12.75">
      <c r="A38" s="24"/>
      <c r="B38" s="31"/>
      <c r="C38" s="37" t="s">
        <v>17</v>
      </c>
      <c r="D38" s="12" t="s">
        <v>18</v>
      </c>
      <c r="E38" s="27">
        <v>340000</v>
      </c>
      <c r="F38" s="27">
        <v>11747.7</v>
      </c>
      <c r="G38" s="144">
        <f t="shared" si="2"/>
        <v>3.4552058823529412</v>
      </c>
      <c r="H38" s="144">
        <v>115942.36</v>
      </c>
      <c r="I38" s="144">
        <f aca="true" t="shared" si="3" ref="I38:I46">(F38/J38)*100</f>
        <v>16.636161066735397</v>
      </c>
      <c r="J38" s="27">
        <v>70615.45</v>
      </c>
    </row>
    <row r="39" spans="1:10" ht="22.5">
      <c r="A39" s="101"/>
      <c r="B39" s="31"/>
      <c r="C39" s="32" t="s">
        <v>10</v>
      </c>
      <c r="D39" s="14" t="s">
        <v>139</v>
      </c>
      <c r="E39" s="27">
        <v>17864510</v>
      </c>
      <c r="F39" s="27">
        <v>5702274.67</v>
      </c>
      <c r="G39" s="144">
        <f t="shared" si="2"/>
        <v>31.91956941444238</v>
      </c>
      <c r="H39" s="144"/>
      <c r="I39" s="144">
        <f t="shared" si="3"/>
        <v>106.91245458494916</v>
      </c>
      <c r="J39" s="27">
        <v>5333592.51</v>
      </c>
    </row>
    <row r="40" spans="1:10" ht="12.75">
      <c r="A40" s="101"/>
      <c r="B40" s="31"/>
      <c r="C40" s="32" t="s">
        <v>10</v>
      </c>
      <c r="D40" s="12" t="s">
        <v>110</v>
      </c>
      <c r="E40" s="27">
        <v>292327</v>
      </c>
      <c r="F40" s="27">
        <v>129613.05</v>
      </c>
      <c r="G40" s="144">
        <f t="shared" si="2"/>
        <v>44.338377912406315</v>
      </c>
      <c r="H40" s="144">
        <v>11199744.45</v>
      </c>
      <c r="I40" s="144">
        <f t="shared" si="3"/>
        <v>84.71323242362703</v>
      </c>
      <c r="J40" s="27">
        <v>153002.13</v>
      </c>
    </row>
    <row r="41" spans="1:10" ht="22.5">
      <c r="A41" s="24"/>
      <c r="B41" s="31"/>
      <c r="C41" s="37" t="s">
        <v>86</v>
      </c>
      <c r="D41" s="14" t="s">
        <v>136</v>
      </c>
      <c r="E41" s="27">
        <v>350000</v>
      </c>
      <c r="F41" s="27">
        <v>198797.35</v>
      </c>
      <c r="G41" s="144">
        <f t="shared" si="2"/>
        <v>56.79924285714286</v>
      </c>
      <c r="H41" s="144">
        <v>80082.09</v>
      </c>
      <c r="I41" s="144">
        <f t="shared" si="3"/>
        <v>81.81816460725379</v>
      </c>
      <c r="J41" s="27">
        <v>242974.59</v>
      </c>
    </row>
    <row r="42" spans="1:10" ht="12.75">
      <c r="A42" s="24"/>
      <c r="B42" s="31"/>
      <c r="C42" s="37" t="s">
        <v>19</v>
      </c>
      <c r="D42" s="12" t="s">
        <v>20</v>
      </c>
      <c r="E42" s="27">
        <v>4446300</v>
      </c>
      <c r="F42" s="27">
        <v>790496.52</v>
      </c>
      <c r="G42" s="144">
        <f t="shared" si="2"/>
        <v>17.77874907226233</v>
      </c>
      <c r="H42" s="144">
        <v>3351391.27</v>
      </c>
      <c r="I42" s="144">
        <f t="shared" si="3"/>
        <v>51.60622352252054</v>
      </c>
      <c r="J42" s="27">
        <v>1531785.25</v>
      </c>
    </row>
    <row r="43" spans="1:10" ht="12.75" hidden="1">
      <c r="A43" s="24"/>
      <c r="B43" s="31"/>
      <c r="C43" s="32" t="s">
        <v>21</v>
      </c>
      <c r="D43" s="12" t="s">
        <v>112</v>
      </c>
      <c r="E43" s="27">
        <v>0</v>
      </c>
      <c r="F43" s="27">
        <v>0</v>
      </c>
      <c r="G43" s="156" t="s">
        <v>162</v>
      </c>
      <c r="H43" s="144"/>
      <c r="I43" s="144" t="e">
        <f t="shared" si="3"/>
        <v>#DIV/0!</v>
      </c>
      <c r="J43" s="27">
        <v>0</v>
      </c>
    </row>
    <row r="44" spans="1:10" ht="12" customHeight="1">
      <c r="A44" s="24"/>
      <c r="B44" s="31"/>
      <c r="C44" s="32" t="s">
        <v>27</v>
      </c>
      <c r="D44" s="14" t="s">
        <v>28</v>
      </c>
      <c r="E44" s="27">
        <v>8617</v>
      </c>
      <c r="F44" s="27">
        <v>64994.75</v>
      </c>
      <c r="G44" s="144">
        <f aca="true" t="shared" si="4" ref="G44:G64">F44*100/E44</f>
        <v>754.2619241035163</v>
      </c>
      <c r="H44" s="144">
        <v>60848.41</v>
      </c>
      <c r="I44" s="144">
        <f t="shared" si="3"/>
        <v>411.3912032392395</v>
      </c>
      <c r="J44" s="45">
        <v>15798.77</v>
      </c>
    </row>
    <row r="45" spans="1:10" ht="13.5" customHeight="1">
      <c r="A45" s="24"/>
      <c r="B45" s="31"/>
      <c r="C45" s="32" t="s">
        <v>11</v>
      </c>
      <c r="D45" s="14" t="s">
        <v>12</v>
      </c>
      <c r="E45" s="27">
        <v>10000</v>
      </c>
      <c r="F45" s="27">
        <v>13624.58</v>
      </c>
      <c r="G45" s="144">
        <f t="shared" si="4"/>
        <v>136.2458</v>
      </c>
      <c r="H45" s="144"/>
      <c r="I45" s="144">
        <f t="shared" si="3"/>
        <v>44.83775636468946</v>
      </c>
      <c r="J45" s="45">
        <v>30386.4</v>
      </c>
    </row>
    <row r="46" spans="1:10" ht="12.75">
      <c r="A46" s="21"/>
      <c r="B46" s="29">
        <v>70095</v>
      </c>
      <c r="C46" s="22"/>
      <c r="D46" s="16" t="s">
        <v>5</v>
      </c>
      <c r="E46" s="23">
        <f>SUM(E47:E49)</f>
        <v>849529</v>
      </c>
      <c r="F46" s="23">
        <f>SUM(F47:F49)</f>
        <v>196677</v>
      </c>
      <c r="G46" s="143">
        <f t="shared" si="4"/>
        <v>23.15129913163647</v>
      </c>
      <c r="H46" s="143">
        <v>1001088</v>
      </c>
      <c r="I46" s="143">
        <f t="shared" si="3"/>
        <v>85.85590934092318</v>
      </c>
      <c r="J46" s="23">
        <f>SUM(J47:J49)</f>
        <v>229078</v>
      </c>
    </row>
    <row r="47" spans="1:10" ht="22.5">
      <c r="A47" s="21"/>
      <c r="B47" s="38"/>
      <c r="C47" s="30" t="s">
        <v>80</v>
      </c>
      <c r="D47" s="14" t="s">
        <v>95</v>
      </c>
      <c r="E47" s="27">
        <v>1674</v>
      </c>
      <c r="F47" s="27">
        <v>0</v>
      </c>
      <c r="G47" s="144">
        <f t="shared" si="4"/>
        <v>0</v>
      </c>
      <c r="H47" s="144"/>
      <c r="I47" s="156" t="s">
        <v>162</v>
      </c>
      <c r="J47" s="45" t="s">
        <v>162</v>
      </c>
    </row>
    <row r="48" spans="1:10" ht="33.75">
      <c r="A48" s="24"/>
      <c r="B48" s="25"/>
      <c r="C48" s="32" t="s">
        <v>140</v>
      </c>
      <c r="D48" s="88" t="s">
        <v>214</v>
      </c>
      <c r="E48" s="27">
        <v>551178</v>
      </c>
      <c r="F48" s="27">
        <v>0</v>
      </c>
      <c r="G48" s="144">
        <f t="shared" si="4"/>
        <v>0</v>
      </c>
      <c r="H48" s="144">
        <v>1000</v>
      </c>
      <c r="I48" s="156" t="s">
        <v>162</v>
      </c>
      <c r="J48" s="45">
        <v>0</v>
      </c>
    </row>
    <row r="49" spans="1:10" ht="33.75">
      <c r="A49" s="21"/>
      <c r="B49" s="38"/>
      <c r="C49" s="32">
        <v>6330</v>
      </c>
      <c r="D49" s="14" t="s">
        <v>212</v>
      </c>
      <c r="E49" s="27">
        <v>296677</v>
      </c>
      <c r="F49" s="27">
        <v>196677</v>
      </c>
      <c r="G49" s="144">
        <f t="shared" si="4"/>
        <v>66.29330888474671</v>
      </c>
      <c r="H49" s="144">
        <v>1000088</v>
      </c>
      <c r="I49" s="156">
        <f aca="true" t="shared" si="5" ref="I49:I59">(F49/J49)*100</f>
        <v>85.85590934092318</v>
      </c>
      <c r="J49" s="27">
        <v>229078</v>
      </c>
    </row>
    <row r="50" spans="1:10" ht="12.75">
      <c r="A50" s="28">
        <v>710</v>
      </c>
      <c r="B50" s="39"/>
      <c r="C50" s="40"/>
      <c r="D50" s="68" t="s">
        <v>22</v>
      </c>
      <c r="E50" s="20">
        <f>E51</f>
        <v>30000</v>
      </c>
      <c r="F50" s="20">
        <f>F52+F53</f>
        <v>7832.6</v>
      </c>
      <c r="G50" s="142">
        <f t="shared" si="4"/>
        <v>26.108666666666668</v>
      </c>
      <c r="H50" s="142">
        <f>H51</f>
        <v>6000</v>
      </c>
      <c r="I50" s="148" t="s">
        <v>162</v>
      </c>
      <c r="J50" s="20">
        <f>J51</f>
        <v>0</v>
      </c>
    </row>
    <row r="51" spans="1:10" ht="12.75">
      <c r="A51" s="21"/>
      <c r="B51" s="29">
        <v>71035</v>
      </c>
      <c r="C51" s="22"/>
      <c r="D51" s="16" t="s">
        <v>23</v>
      </c>
      <c r="E51" s="23">
        <f>SUM(E52:E53)</f>
        <v>30000</v>
      </c>
      <c r="F51" s="23">
        <f>SUM(F52)</f>
        <v>7832.6</v>
      </c>
      <c r="G51" s="143">
        <f t="shared" si="4"/>
        <v>26.108666666666668</v>
      </c>
      <c r="H51" s="143">
        <f>H53</f>
        <v>6000</v>
      </c>
      <c r="I51" s="149" t="s">
        <v>162</v>
      </c>
      <c r="J51" s="23">
        <f>SUM(J53)</f>
        <v>0</v>
      </c>
    </row>
    <row r="52" spans="1:12" ht="45">
      <c r="A52" s="21"/>
      <c r="B52" s="38"/>
      <c r="C52" s="32" t="s">
        <v>48</v>
      </c>
      <c r="D52" s="14" t="s">
        <v>229</v>
      </c>
      <c r="E52" s="27">
        <v>24000</v>
      </c>
      <c r="F52" s="27">
        <v>7832.6</v>
      </c>
      <c r="G52" s="144">
        <f t="shared" si="4"/>
        <v>32.63583333333333</v>
      </c>
      <c r="H52" s="143"/>
      <c r="I52" s="156" t="s">
        <v>162</v>
      </c>
      <c r="J52" s="42" t="s">
        <v>162</v>
      </c>
      <c r="K52" s="124"/>
      <c r="L52" s="124"/>
    </row>
    <row r="53" spans="1:10" ht="33.75">
      <c r="A53" s="24"/>
      <c r="B53" s="25"/>
      <c r="C53" s="26">
        <v>2020</v>
      </c>
      <c r="D53" s="14" t="s">
        <v>209</v>
      </c>
      <c r="E53" s="27">
        <v>6000</v>
      </c>
      <c r="F53" s="27">
        <v>0</v>
      </c>
      <c r="G53" s="144">
        <f t="shared" si="4"/>
        <v>0</v>
      </c>
      <c r="H53" s="144">
        <v>6000</v>
      </c>
      <c r="I53" s="156" t="s">
        <v>162</v>
      </c>
      <c r="J53" s="27">
        <v>0</v>
      </c>
    </row>
    <row r="54" spans="1:10" ht="12.75">
      <c r="A54" s="28">
        <v>750</v>
      </c>
      <c r="B54" s="18"/>
      <c r="C54" s="34"/>
      <c r="D54" s="68" t="s">
        <v>24</v>
      </c>
      <c r="E54" s="41">
        <f>E55+E58+E65+E67+E71</f>
        <v>838306</v>
      </c>
      <c r="F54" s="41">
        <f>F55+F58+F65+F67+F71</f>
        <v>348506.03</v>
      </c>
      <c r="G54" s="148">
        <f t="shared" si="4"/>
        <v>41.57265127530997</v>
      </c>
      <c r="H54" s="148">
        <f>H55+H58+H65+H67+H71</f>
        <v>1436509.5</v>
      </c>
      <c r="I54" s="148">
        <f t="shared" si="5"/>
        <v>78.25796824676688</v>
      </c>
      <c r="J54" s="41">
        <f>J55+J58+J65+J67+J71</f>
        <v>445329.77</v>
      </c>
    </row>
    <row r="55" spans="1:10" ht="12.75">
      <c r="A55" s="21"/>
      <c r="B55" s="29">
        <v>75011</v>
      </c>
      <c r="C55" s="22"/>
      <c r="D55" s="16" t="s">
        <v>25</v>
      </c>
      <c r="E55" s="42">
        <f>SUM(E56:E57)</f>
        <v>431100</v>
      </c>
      <c r="F55" s="42">
        <f>SUM(F56:F57)</f>
        <v>155884.1</v>
      </c>
      <c r="G55" s="149">
        <f t="shared" si="4"/>
        <v>36.159614938529344</v>
      </c>
      <c r="H55" s="149">
        <f>SUM(H56:H57)</f>
        <v>449409.12</v>
      </c>
      <c r="I55" s="149">
        <f t="shared" si="5"/>
        <v>93.82390364102768</v>
      </c>
      <c r="J55" s="42">
        <f>SUM(J56:J57)</f>
        <v>166145.4</v>
      </c>
    </row>
    <row r="56" spans="1:10" ht="45">
      <c r="A56" s="24"/>
      <c r="B56" s="31"/>
      <c r="C56" s="32">
        <v>2010</v>
      </c>
      <c r="D56" s="14" t="s">
        <v>202</v>
      </c>
      <c r="E56" s="27">
        <v>431000</v>
      </c>
      <c r="F56" s="27">
        <v>155819</v>
      </c>
      <c r="G56" s="144">
        <f t="shared" si="4"/>
        <v>36.15290023201856</v>
      </c>
      <c r="H56" s="144">
        <v>440600</v>
      </c>
      <c r="I56" s="144">
        <f t="shared" si="5"/>
        <v>93.84425439653096</v>
      </c>
      <c r="J56" s="27">
        <v>166040</v>
      </c>
    </row>
    <row r="57" spans="1:10" ht="33.75">
      <c r="A57" s="21"/>
      <c r="B57" s="38"/>
      <c r="C57" s="32" t="s">
        <v>87</v>
      </c>
      <c r="D57" s="14" t="s">
        <v>121</v>
      </c>
      <c r="E57" s="27">
        <v>100</v>
      </c>
      <c r="F57" s="27">
        <v>65.1</v>
      </c>
      <c r="G57" s="144">
        <f t="shared" si="4"/>
        <v>65.1</v>
      </c>
      <c r="H57" s="144">
        <v>8809.12</v>
      </c>
      <c r="I57" s="144">
        <f t="shared" si="5"/>
        <v>61.764705882352935</v>
      </c>
      <c r="J57" s="27">
        <v>105.4</v>
      </c>
    </row>
    <row r="58" spans="1:10" ht="12.75">
      <c r="A58" s="21"/>
      <c r="B58" s="29">
        <v>75023</v>
      </c>
      <c r="C58" s="22"/>
      <c r="D58" s="16" t="s">
        <v>26</v>
      </c>
      <c r="E58" s="23">
        <f>SUM(E59:E64)</f>
        <v>407206</v>
      </c>
      <c r="F58" s="23">
        <f>SUM(F59:F64)</f>
        <v>192621.93</v>
      </c>
      <c r="G58" s="143">
        <f t="shared" si="4"/>
        <v>47.3033133107076</v>
      </c>
      <c r="H58" s="143">
        <f>SUM(H60:H64)</f>
        <v>987100.3799999999</v>
      </c>
      <c r="I58" s="143">
        <f t="shared" si="5"/>
        <v>68.99452501585243</v>
      </c>
      <c r="J58" s="23">
        <f>SUM(J59:J64)</f>
        <v>279184.37</v>
      </c>
    </row>
    <row r="59" spans="1:10" ht="22.5" hidden="1">
      <c r="A59" s="21"/>
      <c r="B59" s="38"/>
      <c r="C59" s="32" t="s">
        <v>80</v>
      </c>
      <c r="D59" s="14" t="s">
        <v>95</v>
      </c>
      <c r="E59" s="27"/>
      <c r="F59" s="27"/>
      <c r="G59" s="144" t="e">
        <f t="shared" si="4"/>
        <v>#DIV/0!</v>
      </c>
      <c r="H59" s="144"/>
      <c r="I59" s="144">
        <f t="shared" si="5"/>
        <v>0</v>
      </c>
      <c r="J59" s="45">
        <v>9032.31</v>
      </c>
    </row>
    <row r="60" spans="1:10" ht="12.75">
      <c r="A60" s="24"/>
      <c r="B60" s="31"/>
      <c r="C60" s="36" t="s">
        <v>17</v>
      </c>
      <c r="D60" s="12" t="s">
        <v>18</v>
      </c>
      <c r="E60" s="27">
        <v>35000</v>
      </c>
      <c r="F60" s="27">
        <v>16199</v>
      </c>
      <c r="G60" s="144">
        <f t="shared" si="4"/>
        <v>46.28285714285714</v>
      </c>
      <c r="H60" s="144">
        <v>32352</v>
      </c>
      <c r="I60" s="144">
        <f>(F60/J60)*100</f>
        <v>105.33879568214333</v>
      </c>
      <c r="J60" s="27">
        <v>15378</v>
      </c>
    </row>
    <row r="61" spans="1:10" ht="33.75" hidden="1">
      <c r="A61" s="24"/>
      <c r="B61" s="31"/>
      <c r="C61" s="32" t="s">
        <v>177</v>
      </c>
      <c r="D61" s="14" t="s">
        <v>189</v>
      </c>
      <c r="E61" s="27"/>
      <c r="F61" s="27"/>
      <c r="G61" s="144" t="e">
        <f t="shared" si="4"/>
        <v>#DIV/0!</v>
      </c>
      <c r="H61" s="144"/>
      <c r="I61" s="156" t="s">
        <v>162</v>
      </c>
      <c r="J61" s="45"/>
    </row>
    <row r="62" spans="1:10" ht="12.75">
      <c r="A62" s="24"/>
      <c r="B62" s="31"/>
      <c r="C62" s="32" t="s">
        <v>27</v>
      </c>
      <c r="D62" s="12" t="s">
        <v>28</v>
      </c>
      <c r="E62" s="27">
        <v>168638</v>
      </c>
      <c r="F62" s="27">
        <v>98439.77</v>
      </c>
      <c r="G62" s="144">
        <f t="shared" si="4"/>
        <v>58.373421174349794</v>
      </c>
      <c r="H62" s="144">
        <v>833783.82</v>
      </c>
      <c r="I62" s="144">
        <f>(F62/J62)*100</f>
        <v>118.0079978057462</v>
      </c>
      <c r="J62" s="27">
        <v>83417.88</v>
      </c>
    </row>
    <row r="63" spans="1:10" ht="12.75" hidden="1">
      <c r="A63" s="24"/>
      <c r="B63" s="31"/>
      <c r="C63" s="30" t="s">
        <v>199</v>
      </c>
      <c r="D63" s="12" t="s">
        <v>200</v>
      </c>
      <c r="E63" s="27"/>
      <c r="F63" s="27"/>
      <c r="G63" s="144" t="e">
        <f t="shared" si="4"/>
        <v>#DIV/0!</v>
      </c>
      <c r="H63" s="156"/>
      <c r="I63" s="144">
        <f>(F63/J63)*100</f>
        <v>0</v>
      </c>
      <c r="J63" s="45">
        <v>27749</v>
      </c>
    </row>
    <row r="64" spans="1:10" ht="12.75">
      <c r="A64" s="24"/>
      <c r="B64" s="31"/>
      <c r="C64" s="30" t="s">
        <v>11</v>
      </c>
      <c r="D64" s="13" t="s">
        <v>12</v>
      </c>
      <c r="E64" s="27">
        <v>203568</v>
      </c>
      <c r="F64" s="27">
        <v>77983.16</v>
      </c>
      <c r="G64" s="144">
        <f t="shared" si="4"/>
        <v>38.30816238308575</v>
      </c>
      <c r="H64" s="144">
        <v>120964.56</v>
      </c>
      <c r="I64" s="144">
        <f>(F64/J64)*100</f>
        <v>54.30310657169092</v>
      </c>
      <c r="J64" s="27">
        <v>143607.18</v>
      </c>
    </row>
    <row r="65" spans="1:10" ht="17.25" customHeight="1" hidden="1">
      <c r="A65" s="24"/>
      <c r="B65" s="29">
        <v>75056</v>
      </c>
      <c r="C65" s="44"/>
      <c r="D65" s="16" t="s">
        <v>159</v>
      </c>
      <c r="E65" s="23">
        <f>SUM(E66)</f>
        <v>0</v>
      </c>
      <c r="F65" s="23">
        <f>SUM(F66)</f>
        <v>0</v>
      </c>
      <c r="G65" s="149" t="s">
        <v>162</v>
      </c>
      <c r="H65" s="143"/>
      <c r="I65" s="143" t="e">
        <f>(F65/J65)*100</f>
        <v>#DIV/0!</v>
      </c>
      <c r="J65" s="23">
        <f>SUM(J66)</f>
        <v>0</v>
      </c>
    </row>
    <row r="66" spans="1:10" ht="17.25" customHeight="1" hidden="1">
      <c r="A66" s="24"/>
      <c r="B66" s="31"/>
      <c r="C66" s="32" t="s">
        <v>158</v>
      </c>
      <c r="D66" s="12" t="s">
        <v>134</v>
      </c>
      <c r="E66" s="27">
        <v>0</v>
      </c>
      <c r="F66" s="27">
        <v>0</v>
      </c>
      <c r="G66" s="156" t="s">
        <v>162</v>
      </c>
      <c r="H66" s="144"/>
      <c r="I66" s="144" t="e">
        <f>(F66/J66)*100</f>
        <v>#DIV/0!</v>
      </c>
      <c r="J66" s="27"/>
    </row>
    <row r="67" spans="1:10" ht="17.25" customHeight="1" hidden="1">
      <c r="A67" s="24"/>
      <c r="B67" s="29">
        <v>75075</v>
      </c>
      <c r="C67" s="44"/>
      <c r="D67" s="16" t="s">
        <v>174</v>
      </c>
      <c r="E67" s="23">
        <f>SUM(E69:E70)</f>
        <v>0</v>
      </c>
      <c r="F67" s="23">
        <f>SUM(F69:F70)</f>
        <v>0</v>
      </c>
      <c r="G67" s="143" t="e">
        <f>F67*100/E67</f>
        <v>#DIV/0!</v>
      </c>
      <c r="H67" s="143"/>
      <c r="I67" s="149" t="s">
        <v>162</v>
      </c>
      <c r="J67" s="23">
        <f>SUM(J69:J70)</f>
        <v>0</v>
      </c>
    </row>
    <row r="68" spans="1:10" ht="27.75" customHeight="1" hidden="1">
      <c r="A68" s="24"/>
      <c r="B68" s="38"/>
      <c r="C68" s="32" t="s">
        <v>156</v>
      </c>
      <c r="D68" s="14" t="s">
        <v>157</v>
      </c>
      <c r="E68" s="23"/>
      <c r="F68" s="23"/>
      <c r="G68" s="144" t="e">
        <f>F68*100/E68</f>
        <v>#DIV/0!</v>
      </c>
      <c r="H68" s="143"/>
      <c r="I68" s="144" t="e">
        <f>(F68/J68)*100</f>
        <v>#DIV/0!</v>
      </c>
      <c r="J68" s="27"/>
    </row>
    <row r="69" spans="1:10" ht="17.25" customHeight="1" hidden="1">
      <c r="A69" s="24"/>
      <c r="B69" s="38"/>
      <c r="C69" s="32" t="s">
        <v>11</v>
      </c>
      <c r="D69" s="13" t="s">
        <v>12</v>
      </c>
      <c r="E69" s="27"/>
      <c r="F69" s="27">
        <v>0</v>
      </c>
      <c r="G69" s="144" t="e">
        <f>F69*100/E69</f>
        <v>#DIV/0!</v>
      </c>
      <c r="H69" s="144"/>
      <c r="I69" s="156" t="s">
        <v>162</v>
      </c>
      <c r="J69" s="45"/>
    </row>
    <row r="70" spans="1:10" ht="33.75" hidden="1">
      <c r="A70" s="24"/>
      <c r="B70" s="31"/>
      <c r="C70" s="32" t="s">
        <v>156</v>
      </c>
      <c r="D70" s="88" t="s">
        <v>157</v>
      </c>
      <c r="E70" s="27"/>
      <c r="F70" s="27"/>
      <c r="G70" s="156" t="s">
        <v>162</v>
      </c>
      <c r="H70" s="144"/>
      <c r="I70" s="156" t="s">
        <v>162</v>
      </c>
      <c r="J70" s="45"/>
    </row>
    <row r="71" spans="1:10" ht="12.75" hidden="1">
      <c r="A71" s="24"/>
      <c r="B71" s="29">
        <v>75095</v>
      </c>
      <c r="C71" s="104"/>
      <c r="D71" s="16" t="s">
        <v>5</v>
      </c>
      <c r="E71" s="23">
        <f>SUM(E72:E74)</f>
        <v>0</v>
      </c>
      <c r="F71" s="23">
        <f>SUM(F72:F74)</f>
        <v>0</v>
      </c>
      <c r="G71" s="143" t="e">
        <f>F71*100/E71</f>
        <v>#DIV/0!</v>
      </c>
      <c r="H71" s="143"/>
      <c r="I71" s="143" t="e">
        <f aca="true" t="shared" si="6" ref="I71:I79">(F71/J71)*100</f>
        <v>#DIV/0!</v>
      </c>
      <c r="J71" s="23">
        <f>SUM(J72:J74)</f>
        <v>0</v>
      </c>
    </row>
    <row r="72" spans="1:10" ht="22.5" hidden="1">
      <c r="A72" s="24"/>
      <c r="B72" s="25"/>
      <c r="C72" s="32" t="s">
        <v>150</v>
      </c>
      <c r="D72" s="14" t="s">
        <v>151</v>
      </c>
      <c r="E72" s="27"/>
      <c r="F72" s="27"/>
      <c r="G72" s="144" t="e">
        <f>F72*100/E72</f>
        <v>#DIV/0!</v>
      </c>
      <c r="H72" s="144"/>
      <c r="I72" s="144" t="e">
        <f t="shared" si="6"/>
        <v>#DIV/0!</v>
      </c>
      <c r="J72" s="45">
        <v>0</v>
      </c>
    </row>
    <row r="73" spans="1:10" ht="12.75" hidden="1">
      <c r="A73" s="24"/>
      <c r="B73" s="25"/>
      <c r="C73" s="32" t="s">
        <v>190</v>
      </c>
      <c r="D73" s="14" t="s">
        <v>134</v>
      </c>
      <c r="E73" s="27">
        <v>0</v>
      </c>
      <c r="F73" s="27">
        <v>0</v>
      </c>
      <c r="G73" s="156">
        <v>0</v>
      </c>
      <c r="H73" s="144"/>
      <c r="I73" s="156" t="e">
        <f t="shared" si="6"/>
        <v>#DIV/0!</v>
      </c>
      <c r="J73" s="27">
        <v>0</v>
      </c>
    </row>
    <row r="74" spans="1:10" ht="22.5" hidden="1">
      <c r="A74" s="24"/>
      <c r="B74" s="31"/>
      <c r="C74" s="32" t="s">
        <v>101</v>
      </c>
      <c r="D74" s="14" t="s">
        <v>151</v>
      </c>
      <c r="E74" s="27"/>
      <c r="F74" s="27"/>
      <c r="G74" s="144" t="e">
        <f>F74*100/E74</f>
        <v>#DIV/0!</v>
      </c>
      <c r="H74" s="144"/>
      <c r="I74" s="144" t="e">
        <f t="shared" si="6"/>
        <v>#DIV/0!</v>
      </c>
      <c r="J74" s="27">
        <v>0</v>
      </c>
    </row>
    <row r="75" spans="1:10" ht="33.75">
      <c r="A75" s="43">
        <v>751</v>
      </c>
      <c r="B75" s="39"/>
      <c r="C75" s="40"/>
      <c r="D75" s="69" t="s">
        <v>104</v>
      </c>
      <c r="E75" s="20">
        <f>E76+E78+E80</f>
        <v>10088</v>
      </c>
      <c r="F75" s="20">
        <f>F76+F78+F80</f>
        <v>3368</v>
      </c>
      <c r="G75" s="142">
        <f>F75*100/E75</f>
        <v>33.38620142743854</v>
      </c>
      <c r="H75" s="142" t="e">
        <f>H76+#REF!+#REF!</f>
        <v>#REF!</v>
      </c>
      <c r="I75" s="142">
        <f t="shared" si="6"/>
        <v>99.9406528189911</v>
      </c>
      <c r="J75" s="20">
        <f>J76+J78+J80+J83</f>
        <v>3370</v>
      </c>
    </row>
    <row r="76" spans="1:10" ht="22.5">
      <c r="A76" s="21"/>
      <c r="B76" s="29">
        <v>75101</v>
      </c>
      <c r="C76" s="22"/>
      <c r="D76" s="15" t="s">
        <v>123</v>
      </c>
      <c r="E76" s="23">
        <f>SUM(E77)</f>
        <v>10088</v>
      </c>
      <c r="F76" s="23">
        <f>SUM(F77)</f>
        <v>3368</v>
      </c>
      <c r="G76" s="143">
        <f>F76*100/E76</f>
        <v>33.38620142743854</v>
      </c>
      <c r="H76" s="143">
        <f>H77</f>
        <v>8313</v>
      </c>
      <c r="I76" s="143">
        <f t="shared" si="6"/>
        <v>99.9406528189911</v>
      </c>
      <c r="J76" s="23">
        <f>SUM(J77)</f>
        <v>3370</v>
      </c>
    </row>
    <row r="77" spans="1:10" ht="45">
      <c r="A77" s="24"/>
      <c r="B77" s="25"/>
      <c r="C77" s="32">
        <v>2010</v>
      </c>
      <c r="D77" s="14" t="s">
        <v>202</v>
      </c>
      <c r="E77" s="27">
        <v>10088</v>
      </c>
      <c r="F77" s="27">
        <v>3368</v>
      </c>
      <c r="G77" s="144">
        <f aca="true" t="shared" si="7" ref="G77:G152">F77*100/E77</f>
        <v>33.38620142743854</v>
      </c>
      <c r="H77" s="144">
        <v>8313</v>
      </c>
      <c r="I77" s="144">
        <f t="shared" si="6"/>
        <v>99.9406528189911</v>
      </c>
      <c r="J77" s="27">
        <v>3370</v>
      </c>
    </row>
    <row r="78" spans="1:10" ht="12.75" hidden="1">
      <c r="A78" s="24"/>
      <c r="B78" s="29">
        <v>75107</v>
      </c>
      <c r="C78" s="104"/>
      <c r="D78" s="16" t="s">
        <v>169</v>
      </c>
      <c r="E78" s="23">
        <f>SUM(E79:E79)</f>
        <v>0</v>
      </c>
      <c r="F78" s="23">
        <f>SUM(F79:F79)</f>
        <v>0</v>
      </c>
      <c r="G78" s="42" t="s">
        <v>162</v>
      </c>
      <c r="H78" s="143"/>
      <c r="I78" s="143" t="e">
        <f t="shared" si="6"/>
        <v>#DIV/0!</v>
      </c>
      <c r="J78" s="23">
        <f>SUM(J79:J79)</f>
        <v>0</v>
      </c>
    </row>
    <row r="79" spans="1:10" ht="12.75" hidden="1">
      <c r="A79" s="24"/>
      <c r="B79" s="114"/>
      <c r="C79" s="30">
        <v>2010</v>
      </c>
      <c r="D79" s="12" t="s">
        <v>134</v>
      </c>
      <c r="E79" s="27">
        <v>0</v>
      </c>
      <c r="F79" s="27">
        <v>0</v>
      </c>
      <c r="G79" s="156" t="s">
        <v>162</v>
      </c>
      <c r="H79" s="144"/>
      <c r="I79" s="144" t="e">
        <f t="shared" si="6"/>
        <v>#DIV/0!</v>
      </c>
      <c r="J79" s="45">
        <v>0</v>
      </c>
    </row>
    <row r="80" spans="1:10" s="87" customFormat="1" ht="12.75" hidden="1">
      <c r="A80" s="21"/>
      <c r="B80" s="29">
        <v>75108</v>
      </c>
      <c r="C80" s="22"/>
      <c r="D80" s="16" t="s">
        <v>99</v>
      </c>
      <c r="E80" s="23">
        <f>SUM(E81:E82)</f>
        <v>0</v>
      </c>
      <c r="F80" s="23">
        <f>SUM(F81:F82)</f>
        <v>0</v>
      </c>
      <c r="G80" s="143" t="e">
        <f t="shared" si="7"/>
        <v>#DIV/0!</v>
      </c>
      <c r="H80" s="143"/>
      <c r="I80" s="149" t="s">
        <v>162</v>
      </c>
      <c r="J80" s="23">
        <f>SUM(J81:J82)</f>
        <v>0</v>
      </c>
    </row>
    <row r="81" spans="1:10" ht="12.75" hidden="1">
      <c r="A81" s="24"/>
      <c r="B81" s="31"/>
      <c r="C81" s="32" t="s">
        <v>11</v>
      </c>
      <c r="D81" s="12" t="s">
        <v>12</v>
      </c>
      <c r="E81" s="27">
        <v>0</v>
      </c>
      <c r="F81" s="27">
        <v>0</v>
      </c>
      <c r="G81" s="156" t="s">
        <v>162</v>
      </c>
      <c r="H81" s="144"/>
      <c r="I81" s="156" t="s">
        <v>162</v>
      </c>
      <c r="J81" s="172">
        <v>0</v>
      </c>
    </row>
    <row r="82" spans="1:10" ht="12.75" hidden="1">
      <c r="A82" s="24"/>
      <c r="B82" s="31"/>
      <c r="C82" s="32" t="s">
        <v>158</v>
      </c>
      <c r="D82" s="12" t="s">
        <v>134</v>
      </c>
      <c r="E82" s="27"/>
      <c r="F82" s="27"/>
      <c r="G82" s="144" t="e">
        <f t="shared" si="7"/>
        <v>#DIV/0!</v>
      </c>
      <c r="H82" s="144"/>
      <c r="I82" s="156" t="s">
        <v>162</v>
      </c>
      <c r="J82" s="45"/>
    </row>
    <row r="83" spans="1:10" ht="45" hidden="1">
      <c r="A83" s="24"/>
      <c r="B83" s="29">
        <v>75109</v>
      </c>
      <c r="C83" s="104"/>
      <c r="D83" s="15" t="s">
        <v>188</v>
      </c>
      <c r="E83" s="23">
        <f>SUM(E84)</f>
        <v>0</v>
      </c>
      <c r="F83" s="23">
        <f>SUM(F84)</f>
        <v>0</v>
      </c>
      <c r="G83" s="149" t="s">
        <v>162</v>
      </c>
      <c r="H83" s="143"/>
      <c r="I83" s="143" t="e">
        <f aca="true" t="shared" si="8" ref="I83:I91">(F83/J83)*100</f>
        <v>#DIV/0!</v>
      </c>
      <c r="J83" s="23">
        <f>SUM(J84)</f>
        <v>0</v>
      </c>
    </row>
    <row r="84" spans="1:10" ht="12.75" hidden="1">
      <c r="A84" s="24"/>
      <c r="B84" s="129"/>
      <c r="C84" s="32" t="s">
        <v>158</v>
      </c>
      <c r="D84" s="12" t="s">
        <v>134</v>
      </c>
      <c r="E84" s="27">
        <v>0</v>
      </c>
      <c r="F84" s="27">
        <v>0</v>
      </c>
      <c r="G84" s="156" t="s">
        <v>162</v>
      </c>
      <c r="H84" s="144"/>
      <c r="I84" s="144" t="e">
        <f t="shared" si="8"/>
        <v>#DIV/0!</v>
      </c>
      <c r="J84" s="27">
        <v>0</v>
      </c>
    </row>
    <row r="85" spans="1:10" ht="22.5">
      <c r="A85" s="28">
        <v>754</v>
      </c>
      <c r="B85" s="18"/>
      <c r="C85" s="34"/>
      <c r="D85" s="69" t="s">
        <v>122</v>
      </c>
      <c r="E85" s="20">
        <f>E86</f>
        <v>400000</v>
      </c>
      <c r="F85" s="20">
        <f>F86</f>
        <v>244460.99</v>
      </c>
      <c r="G85" s="142">
        <f t="shared" si="7"/>
        <v>61.1152475</v>
      </c>
      <c r="H85" s="142">
        <f>SUM(H89)</f>
        <v>298873.6</v>
      </c>
      <c r="I85" s="142">
        <f t="shared" si="8"/>
        <v>193.26829627721673</v>
      </c>
      <c r="J85" s="20">
        <f>J86</f>
        <v>126487.89</v>
      </c>
    </row>
    <row r="86" spans="1:10" ht="12.75">
      <c r="A86" s="49"/>
      <c r="B86" s="50">
        <v>75416</v>
      </c>
      <c r="C86" s="119"/>
      <c r="D86" s="173" t="s">
        <v>231</v>
      </c>
      <c r="E86" s="52">
        <f>SUM(E87:E89)</f>
        <v>400000</v>
      </c>
      <c r="F86" s="52">
        <f>SUM(F87:F89)</f>
        <v>244460.99</v>
      </c>
      <c r="G86" s="143">
        <f t="shared" si="7"/>
        <v>61.1152475</v>
      </c>
      <c r="H86" s="151"/>
      <c r="I86" s="144">
        <f t="shared" si="8"/>
        <v>193.26829627721673</v>
      </c>
      <c r="J86" s="23">
        <f>SUM(J87:J88)</f>
        <v>126487.89</v>
      </c>
    </row>
    <row r="87" spans="1:10" ht="22.5">
      <c r="A87" s="49"/>
      <c r="B87" s="176"/>
      <c r="C87" s="54" t="s">
        <v>29</v>
      </c>
      <c r="D87" s="14" t="s">
        <v>113</v>
      </c>
      <c r="E87" s="55">
        <v>400000</v>
      </c>
      <c r="F87" s="55">
        <v>244460.99</v>
      </c>
      <c r="G87" s="144">
        <f t="shared" si="7"/>
        <v>61.1152475</v>
      </c>
      <c r="H87" s="151"/>
      <c r="I87" s="144">
        <f t="shared" si="8"/>
        <v>193.26829627721673</v>
      </c>
      <c r="J87" s="162">
        <v>126487.89</v>
      </c>
    </row>
    <row r="88" spans="1:10" ht="33.75" hidden="1">
      <c r="A88" s="49"/>
      <c r="B88" s="178"/>
      <c r="C88" s="54" t="s">
        <v>140</v>
      </c>
      <c r="D88" s="88" t="s">
        <v>214</v>
      </c>
      <c r="E88" s="55"/>
      <c r="F88" s="55"/>
      <c r="G88" s="144" t="e">
        <f t="shared" si="7"/>
        <v>#DIV/0!</v>
      </c>
      <c r="H88" s="151"/>
      <c r="I88" s="144" t="e">
        <f t="shared" si="8"/>
        <v>#DIV/0!</v>
      </c>
      <c r="J88" s="162">
        <v>0</v>
      </c>
    </row>
    <row r="89" spans="1:10" ht="12.75" hidden="1">
      <c r="A89" s="21"/>
      <c r="B89" s="29">
        <v>75495</v>
      </c>
      <c r="C89" s="65"/>
      <c r="D89" s="16" t="s">
        <v>5</v>
      </c>
      <c r="E89" s="23">
        <f>SUM(E90:E91)</f>
        <v>0</v>
      </c>
      <c r="F89" s="23">
        <f>SUM(F90:F91)</f>
        <v>0</v>
      </c>
      <c r="G89" s="143" t="e">
        <f t="shared" si="7"/>
        <v>#DIV/0!</v>
      </c>
      <c r="H89" s="143">
        <f>SUM(H91)</f>
        <v>298873.6</v>
      </c>
      <c r="I89" s="143">
        <f t="shared" si="8"/>
        <v>0</v>
      </c>
      <c r="J89" s="23">
        <f>SUM(J90:J91)</f>
        <v>78796.91</v>
      </c>
    </row>
    <row r="90" spans="1:10" ht="15" customHeight="1" hidden="1">
      <c r="A90" s="24"/>
      <c r="B90" s="31"/>
      <c r="C90" s="32" t="s">
        <v>29</v>
      </c>
      <c r="D90" s="14" t="s">
        <v>113</v>
      </c>
      <c r="E90" s="27"/>
      <c r="F90" s="27"/>
      <c r="G90" s="144" t="e">
        <f t="shared" si="7"/>
        <v>#DIV/0!</v>
      </c>
      <c r="H90" s="144">
        <v>298873.6</v>
      </c>
      <c r="I90" s="144">
        <f t="shared" si="8"/>
        <v>0</v>
      </c>
      <c r="J90" s="27">
        <v>78796.91</v>
      </c>
    </row>
    <row r="91" spans="1:10" ht="33.75" hidden="1">
      <c r="A91" s="24"/>
      <c r="B91" s="31"/>
      <c r="C91" s="32" t="s">
        <v>140</v>
      </c>
      <c r="D91" s="88" t="s">
        <v>214</v>
      </c>
      <c r="E91" s="27"/>
      <c r="F91" s="27"/>
      <c r="G91" s="144" t="e">
        <f t="shared" si="7"/>
        <v>#DIV/0!</v>
      </c>
      <c r="H91" s="144">
        <v>298873.6</v>
      </c>
      <c r="I91" s="144" t="e">
        <f t="shared" si="8"/>
        <v>#DIV/0!</v>
      </c>
      <c r="J91" s="27">
        <v>0</v>
      </c>
    </row>
    <row r="92" spans="1:10" ht="35.25" customHeight="1">
      <c r="A92" s="174">
        <v>756</v>
      </c>
      <c r="B92" s="175"/>
      <c r="C92" s="40"/>
      <c r="D92" s="69" t="s">
        <v>132</v>
      </c>
      <c r="E92" s="20">
        <f>E93+E98+E107+E122+E130+E134</f>
        <v>100891966</v>
      </c>
      <c r="F92" s="20">
        <f>F93+F98+F107+F122+F130+F134</f>
        <v>30982699.94</v>
      </c>
      <c r="G92" s="142">
        <f t="shared" si="7"/>
        <v>30.7087879920984</v>
      </c>
      <c r="H92" s="142">
        <f>H93+H98+H107+H122+H130+H134</f>
        <v>82918615.82</v>
      </c>
      <c r="I92" s="142">
        <f aca="true" t="shared" si="9" ref="I92:I125">(F92/J92)*100</f>
        <v>98.46228883652259</v>
      </c>
      <c r="J92" s="20">
        <f>SUM(J93,J96,J98,J107,J122,J130,J134)</f>
        <v>31466564.82</v>
      </c>
    </row>
    <row r="93" spans="1:10" ht="13.5" customHeight="1">
      <c r="A93" s="21"/>
      <c r="B93" s="29">
        <v>75601</v>
      </c>
      <c r="C93" s="22"/>
      <c r="D93" s="15" t="s">
        <v>30</v>
      </c>
      <c r="E93" s="23">
        <f>SUM(E94:E95)</f>
        <v>115000</v>
      </c>
      <c r="F93" s="23">
        <f>SUM(F94:F95)</f>
        <v>39643.630000000005</v>
      </c>
      <c r="G93" s="143">
        <f t="shared" si="7"/>
        <v>34.47272173913044</v>
      </c>
      <c r="H93" s="143">
        <f>SUM(H94:H95)</f>
        <v>228288.21</v>
      </c>
      <c r="I93" s="143">
        <f t="shared" si="9"/>
        <v>145.19710423494288</v>
      </c>
      <c r="J93" s="23">
        <f>SUM(J94:J95)</f>
        <v>27303.32</v>
      </c>
    </row>
    <row r="94" spans="1:10" ht="22.5">
      <c r="A94" s="24"/>
      <c r="B94" s="103"/>
      <c r="C94" s="36" t="s">
        <v>31</v>
      </c>
      <c r="D94" s="14" t="s">
        <v>137</v>
      </c>
      <c r="E94" s="27">
        <v>114000</v>
      </c>
      <c r="F94" s="27">
        <v>38560.9</v>
      </c>
      <c r="G94" s="144">
        <f t="shared" si="7"/>
        <v>33.82535087719298</v>
      </c>
      <c r="H94" s="144">
        <v>136395.86</v>
      </c>
      <c r="I94" s="144">
        <f t="shared" si="9"/>
        <v>146.8170084448269</v>
      </c>
      <c r="J94" s="27">
        <v>26264.6</v>
      </c>
    </row>
    <row r="95" spans="1:10" ht="12.75" customHeight="1">
      <c r="A95" s="24"/>
      <c r="B95" s="25"/>
      <c r="C95" s="32" t="s">
        <v>21</v>
      </c>
      <c r="D95" s="14" t="s">
        <v>112</v>
      </c>
      <c r="E95" s="27">
        <v>1000</v>
      </c>
      <c r="F95" s="27">
        <v>1082.73</v>
      </c>
      <c r="G95" s="144">
        <f t="shared" si="7"/>
        <v>108.273</v>
      </c>
      <c r="H95" s="144">
        <v>91892.35</v>
      </c>
      <c r="I95" s="144">
        <f t="shared" si="9"/>
        <v>104.23694547134936</v>
      </c>
      <c r="J95" s="27">
        <v>1038.72</v>
      </c>
    </row>
    <row r="96" spans="1:10" ht="12.75" customHeight="1" hidden="1">
      <c r="A96" s="24"/>
      <c r="B96" s="29">
        <v>75605</v>
      </c>
      <c r="C96" s="46"/>
      <c r="D96" s="15" t="s">
        <v>175</v>
      </c>
      <c r="E96" s="23">
        <f>E97</f>
        <v>0</v>
      </c>
      <c r="F96" s="23">
        <f>F97</f>
        <v>0</v>
      </c>
      <c r="G96" s="149" t="s">
        <v>162</v>
      </c>
      <c r="H96" s="143"/>
      <c r="I96" s="143" t="e">
        <f t="shared" si="9"/>
        <v>#DIV/0!</v>
      </c>
      <c r="J96" s="23">
        <v>0</v>
      </c>
    </row>
    <row r="97" spans="1:10" ht="13.5" customHeight="1" hidden="1">
      <c r="A97" s="21"/>
      <c r="B97" s="118"/>
      <c r="C97" s="32" t="s">
        <v>50</v>
      </c>
      <c r="D97" s="14" t="s">
        <v>175</v>
      </c>
      <c r="E97" s="27">
        <v>0</v>
      </c>
      <c r="F97" s="27">
        <v>0</v>
      </c>
      <c r="G97" s="156" t="s">
        <v>162</v>
      </c>
      <c r="H97" s="144"/>
      <c r="I97" s="144" t="e">
        <f t="shared" si="9"/>
        <v>#DIV/0!</v>
      </c>
      <c r="J97" s="27">
        <v>0</v>
      </c>
    </row>
    <row r="98" spans="1:10" ht="35.25" customHeight="1">
      <c r="A98" s="21"/>
      <c r="B98" s="29">
        <v>75615</v>
      </c>
      <c r="C98" s="22"/>
      <c r="D98" s="15" t="s">
        <v>124</v>
      </c>
      <c r="E98" s="23">
        <f>SUM(E99:E106)</f>
        <v>28871734</v>
      </c>
      <c r="F98" s="23">
        <f>SUM(F99:F106)</f>
        <v>9491147.03</v>
      </c>
      <c r="G98" s="143">
        <f t="shared" si="7"/>
        <v>32.873491526348914</v>
      </c>
      <c r="H98" s="143">
        <f>SUM(H99:H106)</f>
        <v>21304432.6</v>
      </c>
      <c r="I98" s="143">
        <f t="shared" si="9"/>
        <v>107.66742060561944</v>
      </c>
      <c r="J98" s="23">
        <f>SUM(J99:J106)</f>
        <v>8815245.11</v>
      </c>
    </row>
    <row r="99" spans="1:10" ht="12.75">
      <c r="A99" s="24"/>
      <c r="B99" s="31"/>
      <c r="C99" s="32" t="s">
        <v>32</v>
      </c>
      <c r="D99" s="12" t="s">
        <v>33</v>
      </c>
      <c r="E99" s="27">
        <v>26700000</v>
      </c>
      <c r="F99" s="27">
        <v>9134733.45</v>
      </c>
      <c r="G99" s="144">
        <f t="shared" si="7"/>
        <v>34.21248483146067</v>
      </c>
      <c r="H99" s="144">
        <v>20056054.94</v>
      </c>
      <c r="I99" s="144">
        <f t="shared" si="9"/>
        <v>107.78289141138997</v>
      </c>
      <c r="J99" s="27">
        <v>8475123.77</v>
      </c>
    </row>
    <row r="100" spans="1:10" ht="12.75">
      <c r="A100" s="24"/>
      <c r="B100" s="31"/>
      <c r="C100" s="32" t="s">
        <v>34</v>
      </c>
      <c r="D100" s="12" t="s">
        <v>35</v>
      </c>
      <c r="E100" s="27">
        <v>1265</v>
      </c>
      <c r="F100" s="27">
        <v>521.64</v>
      </c>
      <c r="G100" s="144">
        <f t="shared" si="7"/>
        <v>41.236363636363635</v>
      </c>
      <c r="H100" s="144">
        <v>692.5</v>
      </c>
      <c r="I100" s="144">
        <f t="shared" si="9"/>
        <v>60.56707614425376</v>
      </c>
      <c r="J100" s="27">
        <v>861.26</v>
      </c>
    </row>
    <row r="101" spans="1:10" ht="12.75">
      <c r="A101" s="24"/>
      <c r="B101" s="31"/>
      <c r="C101" s="32" t="s">
        <v>36</v>
      </c>
      <c r="D101" s="12" t="s">
        <v>37</v>
      </c>
      <c r="E101" s="27">
        <v>644000</v>
      </c>
      <c r="F101" s="27">
        <v>245420</v>
      </c>
      <c r="G101" s="144">
        <f t="shared" si="7"/>
        <v>38.108695652173914</v>
      </c>
      <c r="H101" s="144">
        <v>627558.4</v>
      </c>
      <c r="I101" s="144">
        <f t="shared" si="9"/>
        <v>79.70692068606023</v>
      </c>
      <c r="J101" s="27">
        <v>307903</v>
      </c>
    </row>
    <row r="102" spans="1:10" ht="22.5">
      <c r="A102" s="24"/>
      <c r="B102" s="31"/>
      <c r="C102" s="32" t="s">
        <v>48</v>
      </c>
      <c r="D102" s="14" t="s">
        <v>116</v>
      </c>
      <c r="E102" s="27">
        <v>1300000</v>
      </c>
      <c r="F102" s="27">
        <v>0</v>
      </c>
      <c r="G102" s="144">
        <f t="shared" si="7"/>
        <v>0</v>
      </c>
      <c r="H102" s="144"/>
      <c r="I102" s="156" t="s">
        <v>162</v>
      </c>
      <c r="J102" s="45" t="s">
        <v>162</v>
      </c>
    </row>
    <row r="103" spans="1:10" ht="12.75">
      <c r="A103" s="24"/>
      <c r="B103" s="31"/>
      <c r="C103" s="32" t="s">
        <v>38</v>
      </c>
      <c r="D103" s="12" t="s">
        <v>96</v>
      </c>
      <c r="E103" s="27">
        <v>200839</v>
      </c>
      <c r="F103" s="27">
        <v>90559</v>
      </c>
      <c r="G103" s="144">
        <f t="shared" si="7"/>
        <v>45.090345998536144</v>
      </c>
      <c r="H103" s="144">
        <v>459936</v>
      </c>
      <c r="I103" s="144">
        <f t="shared" si="9"/>
        <v>348.3306408185245</v>
      </c>
      <c r="J103" s="27">
        <v>25998</v>
      </c>
    </row>
    <row r="104" spans="1:10" ht="12.75">
      <c r="A104" s="24"/>
      <c r="B104" s="31"/>
      <c r="C104" s="32" t="s">
        <v>17</v>
      </c>
      <c r="D104" s="12" t="s">
        <v>18</v>
      </c>
      <c r="E104" s="27">
        <v>980</v>
      </c>
      <c r="F104" s="27">
        <v>391.4</v>
      </c>
      <c r="G104" s="144">
        <f t="shared" si="7"/>
        <v>39.93877551020408</v>
      </c>
      <c r="H104" s="144">
        <v>624.8</v>
      </c>
      <c r="I104" s="144">
        <f t="shared" si="9"/>
        <v>212.6249456757931</v>
      </c>
      <c r="J104" s="27">
        <v>184.08</v>
      </c>
    </row>
    <row r="105" spans="1:10" ht="14.25" customHeight="1">
      <c r="A105" s="24"/>
      <c r="B105" s="31"/>
      <c r="C105" s="32" t="s">
        <v>21</v>
      </c>
      <c r="D105" s="14" t="s">
        <v>112</v>
      </c>
      <c r="E105" s="27">
        <v>24650</v>
      </c>
      <c r="F105" s="27">
        <v>19521.54</v>
      </c>
      <c r="G105" s="144">
        <f t="shared" si="7"/>
        <v>79.19488843813387</v>
      </c>
      <c r="H105" s="144">
        <v>124485.96</v>
      </c>
      <c r="I105" s="144">
        <f t="shared" si="9"/>
        <v>377.22782608695655</v>
      </c>
      <c r="J105" s="27">
        <v>5175</v>
      </c>
    </row>
    <row r="106" spans="1:10" ht="22.5" hidden="1">
      <c r="A106" s="24"/>
      <c r="B106" s="31"/>
      <c r="C106" s="32">
        <v>2680</v>
      </c>
      <c r="D106" s="14" t="s">
        <v>103</v>
      </c>
      <c r="E106" s="27"/>
      <c r="F106" s="27"/>
      <c r="G106" s="144" t="e">
        <f t="shared" si="7"/>
        <v>#DIV/0!</v>
      </c>
      <c r="H106" s="144">
        <v>35080</v>
      </c>
      <c r="I106" s="144" t="e">
        <f t="shared" si="9"/>
        <v>#DIV/0!</v>
      </c>
      <c r="J106" s="27"/>
    </row>
    <row r="107" spans="1:10" ht="45">
      <c r="A107" s="21"/>
      <c r="B107" s="29">
        <v>75616</v>
      </c>
      <c r="C107" s="44"/>
      <c r="D107" s="15" t="s">
        <v>125</v>
      </c>
      <c r="E107" s="23">
        <f>SUM(E108:E121)</f>
        <v>17232050</v>
      </c>
      <c r="F107" s="23">
        <f>SUM(F108:F121)</f>
        <v>4711751.48</v>
      </c>
      <c r="G107" s="143">
        <f t="shared" si="7"/>
        <v>27.342953856331665</v>
      </c>
      <c r="H107" s="143">
        <f>SUM(H108:H121)</f>
        <v>11289482.9</v>
      </c>
      <c r="I107" s="143">
        <f t="shared" si="9"/>
        <v>83.01999555016137</v>
      </c>
      <c r="J107" s="23">
        <f>SUM(J108:J121)</f>
        <v>5675441.739999999</v>
      </c>
    </row>
    <row r="108" spans="1:10" ht="12.75">
      <c r="A108" s="24"/>
      <c r="B108" s="25"/>
      <c r="C108" s="32" t="s">
        <v>32</v>
      </c>
      <c r="D108" s="12" t="s">
        <v>33</v>
      </c>
      <c r="E108" s="27">
        <v>7400000</v>
      </c>
      <c r="F108" s="27">
        <v>3071108.9</v>
      </c>
      <c r="G108" s="144">
        <f t="shared" si="7"/>
        <v>41.50147162162162</v>
      </c>
      <c r="H108" s="144">
        <v>5583298.77</v>
      </c>
      <c r="I108" s="144">
        <f t="shared" si="9"/>
        <v>109.43932288831726</v>
      </c>
      <c r="J108" s="27">
        <v>2806220.67</v>
      </c>
    </row>
    <row r="109" spans="1:10" ht="12.75">
      <c r="A109" s="24"/>
      <c r="B109" s="25"/>
      <c r="C109" s="32" t="s">
        <v>34</v>
      </c>
      <c r="D109" s="12" t="s">
        <v>35</v>
      </c>
      <c r="E109" s="27">
        <v>95220</v>
      </c>
      <c r="F109" s="27">
        <v>40868.93</v>
      </c>
      <c r="G109" s="144">
        <f t="shared" si="7"/>
        <v>42.92053140096618</v>
      </c>
      <c r="H109" s="144">
        <v>128065.04</v>
      </c>
      <c r="I109" s="144">
        <f t="shared" si="9"/>
        <v>120.47951927206886</v>
      </c>
      <c r="J109" s="27">
        <v>33921.89</v>
      </c>
    </row>
    <row r="110" spans="1:10" ht="12.75">
      <c r="A110" s="24"/>
      <c r="B110" s="25"/>
      <c r="C110" s="32" t="s">
        <v>36</v>
      </c>
      <c r="D110" s="12" t="s">
        <v>37</v>
      </c>
      <c r="E110" s="27">
        <v>740000</v>
      </c>
      <c r="F110" s="27">
        <v>343238.53</v>
      </c>
      <c r="G110" s="144">
        <f t="shared" si="7"/>
        <v>46.383585135135135</v>
      </c>
      <c r="H110" s="144">
        <v>586665.11</v>
      </c>
      <c r="I110" s="144">
        <f t="shared" si="9"/>
        <v>112.34119309384762</v>
      </c>
      <c r="J110" s="27">
        <v>305532.21</v>
      </c>
    </row>
    <row r="111" spans="1:10" ht="12.75">
      <c r="A111" s="24"/>
      <c r="B111" s="25"/>
      <c r="C111" s="37" t="s">
        <v>39</v>
      </c>
      <c r="D111" s="12" t="s">
        <v>40</v>
      </c>
      <c r="E111" s="27">
        <v>500000</v>
      </c>
      <c r="F111" s="27">
        <v>99190.59</v>
      </c>
      <c r="G111" s="144">
        <f t="shared" si="7"/>
        <v>19.838118</v>
      </c>
      <c r="H111" s="144">
        <v>597304.88</v>
      </c>
      <c r="I111" s="144">
        <f t="shared" si="9"/>
        <v>95.76451858316855</v>
      </c>
      <c r="J111" s="27">
        <v>103577.6</v>
      </c>
    </row>
    <row r="112" spans="1:10" ht="12.75">
      <c r="A112" s="24"/>
      <c r="B112" s="25"/>
      <c r="C112" s="37" t="s">
        <v>41</v>
      </c>
      <c r="D112" s="12" t="s">
        <v>98</v>
      </c>
      <c r="E112" s="27">
        <v>166000</v>
      </c>
      <c r="F112" s="27">
        <v>33141.81</v>
      </c>
      <c r="G112" s="144">
        <f t="shared" si="7"/>
        <v>19.96494578313253</v>
      </c>
      <c r="H112" s="144">
        <v>189004.14</v>
      </c>
      <c r="I112" s="144">
        <f t="shared" si="9"/>
        <v>99.54773434641801</v>
      </c>
      <c r="J112" s="27">
        <v>33292.38</v>
      </c>
    </row>
    <row r="113" spans="1:10" ht="12.75">
      <c r="A113" s="24"/>
      <c r="B113" s="25"/>
      <c r="C113" s="32" t="s">
        <v>42</v>
      </c>
      <c r="D113" s="12" t="s">
        <v>43</v>
      </c>
      <c r="E113" s="27">
        <v>1600000</v>
      </c>
      <c r="F113" s="27">
        <v>397120.5</v>
      </c>
      <c r="G113" s="144">
        <f t="shared" si="7"/>
        <v>24.82003125</v>
      </c>
      <c r="H113" s="144">
        <v>803263.87</v>
      </c>
      <c r="I113" s="144">
        <f t="shared" si="9"/>
        <v>116.73714333587608</v>
      </c>
      <c r="J113" s="27">
        <v>340183.5</v>
      </c>
    </row>
    <row r="114" spans="1:10" ht="12.75">
      <c r="A114" s="24"/>
      <c r="B114" s="25"/>
      <c r="C114" s="37" t="s">
        <v>44</v>
      </c>
      <c r="D114" s="12" t="s">
        <v>45</v>
      </c>
      <c r="E114" s="27">
        <v>180000</v>
      </c>
      <c r="F114" s="27">
        <v>39483.7</v>
      </c>
      <c r="G114" s="144">
        <f t="shared" si="7"/>
        <v>21.935388888888887</v>
      </c>
      <c r="H114" s="144">
        <v>258812.5</v>
      </c>
      <c r="I114" s="144">
        <f t="shared" si="9"/>
        <v>96.55841138636863</v>
      </c>
      <c r="J114" s="27">
        <v>40891</v>
      </c>
    </row>
    <row r="115" spans="1:10" ht="22.5">
      <c r="A115" s="24"/>
      <c r="B115" s="25"/>
      <c r="C115" s="37" t="s">
        <v>48</v>
      </c>
      <c r="D115" s="14" t="s">
        <v>116</v>
      </c>
      <c r="E115" s="27">
        <v>2900000</v>
      </c>
      <c r="F115" s="27">
        <v>0</v>
      </c>
      <c r="G115" s="144">
        <f t="shared" si="7"/>
        <v>0</v>
      </c>
      <c r="H115" s="144"/>
      <c r="I115" s="156" t="s">
        <v>162</v>
      </c>
      <c r="J115" s="45" t="s">
        <v>162</v>
      </c>
    </row>
    <row r="116" spans="1:10" ht="12.75">
      <c r="A116" s="24"/>
      <c r="B116" s="25"/>
      <c r="C116" s="32" t="s">
        <v>38</v>
      </c>
      <c r="D116" s="12" t="s">
        <v>96</v>
      </c>
      <c r="E116" s="27">
        <v>3500000</v>
      </c>
      <c r="F116" s="27">
        <v>644440.44</v>
      </c>
      <c r="G116" s="144">
        <f t="shared" si="7"/>
        <v>18.412584</v>
      </c>
      <c r="H116" s="144">
        <v>2808159.24</v>
      </c>
      <c r="I116" s="144">
        <f t="shared" si="9"/>
        <v>32.80365224061838</v>
      </c>
      <c r="J116" s="27">
        <v>1964538.69</v>
      </c>
    </row>
    <row r="117" spans="1:10" ht="12.75">
      <c r="A117" s="24"/>
      <c r="B117" s="25"/>
      <c r="C117" s="32" t="s">
        <v>160</v>
      </c>
      <c r="D117" s="12" t="s">
        <v>161</v>
      </c>
      <c r="E117" s="27">
        <v>2000</v>
      </c>
      <c r="F117" s="27">
        <v>69.88</v>
      </c>
      <c r="G117" s="144">
        <f t="shared" si="7"/>
        <v>3.494</v>
      </c>
      <c r="H117" s="144"/>
      <c r="I117" s="144">
        <f t="shared" si="9"/>
        <v>17.610887096774192</v>
      </c>
      <c r="J117" s="27">
        <v>396.8</v>
      </c>
    </row>
    <row r="118" spans="1:10" ht="12.75" hidden="1">
      <c r="A118" s="24"/>
      <c r="B118" s="25"/>
      <c r="C118" s="32" t="s">
        <v>29</v>
      </c>
      <c r="D118" s="14" t="s">
        <v>187</v>
      </c>
      <c r="E118" s="27">
        <v>0</v>
      </c>
      <c r="F118" s="27">
        <v>0</v>
      </c>
      <c r="G118" s="156" t="s">
        <v>162</v>
      </c>
      <c r="H118" s="144"/>
      <c r="I118" s="156" t="e">
        <f t="shared" si="9"/>
        <v>#DIV/0!</v>
      </c>
      <c r="J118" s="27">
        <v>0</v>
      </c>
    </row>
    <row r="119" spans="1:10" ht="12.75">
      <c r="A119" s="24"/>
      <c r="B119" s="25"/>
      <c r="C119" s="32" t="s">
        <v>17</v>
      </c>
      <c r="D119" s="12" t="s">
        <v>18</v>
      </c>
      <c r="E119" s="27">
        <v>40450</v>
      </c>
      <c r="F119" s="27">
        <v>8989.2</v>
      </c>
      <c r="G119" s="144">
        <f t="shared" si="7"/>
        <v>22.2229913473424</v>
      </c>
      <c r="H119" s="144"/>
      <c r="I119" s="144">
        <f t="shared" si="9"/>
        <v>96.23380794347501</v>
      </c>
      <c r="J119" s="27">
        <v>9341</v>
      </c>
    </row>
    <row r="120" spans="1:10" ht="12.75" customHeight="1">
      <c r="A120" s="24"/>
      <c r="B120" s="25"/>
      <c r="C120" s="32" t="s">
        <v>21</v>
      </c>
      <c r="D120" s="14" t="s">
        <v>112</v>
      </c>
      <c r="E120" s="27">
        <v>108380</v>
      </c>
      <c r="F120" s="27">
        <v>34099</v>
      </c>
      <c r="G120" s="144">
        <f t="shared" si="7"/>
        <v>31.462446945930985</v>
      </c>
      <c r="H120" s="144">
        <v>91892.35</v>
      </c>
      <c r="I120" s="144">
        <f t="shared" si="9"/>
        <v>90.81926170564108</v>
      </c>
      <c r="J120" s="27">
        <v>37546</v>
      </c>
    </row>
    <row r="121" spans="1:10" ht="22.5" hidden="1">
      <c r="A121" s="24"/>
      <c r="B121" s="25"/>
      <c r="C121" s="32">
        <v>2680</v>
      </c>
      <c r="D121" s="14" t="s">
        <v>103</v>
      </c>
      <c r="E121" s="27"/>
      <c r="F121" s="27"/>
      <c r="G121" s="144" t="e">
        <f t="shared" si="7"/>
        <v>#DIV/0!</v>
      </c>
      <c r="H121" s="144">
        <v>243017</v>
      </c>
      <c r="I121" s="144" t="e">
        <f t="shared" si="9"/>
        <v>#DIV/0!</v>
      </c>
      <c r="J121" s="27"/>
    </row>
    <row r="122" spans="1:10" ht="24.75" customHeight="1">
      <c r="A122" s="21"/>
      <c r="B122" s="29">
        <v>75618</v>
      </c>
      <c r="C122" s="22"/>
      <c r="D122" s="15" t="s">
        <v>126</v>
      </c>
      <c r="E122" s="23">
        <f>SUM(E123:E129)</f>
        <v>3452000</v>
      </c>
      <c r="F122" s="23">
        <f>SUM(F123:F129)</f>
        <v>1577000.01</v>
      </c>
      <c r="G122" s="143">
        <f t="shared" si="7"/>
        <v>45.68366193511008</v>
      </c>
      <c r="H122" s="143">
        <f>SUM(H123:H129)</f>
        <v>3517985.71</v>
      </c>
      <c r="I122" s="143">
        <f t="shared" si="9"/>
        <v>89.36638766862181</v>
      </c>
      <c r="J122" s="23">
        <f>SUM(J123:J129)</f>
        <v>1764645.58</v>
      </c>
    </row>
    <row r="123" spans="1:10" ht="12.75">
      <c r="A123" s="24"/>
      <c r="B123" s="31"/>
      <c r="C123" s="36" t="s">
        <v>46</v>
      </c>
      <c r="D123" s="12" t="s">
        <v>114</v>
      </c>
      <c r="E123" s="27">
        <v>960000</v>
      </c>
      <c r="F123" s="27">
        <v>314149.24</v>
      </c>
      <c r="G123" s="144">
        <f t="shared" si="7"/>
        <v>32.72387916666667</v>
      </c>
      <c r="H123" s="144">
        <v>1519063.49</v>
      </c>
      <c r="I123" s="144">
        <f t="shared" si="9"/>
        <v>95.27738448191967</v>
      </c>
      <c r="J123" s="27">
        <v>329720.68</v>
      </c>
    </row>
    <row r="124" spans="1:10" ht="15.75" customHeight="1">
      <c r="A124" s="24"/>
      <c r="B124" s="31"/>
      <c r="C124" s="37" t="s">
        <v>47</v>
      </c>
      <c r="D124" s="14" t="s">
        <v>115</v>
      </c>
      <c r="E124" s="27">
        <v>1450000</v>
      </c>
      <c r="F124" s="27">
        <v>840714.26</v>
      </c>
      <c r="G124" s="144">
        <f t="shared" si="7"/>
        <v>57.98029379310345</v>
      </c>
      <c r="H124" s="144">
        <v>1265153.46</v>
      </c>
      <c r="I124" s="144">
        <f t="shared" si="9"/>
        <v>79.50547055408757</v>
      </c>
      <c r="J124" s="27">
        <v>1057429.45</v>
      </c>
    </row>
    <row r="125" spans="1:10" ht="24" customHeight="1">
      <c r="A125" s="24"/>
      <c r="B125" s="31"/>
      <c r="C125" s="37" t="s">
        <v>48</v>
      </c>
      <c r="D125" s="14" t="s">
        <v>116</v>
      </c>
      <c r="E125" s="27">
        <v>210000</v>
      </c>
      <c r="F125" s="27">
        <v>143635.73</v>
      </c>
      <c r="G125" s="144">
        <f t="shared" si="7"/>
        <v>68.39796666666668</v>
      </c>
      <c r="H125" s="144"/>
      <c r="I125" s="144">
        <f t="shared" si="9"/>
        <v>143.49066094178787</v>
      </c>
      <c r="J125" s="27">
        <v>100101.1</v>
      </c>
    </row>
    <row r="126" spans="1:10" ht="25.5" customHeight="1" hidden="1">
      <c r="A126" s="24"/>
      <c r="B126" s="31"/>
      <c r="C126" s="32" t="s">
        <v>80</v>
      </c>
      <c r="D126" s="14" t="s">
        <v>95</v>
      </c>
      <c r="E126" s="45"/>
      <c r="F126" s="45"/>
      <c r="G126" s="156" t="s">
        <v>162</v>
      </c>
      <c r="H126" s="144">
        <v>0</v>
      </c>
      <c r="I126" s="156" t="s">
        <v>162</v>
      </c>
      <c r="J126" s="27">
        <v>0</v>
      </c>
    </row>
    <row r="127" spans="1:10" ht="12.75" customHeight="1">
      <c r="A127" s="24"/>
      <c r="B127" s="31"/>
      <c r="C127" s="32" t="s">
        <v>8</v>
      </c>
      <c r="D127" s="12" t="s">
        <v>9</v>
      </c>
      <c r="E127" s="45">
        <v>6000</v>
      </c>
      <c r="F127" s="45">
        <v>3427</v>
      </c>
      <c r="G127" s="144">
        <f t="shared" si="7"/>
        <v>57.11666666666667</v>
      </c>
      <c r="H127" s="144"/>
      <c r="I127" s="144">
        <f>(F127/J127)*100</f>
        <v>105.77160493827161</v>
      </c>
      <c r="J127" s="45">
        <v>3240</v>
      </c>
    </row>
    <row r="128" spans="1:10" ht="12.75">
      <c r="A128" s="24"/>
      <c r="B128" s="31"/>
      <c r="C128" s="32" t="s">
        <v>17</v>
      </c>
      <c r="D128" s="12" t="s">
        <v>18</v>
      </c>
      <c r="E128" s="27">
        <v>825000</v>
      </c>
      <c r="F128" s="27">
        <v>274797.18</v>
      </c>
      <c r="G128" s="144">
        <f t="shared" si="7"/>
        <v>33.30874909090909</v>
      </c>
      <c r="H128" s="144">
        <v>732611.15</v>
      </c>
      <c r="I128" s="144">
        <f>(F128/J128)*100</f>
        <v>100.45202412540226</v>
      </c>
      <c r="J128" s="27">
        <v>273560.62</v>
      </c>
    </row>
    <row r="129" spans="1:10" ht="13.5" customHeight="1">
      <c r="A129" s="24"/>
      <c r="B129" s="31"/>
      <c r="C129" s="30" t="s">
        <v>21</v>
      </c>
      <c r="D129" s="14" t="s">
        <v>112</v>
      </c>
      <c r="E129" s="27">
        <v>1000</v>
      </c>
      <c r="F129" s="27">
        <v>276.6</v>
      </c>
      <c r="G129" s="144">
        <f t="shared" si="7"/>
        <v>27.660000000000004</v>
      </c>
      <c r="H129" s="144">
        <v>1157.61</v>
      </c>
      <c r="I129" s="144">
        <f>(F129/J129)*100</f>
        <v>46.58683239856501</v>
      </c>
      <c r="J129" s="27">
        <v>593.73</v>
      </c>
    </row>
    <row r="130" spans="1:10" ht="12.75">
      <c r="A130" s="21"/>
      <c r="B130" s="29">
        <v>75619</v>
      </c>
      <c r="C130" s="22"/>
      <c r="D130" s="16" t="s">
        <v>49</v>
      </c>
      <c r="E130" s="23">
        <f>SUM(E131:E132)</f>
        <v>412000</v>
      </c>
      <c r="F130" s="23">
        <f>SUM(F131:F132)</f>
        <v>5899.58</v>
      </c>
      <c r="G130" s="143">
        <f t="shared" si="7"/>
        <v>1.4319368932038834</v>
      </c>
      <c r="H130" s="143">
        <f>SUM(H132)</f>
        <v>450000</v>
      </c>
      <c r="I130" s="143">
        <f>(F130/J130)*100</f>
        <v>0.9992513550135501</v>
      </c>
      <c r="J130" s="23">
        <f>SUM(J131:J132)</f>
        <v>590400</v>
      </c>
    </row>
    <row r="131" spans="1:10" ht="22.5">
      <c r="A131" s="21"/>
      <c r="B131" s="38"/>
      <c r="C131" s="32" t="s">
        <v>80</v>
      </c>
      <c r="D131" s="14" t="s">
        <v>95</v>
      </c>
      <c r="E131" s="27">
        <v>12000</v>
      </c>
      <c r="F131" s="27">
        <v>5899.58</v>
      </c>
      <c r="G131" s="144">
        <f t="shared" si="7"/>
        <v>49.16316666666667</v>
      </c>
      <c r="H131" s="144"/>
      <c r="I131" s="144">
        <f>(F131/J131)*100</f>
        <v>1474.895</v>
      </c>
      <c r="J131" s="45">
        <v>400</v>
      </c>
    </row>
    <row r="132" spans="1:10" ht="22.5">
      <c r="A132" s="24"/>
      <c r="B132" s="31"/>
      <c r="C132" s="37" t="s">
        <v>50</v>
      </c>
      <c r="D132" s="14" t="s">
        <v>133</v>
      </c>
      <c r="E132" s="27">
        <v>400000</v>
      </c>
      <c r="F132" s="27">
        <v>0</v>
      </c>
      <c r="G132" s="144">
        <f t="shared" si="7"/>
        <v>0</v>
      </c>
      <c r="H132" s="144">
        <v>450000</v>
      </c>
      <c r="I132" s="144">
        <f aca="true" t="shared" si="10" ref="I132:I139">(F132/J132)*100</f>
        <v>0</v>
      </c>
      <c r="J132" s="27">
        <v>590000</v>
      </c>
    </row>
    <row r="133" spans="1:10" ht="12.75" hidden="1">
      <c r="A133" s="24"/>
      <c r="B133" s="31"/>
      <c r="C133" s="32" t="s">
        <v>11</v>
      </c>
      <c r="D133" s="13" t="s">
        <v>12</v>
      </c>
      <c r="E133" s="27"/>
      <c r="F133" s="27"/>
      <c r="G133" s="144" t="e">
        <f t="shared" si="7"/>
        <v>#DIV/0!</v>
      </c>
      <c r="H133" s="144"/>
      <c r="I133" s="144" t="e">
        <f t="shared" si="10"/>
        <v>#DIV/0!</v>
      </c>
      <c r="J133" s="27">
        <v>0</v>
      </c>
    </row>
    <row r="134" spans="1:10" ht="22.5">
      <c r="A134" s="21"/>
      <c r="B134" s="29">
        <v>75621</v>
      </c>
      <c r="C134" s="22"/>
      <c r="D134" s="15" t="s">
        <v>117</v>
      </c>
      <c r="E134" s="23">
        <f>SUM(E135:E136)</f>
        <v>50809182</v>
      </c>
      <c r="F134" s="23">
        <f>SUM(F135:F136)</f>
        <v>15157258.21</v>
      </c>
      <c r="G134" s="143">
        <f t="shared" si="7"/>
        <v>29.83173043407784</v>
      </c>
      <c r="H134" s="143">
        <f>SUM(H135:H136)</f>
        <v>46128426.4</v>
      </c>
      <c r="I134" s="143">
        <f t="shared" si="10"/>
        <v>103.86287057295046</v>
      </c>
      <c r="J134" s="23">
        <f>SUM(J135:J136)</f>
        <v>14593529.07</v>
      </c>
    </row>
    <row r="135" spans="1:10" ht="12.75">
      <c r="A135" s="24"/>
      <c r="B135" s="31"/>
      <c r="C135" s="36" t="s">
        <v>51</v>
      </c>
      <c r="D135" s="12" t="s">
        <v>52</v>
      </c>
      <c r="E135" s="27">
        <v>49009182</v>
      </c>
      <c r="F135" s="27">
        <v>14158567</v>
      </c>
      <c r="G135" s="144">
        <f t="shared" si="7"/>
        <v>28.88962113262776</v>
      </c>
      <c r="H135" s="144">
        <v>43532535</v>
      </c>
      <c r="I135" s="144">
        <f t="shared" si="10"/>
        <v>101.78355635246152</v>
      </c>
      <c r="J135" s="27">
        <v>13910466</v>
      </c>
    </row>
    <row r="136" spans="1:10" ht="12.75">
      <c r="A136" s="24"/>
      <c r="B136" s="31"/>
      <c r="C136" s="30" t="s">
        <v>53</v>
      </c>
      <c r="D136" s="12" t="s">
        <v>54</v>
      </c>
      <c r="E136" s="27">
        <v>1800000</v>
      </c>
      <c r="F136" s="27">
        <v>998691.21</v>
      </c>
      <c r="G136" s="144">
        <f t="shared" si="7"/>
        <v>55.482845</v>
      </c>
      <c r="H136" s="144">
        <v>2595891.4</v>
      </c>
      <c r="I136" s="144">
        <f t="shared" si="10"/>
        <v>146.207759409391</v>
      </c>
      <c r="J136" s="27">
        <v>683063.07</v>
      </c>
    </row>
    <row r="137" spans="1:10" ht="12.75">
      <c r="A137" s="28">
        <v>758</v>
      </c>
      <c r="B137" s="18"/>
      <c r="C137" s="34"/>
      <c r="D137" s="68" t="s">
        <v>55</v>
      </c>
      <c r="E137" s="20">
        <f>E138+E140+E142+E144+E152</f>
        <v>41227929</v>
      </c>
      <c r="F137" s="20">
        <f>F138+F140+F142+F144+F152</f>
        <v>18132620</v>
      </c>
      <c r="G137" s="142">
        <f t="shared" si="7"/>
        <v>43.98139911417816</v>
      </c>
      <c r="H137" s="142" t="e">
        <f>SUM(H138+#REF!+H142+H144+H152)</f>
        <v>#REF!</v>
      </c>
      <c r="I137" s="142">
        <f t="shared" si="10"/>
        <v>83.71060756994643</v>
      </c>
      <c r="J137" s="20">
        <f>J138+J142+J144+J152</f>
        <v>21661078</v>
      </c>
    </row>
    <row r="138" spans="1:10" ht="22.5">
      <c r="A138" s="21"/>
      <c r="B138" s="29">
        <v>75801</v>
      </c>
      <c r="C138" s="22"/>
      <c r="D138" s="15" t="s">
        <v>127</v>
      </c>
      <c r="E138" s="23">
        <f>SUM(E139)</f>
        <v>37186806</v>
      </c>
      <c r="F138" s="23">
        <f>SUM(F139)</f>
        <v>17163144</v>
      </c>
      <c r="G138" s="143">
        <f t="shared" si="7"/>
        <v>46.153853600656106</v>
      </c>
      <c r="H138" s="143">
        <f>H139</f>
        <v>29785357</v>
      </c>
      <c r="I138" s="143">
        <f t="shared" si="10"/>
        <v>100.11924607917702</v>
      </c>
      <c r="J138" s="23">
        <f>SUM(J139)</f>
        <v>17142702</v>
      </c>
    </row>
    <row r="139" spans="1:10" ht="12.75">
      <c r="A139" s="24"/>
      <c r="B139" s="31"/>
      <c r="C139" s="32">
        <v>2920</v>
      </c>
      <c r="D139" s="12" t="s">
        <v>118</v>
      </c>
      <c r="E139" s="27">
        <v>37186806</v>
      </c>
      <c r="F139" s="27">
        <v>17163144</v>
      </c>
      <c r="G139" s="144">
        <f t="shared" si="7"/>
        <v>46.153853600656106</v>
      </c>
      <c r="H139" s="144">
        <v>29785357</v>
      </c>
      <c r="I139" s="144">
        <f t="shared" si="10"/>
        <v>100.11924607917702</v>
      </c>
      <c r="J139" s="27">
        <v>17142702</v>
      </c>
    </row>
    <row r="140" spans="1:10" ht="45" customHeight="1" hidden="1">
      <c r="A140" s="24"/>
      <c r="B140" s="29">
        <v>75802</v>
      </c>
      <c r="C140" s="46"/>
      <c r="D140" s="15" t="s">
        <v>225</v>
      </c>
      <c r="E140" s="23">
        <f>SUM(E141)</f>
        <v>0</v>
      </c>
      <c r="F140" s="23">
        <f>SUM(F141)</f>
        <v>0</v>
      </c>
      <c r="G140" s="144"/>
      <c r="H140" s="144"/>
      <c r="I140" s="144"/>
      <c r="J140" s="27"/>
    </row>
    <row r="141" spans="1:10" ht="12.75" customHeight="1" hidden="1">
      <c r="A141" s="24"/>
      <c r="B141" s="29"/>
      <c r="C141" s="32" t="s">
        <v>228</v>
      </c>
      <c r="D141" s="15"/>
      <c r="E141" s="27"/>
      <c r="F141" s="27"/>
      <c r="G141" s="144"/>
      <c r="H141" s="144"/>
      <c r="I141" s="144"/>
      <c r="J141" s="27"/>
    </row>
    <row r="142" spans="1:10" ht="12.75" hidden="1">
      <c r="A142" s="21"/>
      <c r="B142" s="29">
        <v>75807</v>
      </c>
      <c r="C142" s="22"/>
      <c r="D142" s="16" t="s">
        <v>92</v>
      </c>
      <c r="E142" s="108">
        <f>SUM(E143)</f>
        <v>0</v>
      </c>
      <c r="F142" s="23">
        <f>SUM(F143)</f>
        <v>0</v>
      </c>
      <c r="G142" s="143" t="e">
        <f t="shared" si="7"/>
        <v>#DIV/0!</v>
      </c>
      <c r="H142" s="143">
        <f>H143</f>
        <v>112138</v>
      </c>
      <c r="I142" s="143">
        <f aca="true" t="shared" si="11" ref="I142:I147">(F142/J142)*100</f>
        <v>0</v>
      </c>
      <c r="J142" s="23">
        <f>SUM(J143)</f>
        <v>230056</v>
      </c>
    </row>
    <row r="143" spans="1:10" ht="12.75" hidden="1">
      <c r="A143" s="24"/>
      <c r="B143" s="31"/>
      <c r="C143" s="32" t="s">
        <v>88</v>
      </c>
      <c r="D143" s="12" t="s">
        <v>118</v>
      </c>
      <c r="E143" s="27"/>
      <c r="F143" s="27"/>
      <c r="G143" s="144" t="e">
        <f t="shared" si="7"/>
        <v>#DIV/0!</v>
      </c>
      <c r="H143" s="144">
        <v>112138</v>
      </c>
      <c r="I143" s="144">
        <f t="shared" si="11"/>
        <v>0</v>
      </c>
      <c r="J143" s="27">
        <v>230056</v>
      </c>
    </row>
    <row r="144" spans="1:10" ht="12.75">
      <c r="A144" s="21"/>
      <c r="B144" s="29">
        <v>75814</v>
      </c>
      <c r="C144" s="22"/>
      <c r="D144" s="16" t="s">
        <v>56</v>
      </c>
      <c r="E144" s="23">
        <f>SUM(E145:E151)</f>
        <v>1132698</v>
      </c>
      <c r="F144" s="23">
        <f>SUM(F145:F151)</f>
        <v>0</v>
      </c>
      <c r="G144" s="143">
        <f t="shared" si="7"/>
        <v>0</v>
      </c>
      <c r="H144" s="143">
        <f>SUM(H149:H149)</f>
        <v>582383</v>
      </c>
      <c r="I144" s="143">
        <f t="shared" si="11"/>
        <v>0</v>
      </c>
      <c r="J144" s="23">
        <f>SUM(J145:J151)</f>
        <v>3344332</v>
      </c>
    </row>
    <row r="145" spans="1:10" ht="12.75" hidden="1">
      <c r="A145" s="21"/>
      <c r="B145" s="38"/>
      <c r="C145" s="32" t="s">
        <v>11</v>
      </c>
      <c r="D145" s="12" t="s">
        <v>204</v>
      </c>
      <c r="E145" s="23"/>
      <c r="F145" s="23"/>
      <c r="G145" s="144" t="e">
        <f t="shared" si="7"/>
        <v>#DIV/0!</v>
      </c>
      <c r="H145" s="143"/>
      <c r="I145" s="156" t="e">
        <f t="shared" si="11"/>
        <v>#DIV/0!</v>
      </c>
      <c r="J145" s="27">
        <v>0</v>
      </c>
    </row>
    <row r="146" spans="1:10" ht="12.75" hidden="1">
      <c r="A146" s="21"/>
      <c r="B146" s="38"/>
      <c r="C146" s="32" t="s">
        <v>11</v>
      </c>
      <c r="D146" s="12" t="s">
        <v>12</v>
      </c>
      <c r="E146" s="23"/>
      <c r="F146" s="23"/>
      <c r="G146" s="144" t="e">
        <f t="shared" si="7"/>
        <v>#DIV/0!</v>
      </c>
      <c r="H146" s="143"/>
      <c r="I146" s="156" t="e">
        <f t="shared" si="11"/>
        <v>#DIV/0!</v>
      </c>
      <c r="J146" s="27">
        <v>0</v>
      </c>
    </row>
    <row r="147" spans="1:10" ht="12.75" hidden="1">
      <c r="A147" s="21"/>
      <c r="B147" s="38"/>
      <c r="C147" s="32" t="s">
        <v>60</v>
      </c>
      <c r="D147" s="12" t="s">
        <v>134</v>
      </c>
      <c r="E147" s="23"/>
      <c r="F147" s="23"/>
      <c r="G147" s="144" t="e">
        <f t="shared" si="7"/>
        <v>#DIV/0!</v>
      </c>
      <c r="H147" s="143"/>
      <c r="I147" s="156" t="e">
        <f t="shared" si="11"/>
        <v>#DIV/0!</v>
      </c>
      <c r="J147" s="27">
        <v>0</v>
      </c>
    </row>
    <row r="148" spans="1:10" ht="12.75">
      <c r="A148" s="21"/>
      <c r="B148" s="38"/>
      <c r="C148" s="32" t="s">
        <v>152</v>
      </c>
      <c r="D148" s="12" t="s">
        <v>153</v>
      </c>
      <c r="E148" s="27">
        <v>1132698</v>
      </c>
      <c r="F148" s="27">
        <v>0</v>
      </c>
      <c r="G148" s="144">
        <f t="shared" si="7"/>
        <v>0</v>
      </c>
      <c r="H148" s="143"/>
      <c r="I148" s="156" t="s">
        <v>162</v>
      </c>
      <c r="J148" s="27">
        <v>0</v>
      </c>
    </row>
    <row r="149" spans="1:10" ht="12.75" hidden="1">
      <c r="A149" s="24"/>
      <c r="B149" s="31"/>
      <c r="C149" s="32" t="s">
        <v>88</v>
      </c>
      <c r="D149" s="12" t="s">
        <v>118</v>
      </c>
      <c r="E149" s="27"/>
      <c r="F149" s="27">
        <v>0</v>
      </c>
      <c r="G149" s="144" t="e">
        <f t="shared" si="7"/>
        <v>#DIV/0!</v>
      </c>
      <c r="H149" s="144">
        <v>582383</v>
      </c>
      <c r="I149" s="156" t="s">
        <v>162</v>
      </c>
      <c r="J149" s="27"/>
    </row>
    <row r="150" spans="1:10" ht="22.5" hidden="1">
      <c r="A150" s="24"/>
      <c r="B150" s="31"/>
      <c r="C150" s="32" t="s">
        <v>176</v>
      </c>
      <c r="D150" s="14" t="s">
        <v>234</v>
      </c>
      <c r="E150" s="27"/>
      <c r="F150" s="27"/>
      <c r="G150" s="144" t="e">
        <f t="shared" si="7"/>
        <v>#DIV/0!</v>
      </c>
      <c r="H150" s="144"/>
      <c r="I150" s="144" t="e">
        <f>(F150/J150)*100</f>
        <v>#DIV/0!</v>
      </c>
      <c r="J150" s="27"/>
    </row>
    <row r="151" spans="1:10" ht="22.5" hidden="1">
      <c r="A151" s="24"/>
      <c r="B151" s="31"/>
      <c r="C151" s="32" t="s">
        <v>172</v>
      </c>
      <c r="D151" s="14" t="s">
        <v>234</v>
      </c>
      <c r="E151" s="27"/>
      <c r="F151" s="27"/>
      <c r="G151" s="144" t="e">
        <f t="shared" si="7"/>
        <v>#DIV/0!</v>
      </c>
      <c r="H151" s="144"/>
      <c r="I151" s="144">
        <f>(F151/J151)*100</f>
        <v>0</v>
      </c>
      <c r="J151" s="45">
        <v>3344332</v>
      </c>
    </row>
    <row r="152" spans="1:10" ht="12.75">
      <c r="A152" s="21"/>
      <c r="B152" s="29">
        <v>75831</v>
      </c>
      <c r="C152" s="22"/>
      <c r="D152" s="16" t="s">
        <v>57</v>
      </c>
      <c r="E152" s="108">
        <f>SUM(E153)</f>
        <v>2908425</v>
      </c>
      <c r="F152" s="23">
        <f>SUM(F153)</f>
        <v>969476</v>
      </c>
      <c r="G152" s="143">
        <f t="shared" si="7"/>
        <v>33.33336771620379</v>
      </c>
      <c r="H152" s="143">
        <f>H153</f>
        <v>3172327</v>
      </c>
      <c r="I152" s="143">
        <f aca="true" t="shared" si="12" ref="I152:I160">(F152/J152)*100</f>
        <v>102.70003432247019</v>
      </c>
      <c r="J152" s="23">
        <f>SUM(J153)</f>
        <v>943988</v>
      </c>
    </row>
    <row r="153" spans="1:10" ht="12.75">
      <c r="A153" s="24"/>
      <c r="B153" s="31"/>
      <c r="C153" s="32">
        <v>2920</v>
      </c>
      <c r="D153" s="12" t="s">
        <v>118</v>
      </c>
      <c r="E153" s="55">
        <v>2908425</v>
      </c>
      <c r="F153" s="27">
        <v>969476</v>
      </c>
      <c r="G153" s="144">
        <f aca="true" t="shared" si="13" ref="G153:G233">F153*100/E153</f>
        <v>33.33336771620379</v>
      </c>
      <c r="H153" s="144">
        <v>3172327</v>
      </c>
      <c r="I153" s="144">
        <f t="shared" si="12"/>
        <v>102.70003432247019</v>
      </c>
      <c r="J153" s="27">
        <v>943988</v>
      </c>
    </row>
    <row r="154" spans="1:10" ht="12.75">
      <c r="A154" s="28">
        <v>801</v>
      </c>
      <c r="B154" s="163"/>
      <c r="C154" s="164"/>
      <c r="D154" s="68" t="s">
        <v>58</v>
      </c>
      <c r="E154" s="20">
        <f>E155+E166+E174+E178+E181</f>
        <v>1408313</v>
      </c>
      <c r="F154" s="20">
        <f>SUM(F155,F166,F174,F178,F181)</f>
        <v>297918.45</v>
      </c>
      <c r="G154" s="142">
        <f t="shared" si="13"/>
        <v>21.154278203779985</v>
      </c>
      <c r="H154" s="142" t="e">
        <f>H155+H166+H174+#REF!+#REF!</f>
        <v>#REF!</v>
      </c>
      <c r="I154" s="142">
        <f t="shared" si="12"/>
        <v>144.67268193866872</v>
      </c>
      <c r="J154" s="20">
        <f>SUM(J155,J166,J174,J178,J181,)</f>
        <v>205925.85</v>
      </c>
    </row>
    <row r="155" spans="1:10" ht="12.75">
      <c r="A155" s="21"/>
      <c r="B155" s="29">
        <v>80101</v>
      </c>
      <c r="C155" s="22"/>
      <c r="D155" s="16" t="s">
        <v>59</v>
      </c>
      <c r="E155" s="23">
        <f>SUM(E156:E165)</f>
        <v>755273</v>
      </c>
      <c r="F155" s="23">
        <f>SUM(F156:F165)</f>
        <v>26379.690000000002</v>
      </c>
      <c r="G155" s="143">
        <f t="shared" si="13"/>
        <v>3.492735739262492</v>
      </c>
      <c r="H155" s="143">
        <f>SUM(H158:H160)</f>
        <v>44573.149999999994</v>
      </c>
      <c r="I155" s="143">
        <f t="shared" si="12"/>
        <v>952.5933014354068</v>
      </c>
      <c r="J155" s="23">
        <f>SUM(J156:J165)</f>
        <v>2769.25</v>
      </c>
    </row>
    <row r="156" spans="1:10" ht="22.5" hidden="1">
      <c r="A156" s="21"/>
      <c r="B156" s="38"/>
      <c r="C156" s="32" t="s">
        <v>80</v>
      </c>
      <c r="D156" s="14" t="s">
        <v>95</v>
      </c>
      <c r="E156" s="27"/>
      <c r="F156" s="27"/>
      <c r="G156" s="144" t="e">
        <f>F156*100/E156</f>
        <v>#DIV/0!</v>
      </c>
      <c r="H156" s="144"/>
      <c r="I156" s="144" t="e">
        <f t="shared" si="12"/>
        <v>#DIV/0!</v>
      </c>
      <c r="J156" s="45"/>
    </row>
    <row r="157" spans="1:10" ht="12.75" hidden="1">
      <c r="A157" s="21"/>
      <c r="B157" s="38"/>
      <c r="C157" s="32" t="s">
        <v>177</v>
      </c>
      <c r="D157" s="12" t="s">
        <v>178</v>
      </c>
      <c r="E157" s="27"/>
      <c r="F157" s="27"/>
      <c r="G157" s="144" t="e">
        <f t="shared" si="13"/>
        <v>#DIV/0!</v>
      </c>
      <c r="H157" s="144"/>
      <c r="I157" s="144" t="e">
        <f t="shared" si="12"/>
        <v>#DIV/0!</v>
      </c>
      <c r="J157" s="27"/>
    </row>
    <row r="158" spans="1:10" ht="12.75" hidden="1">
      <c r="A158" s="24"/>
      <c r="B158" s="31"/>
      <c r="C158" s="32" t="s">
        <v>27</v>
      </c>
      <c r="D158" s="12" t="s">
        <v>28</v>
      </c>
      <c r="E158" s="27"/>
      <c r="F158" s="27"/>
      <c r="G158" s="144" t="e">
        <f t="shared" si="13"/>
        <v>#DIV/0!</v>
      </c>
      <c r="H158" s="144">
        <v>41456.77</v>
      </c>
      <c r="I158" s="144">
        <f t="shared" si="12"/>
        <v>0</v>
      </c>
      <c r="J158" s="27">
        <v>122.34</v>
      </c>
    </row>
    <row r="159" spans="1:10" ht="12.75">
      <c r="A159" s="24"/>
      <c r="B159" s="31"/>
      <c r="C159" s="30" t="s">
        <v>97</v>
      </c>
      <c r="D159" s="12" t="s">
        <v>28</v>
      </c>
      <c r="E159" s="35">
        <v>0</v>
      </c>
      <c r="F159" s="27">
        <v>281.39</v>
      </c>
      <c r="G159" s="156" t="s">
        <v>162</v>
      </c>
      <c r="H159" s="144"/>
      <c r="I159" s="156" t="s">
        <v>162</v>
      </c>
      <c r="J159" s="45" t="s">
        <v>162</v>
      </c>
    </row>
    <row r="160" spans="1:11" ht="12.75">
      <c r="A160" s="24"/>
      <c r="B160" s="31"/>
      <c r="C160" s="32" t="s">
        <v>11</v>
      </c>
      <c r="D160" s="13" t="s">
        <v>12</v>
      </c>
      <c r="E160" s="27">
        <v>5600</v>
      </c>
      <c r="F160" s="27">
        <v>2091.06</v>
      </c>
      <c r="G160" s="144">
        <f t="shared" si="13"/>
        <v>37.340357142857144</v>
      </c>
      <c r="H160" s="144">
        <v>3116.38</v>
      </c>
      <c r="I160" s="144">
        <f t="shared" si="12"/>
        <v>79.00004155789203</v>
      </c>
      <c r="J160" s="27">
        <v>2646.91</v>
      </c>
      <c r="K160" s="177"/>
    </row>
    <row r="161" spans="1:10" ht="28.5" customHeight="1" hidden="1">
      <c r="A161" s="24"/>
      <c r="B161" s="31"/>
      <c r="C161" s="32" t="s">
        <v>60</v>
      </c>
      <c r="D161" s="14" t="s">
        <v>211</v>
      </c>
      <c r="E161" s="27"/>
      <c r="F161" s="27"/>
      <c r="G161" s="156" t="s">
        <v>162</v>
      </c>
      <c r="H161" s="156"/>
      <c r="I161" s="156" t="s">
        <v>162</v>
      </c>
      <c r="J161" s="45">
        <v>0</v>
      </c>
    </row>
    <row r="162" spans="1:10" ht="45">
      <c r="A162" s="24"/>
      <c r="B162" s="31"/>
      <c r="C162" s="32" t="s">
        <v>215</v>
      </c>
      <c r="D162" s="14" t="s">
        <v>216</v>
      </c>
      <c r="E162" s="27">
        <v>24012</v>
      </c>
      <c r="F162" s="27">
        <v>24007.24</v>
      </c>
      <c r="G162" s="144">
        <f t="shared" si="13"/>
        <v>99.98017657837748</v>
      </c>
      <c r="H162" s="156"/>
      <c r="I162" s="156" t="s">
        <v>162</v>
      </c>
      <c r="J162" s="45" t="s">
        <v>162</v>
      </c>
    </row>
    <row r="163" spans="1:10" ht="33.75" hidden="1">
      <c r="A163" s="24"/>
      <c r="B163" s="31"/>
      <c r="C163" s="32" t="s">
        <v>93</v>
      </c>
      <c r="D163" s="14" t="s">
        <v>154</v>
      </c>
      <c r="E163" s="27"/>
      <c r="F163" s="27"/>
      <c r="G163" s="144" t="e">
        <f t="shared" si="13"/>
        <v>#DIV/0!</v>
      </c>
      <c r="H163" s="144"/>
      <c r="I163" s="144" t="e">
        <f aca="true" t="shared" si="14" ref="I163:I172">(F163/J163)*100</f>
        <v>#DIV/0!</v>
      </c>
      <c r="J163" s="27"/>
    </row>
    <row r="164" spans="1:10" ht="33.75">
      <c r="A164" s="24"/>
      <c r="B164" s="103"/>
      <c r="C164" s="46" t="s">
        <v>140</v>
      </c>
      <c r="D164" s="88" t="s">
        <v>214</v>
      </c>
      <c r="E164" s="27">
        <v>725661</v>
      </c>
      <c r="F164" s="27">
        <v>0</v>
      </c>
      <c r="G164" s="144">
        <f t="shared" si="13"/>
        <v>0</v>
      </c>
      <c r="H164" s="144"/>
      <c r="I164" s="156" t="s">
        <v>162</v>
      </c>
      <c r="J164" s="45">
        <v>0</v>
      </c>
    </row>
    <row r="165" spans="1:10" ht="33.75" hidden="1">
      <c r="A165" s="24"/>
      <c r="B165" s="31"/>
      <c r="C165" s="32" t="s">
        <v>90</v>
      </c>
      <c r="D165" s="14" t="s">
        <v>212</v>
      </c>
      <c r="E165" s="27"/>
      <c r="F165" s="27"/>
      <c r="G165" s="144" t="e">
        <f t="shared" si="13"/>
        <v>#DIV/0!</v>
      </c>
      <c r="H165" s="144"/>
      <c r="I165" s="144" t="e">
        <f t="shared" si="14"/>
        <v>#DIV/0!</v>
      </c>
      <c r="J165" s="45">
        <v>0</v>
      </c>
    </row>
    <row r="166" spans="1:10" ht="12.75">
      <c r="A166" s="21"/>
      <c r="B166" s="29">
        <v>80104</v>
      </c>
      <c r="C166" s="22"/>
      <c r="D166" s="16" t="s">
        <v>61</v>
      </c>
      <c r="E166" s="23">
        <f>SUM(E167:E173)</f>
        <v>646688</v>
      </c>
      <c r="F166" s="23">
        <f>SUM(F167:F173)</f>
        <v>267892.27</v>
      </c>
      <c r="G166" s="143">
        <f t="shared" si="13"/>
        <v>41.425273083774556</v>
      </c>
      <c r="H166" s="143">
        <f>SUM(H167:H170)</f>
        <v>399519.5</v>
      </c>
      <c r="I166" s="143">
        <f t="shared" si="14"/>
        <v>135.461392591388</v>
      </c>
      <c r="J166" s="23">
        <f>SUM(J167:J173)</f>
        <v>197762.82</v>
      </c>
    </row>
    <row r="167" spans="1:10" ht="12.75">
      <c r="A167" s="24"/>
      <c r="B167" s="25"/>
      <c r="C167" s="47" t="s">
        <v>10</v>
      </c>
      <c r="D167" s="12" t="s">
        <v>110</v>
      </c>
      <c r="E167" s="27">
        <v>61200</v>
      </c>
      <c r="F167" s="27">
        <v>32400</v>
      </c>
      <c r="G167" s="144">
        <f t="shared" si="13"/>
        <v>52.94117647058823</v>
      </c>
      <c r="H167" s="144">
        <v>16983.64</v>
      </c>
      <c r="I167" s="144">
        <f t="shared" si="14"/>
        <v>181.0055865921788</v>
      </c>
      <c r="J167" s="27">
        <v>17900</v>
      </c>
    </row>
    <row r="168" spans="1:10" ht="12.75" hidden="1">
      <c r="A168" s="24"/>
      <c r="B168" s="25"/>
      <c r="C168" s="37" t="s">
        <v>27</v>
      </c>
      <c r="D168" s="12" t="s">
        <v>28</v>
      </c>
      <c r="E168" s="27"/>
      <c r="F168" s="27"/>
      <c r="G168" s="144" t="e">
        <f t="shared" si="13"/>
        <v>#DIV/0!</v>
      </c>
      <c r="H168" s="144">
        <v>8724.46</v>
      </c>
      <c r="I168" s="144" t="e">
        <f t="shared" si="14"/>
        <v>#DIV/0!</v>
      </c>
      <c r="J168" s="27">
        <v>0</v>
      </c>
    </row>
    <row r="169" spans="1:10" ht="12.75">
      <c r="A169" s="24"/>
      <c r="B169" s="25"/>
      <c r="C169" s="32" t="s">
        <v>11</v>
      </c>
      <c r="D169" s="12" t="s">
        <v>12</v>
      </c>
      <c r="E169" s="27">
        <v>2200</v>
      </c>
      <c r="F169" s="27">
        <v>739.81</v>
      </c>
      <c r="G169" s="144">
        <f t="shared" si="13"/>
        <v>33.62772727272727</v>
      </c>
      <c r="H169" s="144">
        <v>266902.53</v>
      </c>
      <c r="I169" s="144">
        <f t="shared" si="14"/>
        <v>281.64997906117935</v>
      </c>
      <c r="J169" s="27">
        <v>262.67</v>
      </c>
    </row>
    <row r="170" spans="1:10" ht="33.75">
      <c r="A170" s="24"/>
      <c r="B170" s="31"/>
      <c r="C170" s="30">
        <v>2310</v>
      </c>
      <c r="D170" s="14" t="s">
        <v>213</v>
      </c>
      <c r="E170" s="27">
        <v>550000</v>
      </c>
      <c r="F170" s="27">
        <v>201466.76</v>
      </c>
      <c r="G170" s="144">
        <f t="shared" si="13"/>
        <v>36.63032</v>
      </c>
      <c r="H170" s="144">
        <v>106908.87</v>
      </c>
      <c r="I170" s="144">
        <f t="shared" si="14"/>
        <v>149.78074874182</v>
      </c>
      <c r="J170" s="27">
        <v>134507.78</v>
      </c>
    </row>
    <row r="171" spans="1:10" ht="22.5" hidden="1">
      <c r="A171" s="24"/>
      <c r="B171" s="31"/>
      <c r="C171" s="30" t="s">
        <v>77</v>
      </c>
      <c r="D171" s="14" t="s">
        <v>223</v>
      </c>
      <c r="E171" s="27"/>
      <c r="F171" s="27"/>
      <c r="G171" s="144" t="e">
        <f t="shared" si="13"/>
        <v>#DIV/0!</v>
      </c>
      <c r="H171" s="144"/>
      <c r="I171" s="144" t="e">
        <f t="shared" si="14"/>
        <v>#DIV/0!</v>
      </c>
      <c r="J171" s="27"/>
    </row>
    <row r="172" spans="1:10" ht="45">
      <c r="A172" s="24"/>
      <c r="B172" s="31"/>
      <c r="C172" s="32" t="s">
        <v>215</v>
      </c>
      <c r="D172" s="14" t="s">
        <v>216</v>
      </c>
      <c r="E172" s="27">
        <v>33288</v>
      </c>
      <c r="F172" s="27">
        <v>33285.7</v>
      </c>
      <c r="G172" s="144">
        <f t="shared" si="13"/>
        <v>99.99309060322037</v>
      </c>
      <c r="H172" s="144"/>
      <c r="I172" s="144">
        <f t="shared" si="14"/>
        <v>73.81670114034813</v>
      </c>
      <c r="J172" s="45">
        <v>45092.37</v>
      </c>
    </row>
    <row r="173" spans="1:10" ht="22.5" hidden="1">
      <c r="A173" s="24"/>
      <c r="B173" s="31"/>
      <c r="C173" s="32" t="s">
        <v>77</v>
      </c>
      <c r="D173" s="14" t="s">
        <v>119</v>
      </c>
      <c r="E173" s="27"/>
      <c r="F173" s="27"/>
      <c r="G173" s="144" t="e">
        <f t="shared" si="13"/>
        <v>#DIV/0!</v>
      </c>
      <c r="H173" s="144"/>
      <c r="I173" s="156" t="s">
        <v>162</v>
      </c>
      <c r="J173" s="27" t="s">
        <v>162</v>
      </c>
    </row>
    <row r="174" spans="1:12" ht="12.75">
      <c r="A174" s="21"/>
      <c r="B174" s="29">
        <v>80110</v>
      </c>
      <c r="C174" s="22"/>
      <c r="D174" s="16" t="s">
        <v>62</v>
      </c>
      <c r="E174" s="23">
        <f>SUM(E175:E177)</f>
        <v>4702</v>
      </c>
      <c r="F174" s="23">
        <f>SUM(F175:F177)</f>
        <v>3436.29</v>
      </c>
      <c r="G174" s="143">
        <f t="shared" si="13"/>
        <v>73.08145470012761</v>
      </c>
      <c r="H174" s="143">
        <f>SUM(H175:H176)</f>
        <v>25472.75</v>
      </c>
      <c r="I174" s="143">
        <f aca="true" t="shared" si="15" ref="I174:I182">(F174/J174)*100</f>
        <v>563.9271354722244</v>
      </c>
      <c r="J174" s="23">
        <f>SUM(J175:J176)</f>
        <v>609.35</v>
      </c>
      <c r="K174" s="177"/>
      <c r="L174" s="177"/>
    </row>
    <row r="175" spans="1:10" ht="12.75" hidden="1">
      <c r="A175" s="24"/>
      <c r="B175" s="31"/>
      <c r="C175" s="36" t="s">
        <v>27</v>
      </c>
      <c r="D175" s="12" t="s">
        <v>28</v>
      </c>
      <c r="E175" s="27"/>
      <c r="F175" s="27"/>
      <c r="G175" s="144" t="e">
        <f t="shared" si="13"/>
        <v>#DIV/0!</v>
      </c>
      <c r="H175" s="144">
        <v>21581.88</v>
      </c>
      <c r="I175" s="144">
        <f t="shared" si="15"/>
        <v>0</v>
      </c>
      <c r="J175" s="27">
        <v>204.11</v>
      </c>
    </row>
    <row r="176" spans="1:10" ht="12.75">
      <c r="A176" s="24"/>
      <c r="B176" s="31"/>
      <c r="C176" s="30" t="s">
        <v>11</v>
      </c>
      <c r="D176" s="12" t="s">
        <v>12</v>
      </c>
      <c r="E176" s="27">
        <v>2350</v>
      </c>
      <c r="F176" s="27">
        <v>1086.09</v>
      </c>
      <c r="G176" s="144">
        <f t="shared" si="13"/>
        <v>46.216595744680845</v>
      </c>
      <c r="H176" s="144">
        <v>3890.87</v>
      </c>
      <c r="I176" s="144">
        <f t="shared" si="15"/>
        <v>268.0115487118744</v>
      </c>
      <c r="J176" s="27">
        <v>405.24</v>
      </c>
    </row>
    <row r="177" spans="1:10" ht="45">
      <c r="A177" s="24"/>
      <c r="B177" s="31"/>
      <c r="C177" s="32" t="s">
        <v>215</v>
      </c>
      <c r="D177" s="14" t="s">
        <v>230</v>
      </c>
      <c r="E177" s="27">
        <v>2352</v>
      </c>
      <c r="F177" s="27">
        <v>2350.2</v>
      </c>
      <c r="G177" s="144">
        <f t="shared" si="13"/>
        <v>99.92346938775509</v>
      </c>
      <c r="H177" s="144"/>
      <c r="I177" s="156" t="s">
        <v>162</v>
      </c>
      <c r="J177" s="45" t="s">
        <v>162</v>
      </c>
    </row>
    <row r="178" spans="1:10" ht="12.75">
      <c r="A178" s="24"/>
      <c r="B178" s="29">
        <v>80114</v>
      </c>
      <c r="C178" s="104"/>
      <c r="D178" s="16" t="s">
        <v>201</v>
      </c>
      <c r="E178" s="23">
        <f>SUM(E179:E180)</f>
        <v>150</v>
      </c>
      <c r="F178" s="23">
        <f>SUM(F179:F180)</f>
        <v>40</v>
      </c>
      <c r="G178" s="143">
        <f t="shared" si="13"/>
        <v>26.666666666666668</v>
      </c>
      <c r="H178" s="156"/>
      <c r="I178" s="143">
        <f t="shared" si="15"/>
        <v>0.8825287980178403</v>
      </c>
      <c r="J178" s="23">
        <f>SUM(J179:J180)</f>
        <v>4532.43</v>
      </c>
    </row>
    <row r="179" spans="1:10" ht="12.75" hidden="1">
      <c r="A179" s="24"/>
      <c r="B179" s="38"/>
      <c r="C179" s="32" t="s">
        <v>27</v>
      </c>
      <c r="D179" s="12" t="s">
        <v>28</v>
      </c>
      <c r="E179" s="27"/>
      <c r="F179" s="27"/>
      <c r="G179" s="144" t="e">
        <f t="shared" si="13"/>
        <v>#DIV/0!</v>
      </c>
      <c r="H179" s="156"/>
      <c r="I179" s="144" t="e">
        <f t="shared" si="15"/>
        <v>#DIV/0!</v>
      </c>
      <c r="J179" s="45">
        <v>0</v>
      </c>
    </row>
    <row r="180" spans="1:10" ht="12.75">
      <c r="A180" s="24"/>
      <c r="B180" s="31"/>
      <c r="C180" s="32" t="s">
        <v>11</v>
      </c>
      <c r="D180" s="12" t="s">
        <v>12</v>
      </c>
      <c r="E180" s="27">
        <v>150</v>
      </c>
      <c r="F180" s="27">
        <v>40</v>
      </c>
      <c r="G180" s="144">
        <f t="shared" si="13"/>
        <v>26.666666666666668</v>
      </c>
      <c r="H180" s="156"/>
      <c r="I180" s="144">
        <f t="shared" si="15"/>
        <v>0.8825287980178403</v>
      </c>
      <c r="J180" s="45">
        <v>4532.43</v>
      </c>
    </row>
    <row r="181" spans="1:10" ht="12.75">
      <c r="A181" s="24"/>
      <c r="B181" s="29">
        <v>80195</v>
      </c>
      <c r="C181" s="22"/>
      <c r="D181" s="16" t="s">
        <v>5</v>
      </c>
      <c r="E181" s="23">
        <f>SUM(E182:E184)</f>
        <v>1500</v>
      </c>
      <c r="F181" s="23">
        <f>SUM(F182:F184)</f>
        <v>170.2</v>
      </c>
      <c r="G181" s="143">
        <f t="shared" si="13"/>
        <v>11.346666666666666</v>
      </c>
      <c r="H181" s="149"/>
      <c r="I181" s="143">
        <f t="shared" si="15"/>
        <v>67.53968253968253</v>
      </c>
      <c r="J181" s="42">
        <f>SUM(J182:J184)</f>
        <v>252</v>
      </c>
    </row>
    <row r="182" spans="1:10" ht="22.5">
      <c r="A182" s="24"/>
      <c r="B182" s="31"/>
      <c r="C182" s="32" t="s">
        <v>29</v>
      </c>
      <c r="D182" s="14" t="s">
        <v>113</v>
      </c>
      <c r="E182" s="27">
        <v>1500</v>
      </c>
      <c r="F182" s="27">
        <v>170.2</v>
      </c>
      <c r="G182" s="144">
        <f t="shared" si="13"/>
        <v>11.346666666666666</v>
      </c>
      <c r="H182" s="156"/>
      <c r="I182" s="144">
        <f t="shared" si="15"/>
        <v>67.53968253968253</v>
      </c>
      <c r="J182" s="45">
        <v>252</v>
      </c>
    </row>
    <row r="183" spans="1:10" ht="45" hidden="1">
      <c r="A183" s="24"/>
      <c r="B183" s="31"/>
      <c r="C183" s="32" t="s">
        <v>226</v>
      </c>
      <c r="D183" s="14" t="s">
        <v>227</v>
      </c>
      <c r="E183" s="27"/>
      <c r="F183" s="27"/>
      <c r="G183" s="144" t="e">
        <f t="shared" si="13"/>
        <v>#DIV/0!</v>
      </c>
      <c r="H183" s="156"/>
      <c r="I183" s="144"/>
      <c r="J183" s="45"/>
    </row>
    <row r="184" spans="1:10" ht="12.75" hidden="1">
      <c r="A184" s="24"/>
      <c r="B184" s="31"/>
      <c r="C184" s="32" t="s">
        <v>60</v>
      </c>
      <c r="D184" s="14" t="s">
        <v>134</v>
      </c>
      <c r="E184" s="27"/>
      <c r="F184" s="27"/>
      <c r="G184" s="144" t="e">
        <f t="shared" si="13"/>
        <v>#DIV/0!</v>
      </c>
      <c r="H184" s="144"/>
      <c r="I184" s="144" t="e">
        <f>(F184/J184)*100</f>
        <v>#DIV/0!</v>
      </c>
      <c r="J184" s="27"/>
    </row>
    <row r="185" spans="1:10" ht="12.75">
      <c r="A185" s="28">
        <v>851</v>
      </c>
      <c r="B185" s="18"/>
      <c r="C185" s="34"/>
      <c r="D185" s="68" t="s">
        <v>63</v>
      </c>
      <c r="E185" s="20">
        <f>E186+E189+E191+E193+E198</f>
        <v>109000</v>
      </c>
      <c r="F185" s="20">
        <f>SUM(F186,F191,F193,F198)</f>
        <v>65399.82</v>
      </c>
      <c r="G185" s="142">
        <f t="shared" si="13"/>
        <v>59.99983486238532</v>
      </c>
      <c r="H185" s="142" t="e">
        <f>H186+H193+#REF!+H198</f>
        <v>#REF!</v>
      </c>
      <c r="I185" s="142">
        <f>(F185/J185)*100</f>
        <v>86.21213675128045</v>
      </c>
      <c r="J185" s="20">
        <f>SUM(J186,J191,J193,J198,)</f>
        <v>75859.18000000001</v>
      </c>
    </row>
    <row r="186" spans="1:10" ht="12.75">
      <c r="A186" s="48"/>
      <c r="B186" s="29">
        <v>85141</v>
      </c>
      <c r="C186" s="22"/>
      <c r="D186" s="70" t="s">
        <v>64</v>
      </c>
      <c r="E186" s="23">
        <f>SUM(E187:E188)</f>
        <v>45000</v>
      </c>
      <c r="F186" s="23">
        <f>SUM(F187:F188)</f>
        <v>36750</v>
      </c>
      <c r="G186" s="149">
        <f>F186*100/E186</f>
        <v>81.66666666666667</v>
      </c>
      <c r="H186" s="143">
        <f>H188+H187</f>
        <v>49700</v>
      </c>
      <c r="I186" s="143">
        <f>(F186/J186)*100</f>
        <v>80.74261232560694</v>
      </c>
      <c r="J186" s="23">
        <f>J188+J187</f>
        <v>45515</v>
      </c>
    </row>
    <row r="187" spans="1:10" ht="12.75">
      <c r="A187" s="24"/>
      <c r="B187" s="31"/>
      <c r="C187" s="36" t="s">
        <v>11</v>
      </c>
      <c r="D187" s="13" t="s">
        <v>12</v>
      </c>
      <c r="E187" s="27">
        <v>25000</v>
      </c>
      <c r="F187" s="27">
        <v>16750</v>
      </c>
      <c r="G187" s="144">
        <f t="shared" si="13"/>
        <v>67</v>
      </c>
      <c r="H187" s="144">
        <v>39700</v>
      </c>
      <c r="I187" s="144">
        <f>(F187/J187)*100</f>
        <v>65.64765824025083</v>
      </c>
      <c r="J187" s="27">
        <v>25515</v>
      </c>
    </row>
    <row r="188" spans="1:10" ht="33.75">
      <c r="A188" s="48"/>
      <c r="B188" s="38"/>
      <c r="C188" s="32">
        <v>2320</v>
      </c>
      <c r="D188" s="14" t="s">
        <v>210</v>
      </c>
      <c r="E188" s="27">
        <v>20000</v>
      </c>
      <c r="F188" s="27">
        <v>20000</v>
      </c>
      <c r="G188" s="144">
        <f t="shared" si="13"/>
        <v>100</v>
      </c>
      <c r="H188" s="144">
        <v>10000</v>
      </c>
      <c r="I188" s="144">
        <f>(F188/J188)*100</f>
        <v>100</v>
      </c>
      <c r="J188" s="27">
        <v>20000</v>
      </c>
    </row>
    <row r="189" spans="1:10" s="124" customFormat="1" ht="22.5" hidden="1">
      <c r="A189" s="122"/>
      <c r="B189" s="136">
        <v>85154</v>
      </c>
      <c r="C189" s="123"/>
      <c r="D189" s="15" t="s">
        <v>184</v>
      </c>
      <c r="E189" s="108">
        <f>SUM(E190:E190)</f>
        <v>0</v>
      </c>
      <c r="F189" s="108">
        <f>SUM(F190:F190)</f>
        <v>0</v>
      </c>
      <c r="G189" s="150" t="e">
        <f t="shared" si="13"/>
        <v>#DIV/0!</v>
      </c>
      <c r="H189" s="150"/>
      <c r="I189" s="159" t="s">
        <v>162</v>
      </c>
      <c r="J189" s="108" t="s">
        <v>162</v>
      </c>
    </row>
    <row r="190" spans="1:10" ht="12.75" hidden="1">
      <c r="A190" s="48"/>
      <c r="B190" s="118"/>
      <c r="C190" s="32" t="s">
        <v>11</v>
      </c>
      <c r="D190" s="13" t="s">
        <v>12</v>
      </c>
      <c r="E190" s="27"/>
      <c r="F190" s="27"/>
      <c r="G190" s="144" t="e">
        <f t="shared" si="13"/>
        <v>#DIV/0!</v>
      </c>
      <c r="H190" s="144"/>
      <c r="I190" s="156" t="s">
        <v>162</v>
      </c>
      <c r="J190" s="27" t="s">
        <v>162</v>
      </c>
    </row>
    <row r="191" spans="1:10" ht="12.75" hidden="1">
      <c r="A191" s="48"/>
      <c r="B191" s="29">
        <v>85154</v>
      </c>
      <c r="C191" s="46"/>
      <c r="D191" s="72" t="s">
        <v>222</v>
      </c>
      <c r="E191" s="23">
        <f>SUM(E192)</f>
        <v>0</v>
      </c>
      <c r="F191" s="23">
        <f>F192</f>
        <v>0</v>
      </c>
      <c r="G191" s="149" t="e">
        <f>F191*100/E191</f>
        <v>#DIV/0!</v>
      </c>
      <c r="H191" s="144"/>
      <c r="I191" s="156" t="e">
        <f>(F191/J191)*100</f>
        <v>#DIV/0!</v>
      </c>
      <c r="J191" s="42">
        <f>SUM(J192:J192)</f>
        <v>0</v>
      </c>
    </row>
    <row r="192" spans="1:10" ht="12.75" hidden="1">
      <c r="A192" s="48"/>
      <c r="B192" s="168"/>
      <c r="C192" s="32" t="s">
        <v>11</v>
      </c>
      <c r="D192" s="13" t="s">
        <v>12</v>
      </c>
      <c r="E192" s="27"/>
      <c r="F192" s="27"/>
      <c r="G192" s="156" t="e">
        <f>F192*100/E192</f>
        <v>#DIV/0!</v>
      </c>
      <c r="H192" s="144"/>
      <c r="I192" s="156" t="e">
        <f>(F192/J192)*100</f>
        <v>#DIV/0!</v>
      </c>
      <c r="J192" s="45"/>
    </row>
    <row r="193" spans="1:10" ht="12.75">
      <c r="A193" s="21"/>
      <c r="B193" s="29">
        <v>85158</v>
      </c>
      <c r="C193" s="22"/>
      <c r="D193" s="16" t="s">
        <v>65</v>
      </c>
      <c r="E193" s="23">
        <f>SUM(E194:E197)</f>
        <v>60000</v>
      </c>
      <c r="F193" s="23">
        <f>SUM(F194:F197)</f>
        <v>26983.82</v>
      </c>
      <c r="G193" s="143">
        <f t="shared" si="13"/>
        <v>44.97303333333333</v>
      </c>
      <c r="H193" s="143">
        <f>SUM(H195:H197)</f>
        <v>346335.3</v>
      </c>
      <c r="I193" s="143">
        <f>(F193/J193)*100</f>
        <v>95.19596550428551</v>
      </c>
      <c r="J193" s="23">
        <f>SUM(J194:J197)</f>
        <v>28345.55</v>
      </c>
    </row>
    <row r="194" spans="1:10" ht="22.5" hidden="1">
      <c r="A194" s="21"/>
      <c r="B194" s="38"/>
      <c r="C194" s="32" t="s">
        <v>17</v>
      </c>
      <c r="D194" s="14" t="s">
        <v>217</v>
      </c>
      <c r="E194" s="27"/>
      <c r="F194" s="27"/>
      <c r="G194" s="152" t="e">
        <f t="shared" si="13"/>
        <v>#DIV/0!</v>
      </c>
      <c r="H194" s="143"/>
      <c r="I194" s="144">
        <f aca="true" t="shared" si="16" ref="I194:I201">(F194/J194)*100</f>
        <v>0</v>
      </c>
      <c r="J194" s="45">
        <v>46.04</v>
      </c>
    </row>
    <row r="195" spans="1:10" ht="12.75">
      <c r="A195" s="24"/>
      <c r="B195" s="31"/>
      <c r="C195" s="36" t="s">
        <v>66</v>
      </c>
      <c r="D195" s="12" t="s">
        <v>67</v>
      </c>
      <c r="E195" s="27">
        <v>60000</v>
      </c>
      <c r="F195" s="27">
        <v>26983.82</v>
      </c>
      <c r="G195" s="144">
        <f t="shared" si="13"/>
        <v>44.97303333333333</v>
      </c>
      <c r="H195" s="144">
        <v>336918.95</v>
      </c>
      <c r="I195" s="144">
        <f t="shared" si="16"/>
        <v>95.41385292222786</v>
      </c>
      <c r="J195" s="27">
        <v>28280.82</v>
      </c>
    </row>
    <row r="196" spans="1:10" ht="12.75" hidden="1">
      <c r="A196" s="24"/>
      <c r="B196" s="31"/>
      <c r="C196" s="37" t="s">
        <v>27</v>
      </c>
      <c r="D196" s="12" t="s">
        <v>28</v>
      </c>
      <c r="E196" s="27"/>
      <c r="F196" s="27"/>
      <c r="G196" s="144" t="e">
        <f t="shared" si="13"/>
        <v>#DIV/0!</v>
      </c>
      <c r="H196" s="144">
        <v>7976.35</v>
      </c>
      <c r="I196" s="144">
        <f t="shared" si="16"/>
        <v>0</v>
      </c>
      <c r="J196" s="27">
        <v>18.69</v>
      </c>
    </row>
    <row r="197" spans="1:10" ht="12.75" hidden="1">
      <c r="A197" s="24"/>
      <c r="B197" s="31"/>
      <c r="C197" s="30" t="s">
        <v>11</v>
      </c>
      <c r="D197" s="12" t="s">
        <v>12</v>
      </c>
      <c r="E197" s="27"/>
      <c r="F197" s="27"/>
      <c r="G197" s="144" t="e">
        <f t="shared" si="13"/>
        <v>#DIV/0!</v>
      </c>
      <c r="H197" s="144">
        <v>1440</v>
      </c>
      <c r="I197" s="144" t="e">
        <f t="shared" si="16"/>
        <v>#DIV/0!</v>
      </c>
      <c r="J197" s="27"/>
    </row>
    <row r="198" spans="1:10" ht="12.75">
      <c r="A198" s="21"/>
      <c r="B198" s="29">
        <v>85195</v>
      </c>
      <c r="C198" s="22"/>
      <c r="D198" s="71" t="s">
        <v>5</v>
      </c>
      <c r="E198" s="23">
        <f>SUM(E199:E201)</f>
        <v>4000</v>
      </c>
      <c r="F198" s="23">
        <f>SUM(F199:F201)</f>
        <v>1666</v>
      </c>
      <c r="G198" s="143">
        <f t="shared" si="13"/>
        <v>41.65</v>
      </c>
      <c r="H198" s="143" t="e">
        <f>H201+#REF!</f>
        <v>#REF!</v>
      </c>
      <c r="I198" s="143">
        <f t="shared" si="16"/>
        <v>83.35709961323506</v>
      </c>
      <c r="J198" s="23">
        <f>SUM(J199:J201)</f>
        <v>1998.63</v>
      </c>
    </row>
    <row r="199" spans="1:10" ht="12.75" hidden="1">
      <c r="A199" s="21"/>
      <c r="B199" s="38"/>
      <c r="C199" s="32" t="s">
        <v>27</v>
      </c>
      <c r="D199" s="12" t="s">
        <v>28</v>
      </c>
      <c r="E199" s="27"/>
      <c r="F199" s="27"/>
      <c r="G199" s="144" t="e">
        <f t="shared" si="13"/>
        <v>#DIV/0!</v>
      </c>
      <c r="H199" s="149"/>
      <c r="I199" s="144">
        <f t="shared" si="16"/>
        <v>0</v>
      </c>
      <c r="J199" s="45">
        <v>7</v>
      </c>
    </row>
    <row r="200" spans="1:10" ht="12.75" hidden="1">
      <c r="A200" s="21"/>
      <c r="B200" s="38"/>
      <c r="C200" s="32" t="s">
        <v>11</v>
      </c>
      <c r="D200" s="12" t="s">
        <v>12</v>
      </c>
      <c r="E200" s="27"/>
      <c r="F200" s="27"/>
      <c r="G200" s="144" t="e">
        <f t="shared" si="13"/>
        <v>#DIV/0!</v>
      </c>
      <c r="H200" s="156"/>
      <c r="I200" s="144">
        <f t="shared" si="16"/>
        <v>0</v>
      </c>
      <c r="J200" s="45">
        <v>227.63</v>
      </c>
    </row>
    <row r="201" spans="1:10" ht="45">
      <c r="A201" s="24"/>
      <c r="B201" s="31"/>
      <c r="C201" s="32">
        <v>2010</v>
      </c>
      <c r="D201" s="14" t="s">
        <v>202</v>
      </c>
      <c r="E201" s="27">
        <v>4000</v>
      </c>
      <c r="F201" s="27">
        <v>1666</v>
      </c>
      <c r="G201" s="144">
        <f t="shared" si="13"/>
        <v>41.65</v>
      </c>
      <c r="H201" s="144">
        <v>1817</v>
      </c>
      <c r="I201" s="144">
        <f t="shared" si="16"/>
        <v>94.44444444444444</v>
      </c>
      <c r="J201" s="27">
        <v>1764</v>
      </c>
    </row>
    <row r="202" spans="1:10" ht="12.75">
      <c r="A202" s="28">
        <v>852</v>
      </c>
      <c r="B202" s="18"/>
      <c r="C202" s="34"/>
      <c r="D202" s="68" t="s">
        <v>68</v>
      </c>
      <c r="E202" s="20">
        <f>SUM(E203,E205,E211,E219,E224,E231,E234,E240,E245,E247,E252,E258)</f>
        <v>28428676</v>
      </c>
      <c r="F202" s="20">
        <f>SUM(F203,F205,F211,F219,F224,F231,F234,F240,F245,F247,F252,F254,F258)</f>
        <v>11218593.55</v>
      </c>
      <c r="G202" s="142">
        <f t="shared" si="13"/>
        <v>39.46224421425746</v>
      </c>
      <c r="H202" s="20" t="e">
        <f>SUM(H203,H205,H211,H219,H224,H231,H234,H240,H247,H252,H254,H258)</f>
        <v>#REF!</v>
      </c>
      <c r="I202" s="20">
        <f aca="true" t="shared" si="17" ref="I202:I209">(F202/J202)*100</f>
        <v>109.50060037374996</v>
      </c>
      <c r="J202" s="20">
        <f>SUM(J203,J205,J211,J219,J224,J231,J234,J240,J245,J247,J252,J254,J256,J258)</f>
        <v>10245234.74</v>
      </c>
    </row>
    <row r="203" spans="1:10" ht="12.75">
      <c r="A203" s="49"/>
      <c r="B203" s="50">
        <v>85202</v>
      </c>
      <c r="C203" s="51"/>
      <c r="D203" s="72" t="s">
        <v>69</v>
      </c>
      <c r="E203" s="52">
        <f>SUM(E204:E204)</f>
        <v>65000</v>
      </c>
      <c r="F203" s="52">
        <f>SUM(F204)</f>
        <v>15511.7</v>
      </c>
      <c r="G203" s="151">
        <f t="shared" si="13"/>
        <v>23.864153846153847</v>
      </c>
      <c r="H203" s="151">
        <f>H204</f>
        <v>3600</v>
      </c>
      <c r="I203" s="151">
        <f t="shared" si="17"/>
        <v>61.68556930614323</v>
      </c>
      <c r="J203" s="52">
        <f>SUM(J204)</f>
        <v>25146.4</v>
      </c>
    </row>
    <row r="204" spans="1:10" ht="12.75">
      <c r="A204" s="49"/>
      <c r="B204" s="53"/>
      <c r="C204" s="54" t="s">
        <v>66</v>
      </c>
      <c r="D204" s="12" t="s">
        <v>67</v>
      </c>
      <c r="E204" s="55">
        <v>65000</v>
      </c>
      <c r="F204" s="55">
        <v>15511.7</v>
      </c>
      <c r="G204" s="147">
        <f t="shared" si="13"/>
        <v>23.864153846153847</v>
      </c>
      <c r="H204" s="147">
        <v>3600</v>
      </c>
      <c r="I204" s="147">
        <f t="shared" si="17"/>
        <v>61.68556930614323</v>
      </c>
      <c r="J204" s="55">
        <v>25146.4</v>
      </c>
    </row>
    <row r="205" spans="1:10" ht="12.75">
      <c r="A205" s="49"/>
      <c r="B205" s="50">
        <v>85203</v>
      </c>
      <c r="C205" s="51"/>
      <c r="D205" s="72" t="s">
        <v>70</v>
      </c>
      <c r="E205" s="23">
        <f>SUM(E206:E210)</f>
        <v>741740</v>
      </c>
      <c r="F205" s="23">
        <f>SUM(F206:F210)</f>
        <v>234342.78</v>
      </c>
      <c r="G205" s="143">
        <f t="shared" si="13"/>
        <v>31.5936554587861</v>
      </c>
      <c r="H205" s="143" t="e">
        <f>#REF!+H208</f>
        <v>#REF!</v>
      </c>
      <c r="I205" s="143">
        <f t="shared" si="17"/>
        <v>107.77316579344027</v>
      </c>
      <c r="J205" s="23">
        <f>SUM(J206:J210)</f>
        <v>217440.75</v>
      </c>
    </row>
    <row r="206" spans="1:10" ht="12.75">
      <c r="A206" s="49"/>
      <c r="B206" s="53"/>
      <c r="C206" s="54" t="s">
        <v>66</v>
      </c>
      <c r="D206" s="12" t="s">
        <v>67</v>
      </c>
      <c r="E206" s="27">
        <v>129640</v>
      </c>
      <c r="F206" s="27">
        <v>38236.08</v>
      </c>
      <c r="G206" s="144">
        <f t="shared" si="13"/>
        <v>29.494045047824745</v>
      </c>
      <c r="H206" s="144"/>
      <c r="I206" s="144">
        <f t="shared" si="17"/>
        <v>90.525844771561</v>
      </c>
      <c r="J206" s="45">
        <v>42237.75</v>
      </c>
    </row>
    <row r="207" spans="1:10" ht="12.75" hidden="1">
      <c r="A207" s="56"/>
      <c r="B207" s="57"/>
      <c r="C207" s="54" t="s">
        <v>27</v>
      </c>
      <c r="D207" s="12" t="s">
        <v>28</v>
      </c>
      <c r="E207" s="55"/>
      <c r="F207" s="55"/>
      <c r="G207" s="144" t="e">
        <f t="shared" si="13"/>
        <v>#DIV/0!</v>
      </c>
      <c r="H207" s="144"/>
      <c r="I207" s="144" t="e">
        <f t="shared" si="17"/>
        <v>#DIV/0!</v>
      </c>
      <c r="J207" s="27">
        <v>0</v>
      </c>
    </row>
    <row r="208" spans="1:10" ht="12.75">
      <c r="A208" s="56"/>
      <c r="B208" s="57"/>
      <c r="C208" s="58" t="s">
        <v>11</v>
      </c>
      <c r="D208" s="13" t="s">
        <v>12</v>
      </c>
      <c r="E208" s="55">
        <v>100</v>
      </c>
      <c r="F208" s="55">
        <v>106.7</v>
      </c>
      <c r="G208" s="144">
        <f t="shared" si="13"/>
        <v>106.7</v>
      </c>
      <c r="H208" s="144">
        <v>283</v>
      </c>
      <c r="I208" s="144">
        <f t="shared" si="17"/>
        <v>304.85714285714283</v>
      </c>
      <c r="J208" s="45">
        <v>35</v>
      </c>
    </row>
    <row r="209" spans="1:10" s="124" customFormat="1" ht="45">
      <c r="A209" s="125"/>
      <c r="B209" s="126"/>
      <c r="C209" s="107">
        <v>2010</v>
      </c>
      <c r="D209" s="14" t="s">
        <v>202</v>
      </c>
      <c r="E209" s="127">
        <v>612000</v>
      </c>
      <c r="F209" s="127">
        <v>196000</v>
      </c>
      <c r="G209" s="144">
        <f t="shared" si="13"/>
        <v>32.02614379084967</v>
      </c>
      <c r="H209" s="144"/>
      <c r="I209" s="144">
        <f t="shared" si="17"/>
        <v>111.8925831202046</v>
      </c>
      <c r="J209" s="45">
        <v>175168</v>
      </c>
    </row>
    <row r="210" spans="1:10" ht="45" hidden="1">
      <c r="A210" s="56"/>
      <c r="B210" s="61"/>
      <c r="C210" s="32" t="s">
        <v>183</v>
      </c>
      <c r="D210" s="14" t="s">
        <v>185</v>
      </c>
      <c r="E210" s="55"/>
      <c r="F210" s="55"/>
      <c r="G210" s="144" t="e">
        <f t="shared" si="13"/>
        <v>#DIV/0!</v>
      </c>
      <c r="H210" s="144"/>
      <c r="I210" s="156" t="s">
        <v>162</v>
      </c>
      <c r="J210" s="45"/>
    </row>
    <row r="211" spans="1:10" ht="35.25" customHeight="1">
      <c r="A211" s="21"/>
      <c r="B211" s="29">
        <v>85212</v>
      </c>
      <c r="C211" s="22"/>
      <c r="D211" s="73" t="s">
        <v>128</v>
      </c>
      <c r="E211" s="42">
        <f>SUM(E213:E218)</f>
        <v>21365229</v>
      </c>
      <c r="F211" s="42">
        <f>SUM(F213:F218)</f>
        <v>7540578.25</v>
      </c>
      <c r="G211" s="149">
        <f t="shared" si="13"/>
        <v>35.293692616166204</v>
      </c>
      <c r="H211" s="149">
        <f>SUM(H214:H218)</f>
        <v>18292745.57</v>
      </c>
      <c r="I211" s="149">
        <f aca="true" t="shared" si="18" ref="I211:I220">(F211/J211)*100</f>
        <v>103.67700012392575</v>
      </c>
      <c r="J211" s="42">
        <f>SUM(J212:J218)</f>
        <v>7273144.71</v>
      </c>
    </row>
    <row r="212" spans="1:10" ht="12.75" hidden="1">
      <c r="A212" s="21"/>
      <c r="B212" s="38"/>
      <c r="C212" s="54" t="s">
        <v>80</v>
      </c>
      <c r="D212" s="12" t="s">
        <v>195</v>
      </c>
      <c r="E212" s="110" t="s">
        <v>198</v>
      </c>
      <c r="F212" s="110" t="s">
        <v>198</v>
      </c>
      <c r="G212" s="152" t="s">
        <v>162</v>
      </c>
      <c r="H212" s="110"/>
      <c r="I212" s="152" t="e">
        <f t="shared" si="18"/>
        <v>#VALUE!</v>
      </c>
      <c r="J212" s="45" t="s">
        <v>162</v>
      </c>
    </row>
    <row r="213" spans="1:10" s="109" customFormat="1" ht="12.75" customHeight="1">
      <c r="A213" s="105"/>
      <c r="B213" s="106"/>
      <c r="C213" s="107" t="s">
        <v>17</v>
      </c>
      <c r="D213" s="14" t="s">
        <v>18</v>
      </c>
      <c r="E213" s="110">
        <v>476</v>
      </c>
      <c r="F213" s="110">
        <v>149.6</v>
      </c>
      <c r="G213" s="152">
        <f t="shared" si="13"/>
        <v>31.428571428571427</v>
      </c>
      <c r="H213" s="152"/>
      <c r="I213" s="152">
        <f t="shared" si="18"/>
        <v>94.44444444444444</v>
      </c>
      <c r="J213" s="110">
        <v>158.4</v>
      </c>
    </row>
    <row r="214" spans="1:10" ht="24" customHeight="1" hidden="1">
      <c r="A214" s="21"/>
      <c r="B214" s="38"/>
      <c r="C214" s="54" t="s">
        <v>89</v>
      </c>
      <c r="D214" s="14" t="s">
        <v>120</v>
      </c>
      <c r="E214" s="27">
        <v>0</v>
      </c>
      <c r="F214" s="27">
        <v>0</v>
      </c>
      <c r="G214" s="152" t="s">
        <v>162</v>
      </c>
      <c r="H214" s="152">
        <v>2069.21</v>
      </c>
      <c r="I214" s="152">
        <f t="shared" si="18"/>
        <v>0</v>
      </c>
      <c r="J214" s="110">
        <v>4668.98</v>
      </c>
    </row>
    <row r="215" spans="1:10" ht="24" customHeight="1">
      <c r="A215" s="21"/>
      <c r="B215" s="38"/>
      <c r="C215" s="54" t="s">
        <v>27</v>
      </c>
      <c r="D215" s="12" t="s">
        <v>28</v>
      </c>
      <c r="E215" s="27">
        <v>9700</v>
      </c>
      <c r="F215" s="27">
        <v>1623.62</v>
      </c>
      <c r="G215" s="144">
        <f t="shared" si="13"/>
        <v>16.738350515463917</v>
      </c>
      <c r="H215" s="152"/>
      <c r="I215" s="156" t="s">
        <v>162</v>
      </c>
      <c r="J215" s="110" t="s">
        <v>162</v>
      </c>
    </row>
    <row r="216" spans="1:10" ht="45">
      <c r="A216" s="24"/>
      <c r="B216" s="25"/>
      <c r="C216" s="32">
        <v>2010</v>
      </c>
      <c r="D216" s="14" t="s">
        <v>202</v>
      </c>
      <c r="E216" s="27">
        <v>21068300</v>
      </c>
      <c r="F216" s="27">
        <v>7442808</v>
      </c>
      <c r="G216" s="152">
        <f t="shared" si="13"/>
        <v>35.32704584612902</v>
      </c>
      <c r="H216" s="152">
        <v>18183643.39</v>
      </c>
      <c r="I216" s="152">
        <f t="shared" si="18"/>
        <v>103.99301274118429</v>
      </c>
      <c r="J216" s="110">
        <v>7157027</v>
      </c>
    </row>
    <row r="217" spans="1:10" ht="33.75">
      <c r="A217" s="24"/>
      <c r="B217" s="25"/>
      <c r="C217" s="32">
        <v>2360</v>
      </c>
      <c r="D217" s="14" t="s">
        <v>121</v>
      </c>
      <c r="E217" s="27">
        <v>250753</v>
      </c>
      <c r="F217" s="27">
        <v>85503.55</v>
      </c>
      <c r="G217" s="152">
        <f t="shared" si="13"/>
        <v>34.09871467140972</v>
      </c>
      <c r="H217" s="152">
        <v>85963.98</v>
      </c>
      <c r="I217" s="152">
        <f t="shared" si="18"/>
        <v>96.5439818617762</v>
      </c>
      <c r="J217" s="110">
        <v>88564.35</v>
      </c>
    </row>
    <row r="218" spans="1:10" ht="24" customHeight="1">
      <c r="A218" s="24"/>
      <c r="B218" s="25"/>
      <c r="C218" s="32" t="s">
        <v>77</v>
      </c>
      <c r="D218" s="14" t="s">
        <v>119</v>
      </c>
      <c r="E218" s="27">
        <v>36000</v>
      </c>
      <c r="F218" s="27">
        <v>10493.48</v>
      </c>
      <c r="G218" s="152">
        <f t="shared" si="13"/>
        <v>29.148555555555557</v>
      </c>
      <c r="H218" s="152">
        <v>21068.99</v>
      </c>
      <c r="I218" s="152">
        <f t="shared" si="18"/>
        <v>46.17393837361469</v>
      </c>
      <c r="J218" s="110">
        <v>22725.98</v>
      </c>
    </row>
    <row r="219" spans="1:10" ht="47.25" customHeight="1">
      <c r="A219" s="21"/>
      <c r="B219" s="29">
        <v>85213</v>
      </c>
      <c r="C219" s="22"/>
      <c r="D219" s="15" t="s">
        <v>146</v>
      </c>
      <c r="E219" s="23">
        <f>SUM(E220:E223)</f>
        <v>277550</v>
      </c>
      <c r="F219" s="23">
        <f>SUM(F220:F223)</f>
        <v>109843.58</v>
      </c>
      <c r="G219" s="143">
        <f t="shared" si="13"/>
        <v>39.57614123581337</v>
      </c>
      <c r="H219" s="143" t="e">
        <f>#REF!+#REF!+H223</f>
        <v>#REF!</v>
      </c>
      <c r="I219" s="143">
        <f t="shared" si="18"/>
        <v>123.62977061819961</v>
      </c>
      <c r="J219" s="23">
        <f>SUM(J220:J223)</f>
        <v>88848.81</v>
      </c>
    </row>
    <row r="220" spans="1:10" ht="12.75">
      <c r="A220" s="21"/>
      <c r="B220" s="38"/>
      <c r="C220" s="32" t="s">
        <v>11</v>
      </c>
      <c r="D220" s="12" t="s">
        <v>12</v>
      </c>
      <c r="E220" s="27">
        <v>550</v>
      </c>
      <c r="F220" s="27">
        <v>186.58</v>
      </c>
      <c r="G220" s="144">
        <f t="shared" si="13"/>
        <v>33.92363636363636</v>
      </c>
      <c r="H220" s="143"/>
      <c r="I220" s="152">
        <f t="shared" si="18"/>
        <v>2231.818181818182</v>
      </c>
      <c r="J220" s="45">
        <v>8.36</v>
      </c>
    </row>
    <row r="221" spans="1:10" ht="45">
      <c r="A221" s="24"/>
      <c r="B221" s="31"/>
      <c r="C221" s="32">
        <v>2010</v>
      </c>
      <c r="D221" s="14" t="s">
        <v>202</v>
      </c>
      <c r="E221" s="27">
        <v>94000</v>
      </c>
      <c r="F221" s="27">
        <v>44485</v>
      </c>
      <c r="G221" s="144">
        <f t="shared" si="13"/>
        <v>47.32446808510638</v>
      </c>
      <c r="H221" s="144"/>
      <c r="I221" s="144">
        <f aca="true" t="shared" si="19" ref="I221:I235">(F221/J221)*100</f>
        <v>143.3982335117014</v>
      </c>
      <c r="J221" s="27">
        <v>31022</v>
      </c>
    </row>
    <row r="222" spans="1:10" ht="22.5">
      <c r="A222" s="24"/>
      <c r="B222" s="31"/>
      <c r="C222" s="32" t="s">
        <v>60</v>
      </c>
      <c r="D222" s="14" t="s">
        <v>211</v>
      </c>
      <c r="E222" s="27">
        <v>183000</v>
      </c>
      <c r="F222" s="27">
        <v>65172</v>
      </c>
      <c r="G222" s="144">
        <f t="shared" si="13"/>
        <v>35.61311475409836</v>
      </c>
      <c r="H222" s="144">
        <v>0</v>
      </c>
      <c r="I222" s="144">
        <f t="shared" si="19"/>
        <v>112.78359435839751</v>
      </c>
      <c r="J222" s="27">
        <v>57785</v>
      </c>
    </row>
    <row r="223" spans="1:10" ht="22.5" hidden="1">
      <c r="A223" s="24"/>
      <c r="B223" s="31"/>
      <c r="C223" s="32" t="s">
        <v>77</v>
      </c>
      <c r="D223" s="14" t="s">
        <v>143</v>
      </c>
      <c r="E223" s="27">
        <v>0</v>
      </c>
      <c r="F223" s="27">
        <v>0</v>
      </c>
      <c r="G223" s="144" t="e">
        <f t="shared" si="13"/>
        <v>#DIV/0!</v>
      </c>
      <c r="H223" s="144">
        <v>0</v>
      </c>
      <c r="I223" s="144">
        <f t="shared" si="19"/>
        <v>0</v>
      </c>
      <c r="J223" s="27">
        <v>33.45</v>
      </c>
    </row>
    <row r="224" spans="1:10" ht="22.5">
      <c r="A224" s="21"/>
      <c r="B224" s="29">
        <v>85214</v>
      </c>
      <c r="C224" s="22"/>
      <c r="D224" s="15" t="s">
        <v>129</v>
      </c>
      <c r="E224" s="23">
        <f>SUM(E225:E230)</f>
        <v>1980706</v>
      </c>
      <c r="F224" s="23">
        <f>SUM(F225:F230)</f>
        <v>1330665.36</v>
      </c>
      <c r="G224" s="143">
        <f t="shared" si="13"/>
        <v>67.18136664401482</v>
      </c>
      <c r="H224" s="143">
        <f>SUM(H225:H230)</f>
        <v>1759123.1</v>
      </c>
      <c r="I224" s="143">
        <f t="shared" si="19"/>
        <v>165.25432162105014</v>
      </c>
      <c r="J224" s="23">
        <f>SUM(J225:J230)</f>
        <v>805222.73</v>
      </c>
    </row>
    <row r="225" spans="1:10" ht="24.75" customHeight="1" hidden="1">
      <c r="A225" s="24"/>
      <c r="B225" s="25"/>
      <c r="C225" s="59" t="s">
        <v>89</v>
      </c>
      <c r="D225" s="14" t="s">
        <v>120</v>
      </c>
      <c r="E225" s="27">
        <v>0</v>
      </c>
      <c r="F225" s="27">
        <v>0</v>
      </c>
      <c r="G225" s="144" t="e">
        <f t="shared" si="13"/>
        <v>#DIV/0!</v>
      </c>
      <c r="H225" s="144">
        <v>515.27</v>
      </c>
      <c r="I225" s="144">
        <f t="shared" si="19"/>
        <v>0</v>
      </c>
      <c r="J225" s="27">
        <v>48.69</v>
      </c>
    </row>
    <row r="226" spans="1:10" ht="12.75">
      <c r="A226" s="24"/>
      <c r="B226" s="25"/>
      <c r="C226" s="59" t="s">
        <v>27</v>
      </c>
      <c r="D226" s="14" t="s">
        <v>28</v>
      </c>
      <c r="E226" s="27">
        <v>1350</v>
      </c>
      <c r="F226" s="27">
        <v>140.22</v>
      </c>
      <c r="G226" s="144">
        <f t="shared" si="13"/>
        <v>10.386666666666667</v>
      </c>
      <c r="H226" s="144"/>
      <c r="I226" s="156" t="s">
        <v>162</v>
      </c>
      <c r="J226" s="45">
        <v>0</v>
      </c>
    </row>
    <row r="227" spans="1:10" ht="12.75">
      <c r="A227" s="24"/>
      <c r="B227" s="31"/>
      <c r="C227" s="32" t="s">
        <v>11</v>
      </c>
      <c r="D227" s="13" t="s">
        <v>12</v>
      </c>
      <c r="E227" s="27">
        <v>5100</v>
      </c>
      <c r="F227" s="27">
        <v>2986.14</v>
      </c>
      <c r="G227" s="144">
        <f t="shared" si="13"/>
        <v>58.551764705882356</v>
      </c>
      <c r="H227" s="144">
        <v>105</v>
      </c>
      <c r="I227" s="156" t="s">
        <v>162</v>
      </c>
      <c r="J227" s="27">
        <v>0</v>
      </c>
    </row>
    <row r="228" spans="1:10" ht="12.75" hidden="1">
      <c r="A228" s="24"/>
      <c r="B228" s="31"/>
      <c r="C228" s="32" t="s">
        <v>158</v>
      </c>
      <c r="D228" s="13" t="s">
        <v>134</v>
      </c>
      <c r="E228" s="27"/>
      <c r="F228" s="27"/>
      <c r="G228" s="144" t="e">
        <f t="shared" si="13"/>
        <v>#DIV/0!</v>
      </c>
      <c r="H228" s="144"/>
      <c r="I228" s="144" t="e">
        <f t="shared" si="19"/>
        <v>#DIV/0!</v>
      </c>
      <c r="J228" s="27">
        <v>0</v>
      </c>
    </row>
    <row r="229" spans="1:10" ht="22.5">
      <c r="A229" s="24"/>
      <c r="B229" s="31"/>
      <c r="C229" s="32">
        <v>2030</v>
      </c>
      <c r="D229" s="14" t="s">
        <v>211</v>
      </c>
      <c r="E229" s="27">
        <v>1974256</v>
      </c>
      <c r="F229" s="27">
        <v>1327539</v>
      </c>
      <c r="G229" s="144">
        <f t="shared" si="13"/>
        <v>67.24249540079909</v>
      </c>
      <c r="H229" s="144">
        <v>1741646.33</v>
      </c>
      <c r="I229" s="144">
        <f t="shared" si="19"/>
        <v>165.06484899652222</v>
      </c>
      <c r="J229" s="27">
        <v>804253</v>
      </c>
    </row>
    <row r="230" spans="1:10" ht="24.75" customHeight="1" hidden="1">
      <c r="A230" s="24"/>
      <c r="B230" s="31"/>
      <c r="C230" s="32" t="s">
        <v>77</v>
      </c>
      <c r="D230" s="14" t="s">
        <v>119</v>
      </c>
      <c r="E230" s="27">
        <v>0</v>
      </c>
      <c r="F230" s="27">
        <v>0</v>
      </c>
      <c r="G230" s="144" t="e">
        <f t="shared" si="13"/>
        <v>#DIV/0!</v>
      </c>
      <c r="H230" s="144">
        <v>16856.5</v>
      </c>
      <c r="I230" s="144">
        <f t="shared" si="19"/>
        <v>0</v>
      </c>
      <c r="J230" s="27">
        <v>921.04</v>
      </c>
    </row>
    <row r="231" spans="1:10" ht="12.75">
      <c r="A231" s="21"/>
      <c r="B231" s="29">
        <v>85215</v>
      </c>
      <c r="C231" s="22"/>
      <c r="D231" s="16" t="s">
        <v>71</v>
      </c>
      <c r="E231" s="23">
        <f>SUM(E232:E233)</f>
        <v>520</v>
      </c>
      <c r="F231" s="23">
        <f>SUM(F232:F233)</f>
        <v>407.09000000000003</v>
      </c>
      <c r="G231" s="143">
        <f t="shared" si="13"/>
        <v>78.28653846153846</v>
      </c>
      <c r="H231" s="143">
        <f>H233+H232</f>
        <v>7857.5599999999995</v>
      </c>
      <c r="I231" s="143">
        <f t="shared" si="19"/>
        <v>55.79632675438597</v>
      </c>
      <c r="J231" s="23">
        <f>J233+J232</f>
        <v>729.6</v>
      </c>
    </row>
    <row r="232" spans="1:10" ht="12.75">
      <c r="A232" s="21"/>
      <c r="B232" s="38"/>
      <c r="C232" s="59" t="s">
        <v>27</v>
      </c>
      <c r="D232" s="12" t="s">
        <v>28</v>
      </c>
      <c r="E232" s="27">
        <v>20</v>
      </c>
      <c r="F232" s="27">
        <v>16.86</v>
      </c>
      <c r="G232" s="144">
        <f t="shared" si="13"/>
        <v>84.3</v>
      </c>
      <c r="H232" s="144">
        <v>21.58</v>
      </c>
      <c r="I232" s="156" t="s">
        <v>162</v>
      </c>
      <c r="J232" s="27">
        <v>0</v>
      </c>
    </row>
    <row r="233" spans="1:10" ht="12.75">
      <c r="A233" s="24"/>
      <c r="B233" s="31"/>
      <c r="C233" s="30" t="s">
        <v>11</v>
      </c>
      <c r="D233" s="13" t="s">
        <v>12</v>
      </c>
      <c r="E233" s="27">
        <v>500</v>
      </c>
      <c r="F233" s="27">
        <v>390.23</v>
      </c>
      <c r="G233" s="144">
        <f t="shared" si="13"/>
        <v>78.046</v>
      </c>
      <c r="H233" s="144">
        <v>7835.98</v>
      </c>
      <c r="I233" s="144">
        <f t="shared" si="19"/>
        <v>53.485471491228076</v>
      </c>
      <c r="J233" s="27">
        <v>729.6</v>
      </c>
    </row>
    <row r="234" spans="1:10" s="87" customFormat="1" ht="12.75">
      <c r="A234" s="21"/>
      <c r="B234" s="29">
        <v>85216</v>
      </c>
      <c r="C234" s="22"/>
      <c r="D234" s="74" t="s">
        <v>145</v>
      </c>
      <c r="E234" s="23">
        <f>SUM(E235:E239)</f>
        <v>790504</v>
      </c>
      <c r="F234" s="23">
        <f>SUM(F235:F239)</f>
        <v>652573.57</v>
      </c>
      <c r="G234" s="143">
        <f aca="true" t="shared" si="20" ref="G234:G312">F234*100/E234</f>
        <v>82.5515835466993</v>
      </c>
      <c r="H234" s="143"/>
      <c r="I234" s="143">
        <f t="shared" si="19"/>
        <v>112.66053200678788</v>
      </c>
      <c r="J234" s="23">
        <f>SUM(J235:J239)</f>
        <v>579238.85</v>
      </c>
    </row>
    <row r="235" spans="1:10" s="1" customFormat="1" ht="22.5" hidden="1">
      <c r="A235" s="24"/>
      <c r="B235" s="31"/>
      <c r="C235" s="32" t="s">
        <v>89</v>
      </c>
      <c r="D235" s="14" t="s">
        <v>120</v>
      </c>
      <c r="E235" s="27"/>
      <c r="F235" s="27"/>
      <c r="G235" s="144" t="e">
        <f t="shared" si="20"/>
        <v>#DIV/0!</v>
      </c>
      <c r="H235" s="144"/>
      <c r="I235" s="144" t="e">
        <f t="shared" si="19"/>
        <v>#DIV/0!</v>
      </c>
      <c r="J235" s="45">
        <v>0</v>
      </c>
    </row>
    <row r="236" spans="1:10" s="1" customFormat="1" ht="12.75">
      <c r="A236" s="24"/>
      <c r="B236" s="31"/>
      <c r="C236" s="32" t="s">
        <v>27</v>
      </c>
      <c r="D236" s="14" t="s">
        <v>28</v>
      </c>
      <c r="E236" s="27">
        <v>60</v>
      </c>
      <c r="F236" s="27">
        <v>0</v>
      </c>
      <c r="G236" s="144">
        <f t="shared" si="20"/>
        <v>0</v>
      </c>
      <c r="H236" s="144"/>
      <c r="I236" s="156" t="s">
        <v>162</v>
      </c>
      <c r="J236" s="45">
        <v>0</v>
      </c>
    </row>
    <row r="237" spans="1:10" s="1" customFormat="1" ht="12.75">
      <c r="A237" s="24"/>
      <c r="B237" s="31"/>
      <c r="C237" s="32" t="s">
        <v>11</v>
      </c>
      <c r="D237" s="14" t="s">
        <v>12</v>
      </c>
      <c r="E237" s="27">
        <v>9444</v>
      </c>
      <c r="F237" s="27">
        <v>5159.57</v>
      </c>
      <c r="G237" s="144">
        <f t="shared" si="20"/>
        <v>54.63331215586616</v>
      </c>
      <c r="H237" s="144"/>
      <c r="I237" s="144">
        <f aca="true" t="shared" si="21" ref="I237:I244">(F237/J237)*100</f>
        <v>2595.618271455881</v>
      </c>
      <c r="J237" s="45">
        <v>198.78</v>
      </c>
    </row>
    <row r="238" spans="1:10" s="1" customFormat="1" ht="22.5">
      <c r="A238" s="24"/>
      <c r="B238" s="31"/>
      <c r="C238" s="32" t="s">
        <v>60</v>
      </c>
      <c r="D238" s="14" t="s">
        <v>211</v>
      </c>
      <c r="E238" s="27">
        <v>781000</v>
      </c>
      <c r="F238" s="27">
        <v>647414</v>
      </c>
      <c r="G238" s="144">
        <f t="shared" si="20"/>
        <v>82.8955185659411</v>
      </c>
      <c r="H238" s="144"/>
      <c r="I238" s="144">
        <f t="shared" si="21"/>
        <v>111.91601467288524</v>
      </c>
      <c r="J238" s="27">
        <v>578482</v>
      </c>
    </row>
    <row r="239" spans="1:10" s="1" customFormat="1" ht="22.5" hidden="1">
      <c r="A239" s="24"/>
      <c r="B239" s="31"/>
      <c r="C239" s="32" t="s">
        <v>77</v>
      </c>
      <c r="D239" s="14" t="s">
        <v>155</v>
      </c>
      <c r="E239" s="27">
        <v>0</v>
      </c>
      <c r="F239" s="27">
        <v>0</v>
      </c>
      <c r="G239" s="144" t="e">
        <f t="shared" si="20"/>
        <v>#DIV/0!</v>
      </c>
      <c r="H239" s="144"/>
      <c r="I239" s="144">
        <f t="shared" si="21"/>
        <v>0</v>
      </c>
      <c r="J239" s="45">
        <v>558.07</v>
      </c>
    </row>
    <row r="240" spans="1:10" ht="12.75">
      <c r="A240" s="21"/>
      <c r="B240" s="29">
        <v>85219</v>
      </c>
      <c r="C240" s="22"/>
      <c r="D240" s="16" t="s">
        <v>130</v>
      </c>
      <c r="E240" s="23">
        <f>SUM(E241:E244)</f>
        <v>1790142</v>
      </c>
      <c r="F240" s="23">
        <f>SUM(F241:F244)</f>
        <v>709713.01</v>
      </c>
      <c r="G240" s="143">
        <f t="shared" si="20"/>
        <v>39.64562643633857</v>
      </c>
      <c r="H240" s="143">
        <f>SUM(H241:H244)</f>
        <v>1738683.6900000002</v>
      </c>
      <c r="I240" s="143">
        <f t="shared" si="21"/>
        <v>110.16126276361773</v>
      </c>
      <c r="J240" s="23">
        <f>SUM(J241:J244)</f>
        <v>644249.16</v>
      </c>
    </row>
    <row r="241" spans="1:10" ht="12.75" hidden="1">
      <c r="A241" s="21"/>
      <c r="B241" s="38"/>
      <c r="C241" s="36" t="s">
        <v>27</v>
      </c>
      <c r="D241" s="12" t="s">
        <v>28</v>
      </c>
      <c r="E241" s="27"/>
      <c r="F241" s="27"/>
      <c r="G241" s="144" t="e">
        <f t="shared" si="20"/>
        <v>#DIV/0!</v>
      </c>
      <c r="H241" s="144">
        <v>52907.26</v>
      </c>
      <c r="I241" s="144" t="e">
        <f t="shared" si="21"/>
        <v>#DIV/0!</v>
      </c>
      <c r="J241" s="27">
        <v>0</v>
      </c>
    </row>
    <row r="242" spans="1:10" ht="12.75">
      <c r="A242" s="24"/>
      <c r="B242" s="31"/>
      <c r="C242" s="32" t="s">
        <v>11</v>
      </c>
      <c r="D242" s="13" t="s">
        <v>12</v>
      </c>
      <c r="E242" s="27">
        <v>3000</v>
      </c>
      <c r="F242" s="27">
        <v>18995.01</v>
      </c>
      <c r="G242" s="144">
        <f t="shared" si="20"/>
        <v>633.1669999999999</v>
      </c>
      <c r="H242" s="144">
        <v>2368.08</v>
      </c>
      <c r="I242" s="144">
        <f t="shared" si="21"/>
        <v>186.47861411955046</v>
      </c>
      <c r="J242" s="27">
        <v>10186.16</v>
      </c>
    </row>
    <row r="243" spans="1:10" ht="45">
      <c r="A243" s="24"/>
      <c r="B243" s="31"/>
      <c r="C243" s="32" t="s">
        <v>158</v>
      </c>
      <c r="D243" s="14" t="s">
        <v>202</v>
      </c>
      <c r="E243" s="27">
        <v>4142</v>
      </c>
      <c r="F243" s="27">
        <v>4142</v>
      </c>
      <c r="G243" s="144">
        <f t="shared" si="20"/>
        <v>100</v>
      </c>
      <c r="H243" s="144"/>
      <c r="I243" s="144">
        <f t="shared" si="21"/>
        <v>74.99547347456092</v>
      </c>
      <c r="J243" s="27">
        <v>5523</v>
      </c>
    </row>
    <row r="244" spans="1:10" ht="22.5">
      <c r="A244" s="24"/>
      <c r="B244" s="33"/>
      <c r="C244" s="32">
        <v>2030</v>
      </c>
      <c r="D244" s="14" t="s">
        <v>211</v>
      </c>
      <c r="E244" s="27">
        <v>1783000</v>
      </c>
      <c r="F244" s="27">
        <v>686576</v>
      </c>
      <c r="G244" s="144">
        <f t="shared" si="20"/>
        <v>38.5067863151991</v>
      </c>
      <c r="H244" s="144">
        <v>1683408.35</v>
      </c>
      <c r="I244" s="144">
        <f t="shared" si="21"/>
        <v>109.23346167308365</v>
      </c>
      <c r="J244" s="27">
        <v>628540</v>
      </c>
    </row>
    <row r="245" spans="1:10" ht="23.25" customHeight="1">
      <c r="A245" s="24"/>
      <c r="B245" s="29">
        <v>85220</v>
      </c>
      <c r="C245" s="46"/>
      <c r="D245" s="15" t="s">
        <v>203</v>
      </c>
      <c r="E245" s="23">
        <f>SUM(E246)</f>
        <v>12000</v>
      </c>
      <c r="F245" s="23">
        <f>SUM(F246)</f>
        <v>7213.89</v>
      </c>
      <c r="G245" s="143">
        <f t="shared" si="20"/>
        <v>60.11575</v>
      </c>
      <c r="H245" s="144"/>
      <c r="I245" s="149" t="s">
        <v>162</v>
      </c>
      <c r="J245" s="23">
        <f>SUM(J246)</f>
        <v>0</v>
      </c>
    </row>
    <row r="246" spans="1:10" ht="12.75">
      <c r="A246" s="24"/>
      <c r="B246" s="102"/>
      <c r="C246" s="36" t="s">
        <v>11</v>
      </c>
      <c r="D246" s="12" t="s">
        <v>204</v>
      </c>
      <c r="E246" s="27">
        <v>12000</v>
      </c>
      <c r="F246" s="27">
        <v>7213.89</v>
      </c>
      <c r="G246" s="144">
        <f t="shared" si="20"/>
        <v>60.11575</v>
      </c>
      <c r="H246" s="144"/>
      <c r="I246" s="156" t="s">
        <v>162</v>
      </c>
      <c r="J246" s="27">
        <v>0</v>
      </c>
    </row>
    <row r="247" spans="1:10" ht="13.5" customHeight="1">
      <c r="A247" s="21"/>
      <c r="B247" s="29">
        <v>85228</v>
      </c>
      <c r="C247" s="22"/>
      <c r="D247" s="15" t="s">
        <v>72</v>
      </c>
      <c r="E247" s="23">
        <f>SUM(E248:E251)</f>
        <v>367221</v>
      </c>
      <c r="F247" s="23">
        <f>SUM(F248:F251)</f>
        <v>98208.89</v>
      </c>
      <c r="G247" s="143">
        <f t="shared" si="20"/>
        <v>26.74381094763099</v>
      </c>
      <c r="H247" s="143">
        <f>SUM(H248:H250)</f>
        <v>272692.44</v>
      </c>
      <c r="I247" s="143">
        <f aca="true" t="shared" si="22" ref="I247:I253">(F247/J247)*100</f>
        <v>88.03256336314188</v>
      </c>
      <c r="J247" s="23">
        <f>SUM(J248:J251)</f>
        <v>111559.73</v>
      </c>
    </row>
    <row r="248" spans="1:10" ht="12.75">
      <c r="A248" s="24"/>
      <c r="B248" s="31"/>
      <c r="C248" s="36" t="s">
        <v>66</v>
      </c>
      <c r="D248" s="12" t="s">
        <v>67</v>
      </c>
      <c r="E248" s="27">
        <v>319871</v>
      </c>
      <c r="F248" s="27">
        <v>92972.18</v>
      </c>
      <c r="G248" s="144">
        <f t="shared" si="20"/>
        <v>29.06552328907591</v>
      </c>
      <c r="H248" s="144">
        <v>255279.55</v>
      </c>
      <c r="I248" s="144">
        <f t="shared" si="22"/>
        <v>116.49237492148508</v>
      </c>
      <c r="J248" s="27">
        <v>79809.67</v>
      </c>
    </row>
    <row r="249" spans="1:10" ht="12.75">
      <c r="A249" s="24"/>
      <c r="B249" s="31"/>
      <c r="C249" s="32" t="s">
        <v>27</v>
      </c>
      <c r="D249" s="12" t="s">
        <v>28</v>
      </c>
      <c r="E249" s="27">
        <v>350</v>
      </c>
      <c r="F249" s="27">
        <v>76.71</v>
      </c>
      <c r="G249" s="144">
        <f t="shared" si="20"/>
        <v>21.917142857142853</v>
      </c>
      <c r="H249" s="144">
        <v>147.93</v>
      </c>
      <c r="I249" s="144">
        <f t="shared" si="22"/>
        <v>59.43747094374709</v>
      </c>
      <c r="J249" s="27">
        <v>129.06</v>
      </c>
    </row>
    <row r="250" spans="1:10" ht="12.75">
      <c r="A250" s="24"/>
      <c r="B250" s="31"/>
      <c r="C250" s="30" t="s">
        <v>11</v>
      </c>
      <c r="D250" s="13" t="s">
        <v>12</v>
      </c>
      <c r="E250" s="27">
        <v>25000</v>
      </c>
      <c r="F250" s="27">
        <v>0</v>
      </c>
      <c r="G250" s="144">
        <f t="shared" si="20"/>
        <v>0</v>
      </c>
      <c r="H250" s="144">
        <v>17264.96</v>
      </c>
      <c r="I250" s="144">
        <f t="shared" si="22"/>
        <v>0</v>
      </c>
      <c r="J250" s="27">
        <v>29701</v>
      </c>
    </row>
    <row r="251" spans="1:10" ht="45">
      <c r="A251" s="24"/>
      <c r="B251" s="31"/>
      <c r="C251" s="32" t="s">
        <v>158</v>
      </c>
      <c r="D251" s="14" t="s">
        <v>202</v>
      </c>
      <c r="E251" s="82">
        <v>22000</v>
      </c>
      <c r="F251" s="82">
        <v>5160</v>
      </c>
      <c r="G251" s="154">
        <f t="shared" si="20"/>
        <v>23.454545454545453</v>
      </c>
      <c r="H251" s="154"/>
      <c r="I251" s="144">
        <f t="shared" si="22"/>
        <v>268.75</v>
      </c>
      <c r="J251" s="165">
        <v>1920</v>
      </c>
    </row>
    <row r="252" spans="1:10" ht="12.75">
      <c r="A252" s="24"/>
      <c r="B252" s="29">
        <v>85231</v>
      </c>
      <c r="C252" s="44"/>
      <c r="D252" s="89" t="s">
        <v>170</v>
      </c>
      <c r="E252" s="90">
        <f>SUM(E253)</f>
        <v>1121</v>
      </c>
      <c r="F252" s="90">
        <f>SUM(F253)</f>
        <v>1121</v>
      </c>
      <c r="G252" s="153">
        <f t="shared" si="20"/>
        <v>100</v>
      </c>
      <c r="H252" s="153"/>
      <c r="I252" s="143">
        <f t="shared" si="22"/>
        <v>43.03262955854127</v>
      </c>
      <c r="J252" s="90">
        <f>SUM(J253)</f>
        <v>2605</v>
      </c>
    </row>
    <row r="253" spans="1:10" ht="12.75">
      <c r="A253" s="24"/>
      <c r="B253" s="31"/>
      <c r="C253" s="32" t="s">
        <v>158</v>
      </c>
      <c r="D253" s="12" t="s">
        <v>134</v>
      </c>
      <c r="E253" s="82">
        <v>1121</v>
      </c>
      <c r="F253" s="82">
        <v>1121</v>
      </c>
      <c r="G253" s="154">
        <f t="shared" si="20"/>
        <v>100</v>
      </c>
      <c r="H253" s="154"/>
      <c r="I253" s="144">
        <f t="shared" si="22"/>
        <v>43.03262955854127</v>
      </c>
      <c r="J253" s="45">
        <v>2605</v>
      </c>
    </row>
    <row r="254" spans="1:10" ht="22.5" hidden="1">
      <c r="A254" s="24"/>
      <c r="B254" s="29">
        <v>85278</v>
      </c>
      <c r="C254" s="104"/>
      <c r="D254" s="134" t="s">
        <v>192</v>
      </c>
      <c r="E254" s="90">
        <f>SUM(E255)</f>
        <v>0</v>
      </c>
      <c r="F254" s="90">
        <f>SUM(F255)</f>
        <v>0</v>
      </c>
      <c r="G254" s="153" t="e">
        <f t="shared" si="20"/>
        <v>#DIV/0!</v>
      </c>
      <c r="H254" s="153"/>
      <c r="I254" s="160" t="s">
        <v>162</v>
      </c>
      <c r="J254" s="90">
        <f>SUM(J255)</f>
        <v>0</v>
      </c>
    </row>
    <row r="255" spans="1:10" ht="12.75" hidden="1">
      <c r="A255" s="24"/>
      <c r="B255" s="118"/>
      <c r="C255" s="32" t="s">
        <v>158</v>
      </c>
      <c r="D255" s="133" t="s">
        <v>134</v>
      </c>
      <c r="E255" s="82"/>
      <c r="F255" s="82"/>
      <c r="G255" s="154" t="e">
        <f t="shared" si="20"/>
        <v>#DIV/0!</v>
      </c>
      <c r="H255" s="154"/>
      <c r="I255" s="161" t="s">
        <v>162</v>
      </c>
      <c r="J255" s="156" t="s">
        <v>162</v>
      </c>
    </row>
    <row r="256" spans="1:10" ht="22.5" hidden="1">
      <c r="A256" s="24"/>
      <c r="B256" s="29">
        <v>85278</v>
      </c>
      <c r="C256" s="46"/>
      <c r="D256" s="134" t="s">
        <v>224</v>
      </c>
      <c r="E256" s="90">
        <f>SUM(E257)</f>
        <v>0</v>
      </c>
      <c r="F256" s="90">
        <f>SUM(F257)</f>
        <v>0</v>
      </c>
      <c r="G256" s="153" t="e">
        <f t="shared" si="20"/>
        <v>#DIV/0!</v>
      </c>
      <c r="H256" s="154"/>
      <c r="I256" s="143" t="e">
        <f aca="true" t="shared" si="23" ref="I256:I280">(F256/J256)*100</f>
        <v>#DIV/0!</v>
      </c>
      <c r="J256" s="90">
        <f>SUM(J257)</f>
        <v>0</v>
      </c>
    </row>
    <row r="257" spans="1:10" ht="12.75" hidden="1">
      <c r="A257" s="24"/>
      <c r="B257" s="29"/>
      <c r="C257" s="32" t="s">
        <v>158</v>
      </c>
      <c r="D257" s="133" t="s">
        <v>134</v>
      </c>
      <c r="E257" s="82"/>
      <c r="F257" s="82"/>
      <c r="G257" s="154" t="e">
        <f t="shared" si="20"/>
        <v>#DIV/0!</v>
      </c>
      <c r="H257" s="154"/>
      <c r="I257" s="144" t="e">
        <f t="shared" si="23"/>
        <v>#DIV/0!</v>
      </c>
      <c r="J257" s="165"/>
    </row>
    <row r="258" spans="1:10" ht="12.75">
      <c r="A258" s="21"/>
      <c r="B258" s="29">
        <v>85295</v>
      </c>
      <c r="C258" s="22"/>
      <c r="D258" s="16" t="s">
        <v>5</v>
      </c>
      <c r="E258" s="23">
        <f>SUM(E259:E262)</f>
        <v>1036943</v>
      </c>
      <c r="F258" s="23">
        <f>SUM(F259:F262)</f>
        <v>518414.43</v>
      </c>
      <c r="G258" s="143">
        <f t="shared" si="20"/>
        <v>49.99449632236295</v>
      </c>
      <c r="H258" s="143" t="e">
        <f>SUM(#REF!)</f>
        <v>#REF!</v>
      </c>
      <c r="I258" s="143">
        <f t="shared" si="23"/>
        <v>104.29845548426815</v>
      </c>
      <c r="J258" s="90">
        <f>SUM(J260:J262)</f>
        <v>497049</v>
      </c>
    </row>
    <row r="259" spans="1:10" ht="12.75">
      <c r="A259" s="21"/>
      <c r="B259" s="38"/>
      <c r="C259" s="30" t="s">
        <v>27</v>
      </c>
      <c r="D259" s="97" t="s">
        <v>28</v>
      </c>
      <c r="E259" s="82">
        <v>50</v>
      </c>
      <c r="F259" s="82">
        <v>0</v>
      </c>
      <c r="G259" s="154">
        <f t="shared" si="20"/>
        <v>0</v>
      </c>
      <c r="H259" s="153"/>
      <c r="I259" s="156" t="s">
        <v>162</v>
      </c>
      <c r="J259" s="82">
        <v>0</v>
      </c>
    </row>
    <row r="260" spans="1:10" s="1" customFormat="1" ht="14.25" customHeight="1">
      <c r="A260" s="24"/>
      <c r="B260" s="25"/>
      <c r="C260" s="30" t="s">
        <v>11</v>
      </c>
      <c r="D260" s="97" t="s">
        <v>12</v>
      </c>
      <c r="E260" s="82">
        <v>2106</v>
      </c>
      <c r="F260" s="82">
        <v>1216.43</v>
      </c>
      <c r="G260" s="154">
        <f t="shared" si="20"/>
        <v>57.76020892687559</v>
      </c>
      <c r="H260" s="154"/>
      <c r="I260" s="156" t="s">
        <v>162</v>
      </c>
      <c r="J260" s="82">
        <v>0</v>
      </c>
    </row>
    <row r="261" spans="1:10" s="1" customFormat="1" ht="45">
      <c r="A261" s="24"/>
      <c r="B261" s="25"/>
      <c r="C261" s="32" t="s">
        <v>158</v>
      </c>
      <c r="D261" s="14" t="s">
        <v>202</v>
      </c>
      <c r="E261" s="27">
        <v>327587</v>
      </c>
      <c r="F261" s="27">
        <v>48823</v>
      </c>
      <c r="G261" s="144">
        <f t="shared" si="20"/>
        <v>14.903827074944976</v>
      </c>
      <c r="H261" s="144"/>
      <c r="I261" s="144">
        <f t="shared" si="23"/>
        <v>81.78056951423785</v>
      </c>
      <c r="J261" s="45">
        <v>59700</v>
      </c>
    </row>
    <row r="262" spans="1:10" ht="22.5">
      <c r="A262" s="24"/>
      <c r="B262" s="31"/>
      <c r="C262" s="32">
        <v>2030</v>
      </c>
      <c r="D262" s="14" t="s">
        <v>211</v>
      </c>
      <c r="E262" s="27">
        <v>707200</v>
      </c>
      <c r="F262" s="27">
        <v>468375</v>
      </c>
      <c r="G262" s="144">
        <f t="shared" si="20"/>
        <v>66.22949660633485</v>
      </c>
      <c r="H262" s="144"/>
      <c r="I262" s="144">
        <f t="shared" si="23"/>
        <v>107.09410562274064</v>
      </c>
      <c r="J262" s="45">
        <v>437349</v>
      </c>
    </row>
    <row r="263" spans="1:10" ht="22.5">
      <c r="A263" s="28">
        <v>853</v>
      </c>
      <c r="B263" s="39"/>
      <c r="C263" s="98"/>
      <c r="D263" s="99" t="s">
        <v>109</v>
      </c>
      <c r="E263" s="100">
        <f>E264+E268</f>
        <v>1538383</v>
      </c>
      <c r="F263" s="100">
        <f>F264+F268</f>
        <v>172967.56</v>
      </c>
      <c r="G263" s="155">
        <f t="shared" si="20"/>
        <v>11.243465378907594</v>
      </c>
      <c r="H263" s="155">
        <f>H264+H268</f>
        <v>68355.34999999999</v>
      </c>
      <c r="I263" s="155">
        <f t="shared" si="23"/>
        <v>88.12285631517665</v>
      </c>
      <c r="J263" s="100">
        <f>J264+J268</f>
        <v>196280.02000000002</v>
      </c>
    </row>
    <row r="264" spans="1:10" ht="12.75">
      <c r="A264" s="49"/>
      <c r="B264" s="50">
        <v>85305</v>
      </c>
      <c r="C264" s="22"/>
      <c r="D264" s="16" t="s">
        <v>73</v>
      </c>
      <c r="E264" s="23">
        <f>SUM(E265:E267)</f>
        <v>549789</v>
      </c>
      <c r="F264" s="23">
        <f>SUM(F265:F267)</f>
        <v>144147.15</v>
      </c>
      <c r="G264" s="143">
        <f t="shared" si="20"/>
        <v>26.21863114758571</v>
      </c>
      <c r="H264" s="143">
        <f>SUM(H266:H267)</f>
        <v>64135.439999999995</v>
      </c>
      <c r="I264" s="143">
        <f t="shared" si="23"/>
        <v>73.43954315879935</v>
      </c>
      <c r="J264" s="23">
        <f>SUM(J265:J267)</f>
        <v>196280.02000000002</v>
      </c>
    </row>
    <row r="265" spans="1:10" ht="12.75">
      <c r="A265" s="49"/>
      <c r="B265" s="53"/>
      <c r="C265" s="32" t="s">
        <v>66</v>
      </c>
      <c r="D265" s="12" t="s">
        <v>67</v>
      </c>
      <c r="E265" s="27">
        <v>153489</v>
      </c>
      <c r="F265" s="27">
        <v>38752.36</v>
      </c>
      <c r="G265" s="144">
        <f t="shared" si="20"/>
        <v>25.24764641114347</v>
      </c>
      <c r="H265" s="144"/>
      <c r="I265" s="144">
        <f t="shared" si="23"/>
        <v>88.93110404856284</v>
      </c>
      <c r="J265" s="45">
        <v>43575.71</v>
      </c>
    </row>
    <row r="266" spans="1:10" ht="12.75">
      <c r="A266" s="49"/>
      <c r="B266" s="53"/>
      <c r="C266" s="36" t="s">
        <v>27</v>
      </c>
      <c r="D266" s="12" t="s">
        <v>28</v>
      </c>
      <c r="E266" s="27">
        <v>300</v>
      </c>
      <c r="F266" s="27">
        <v>43.32</v>
      </c>
      <c r="G266" s="144">
        <f t="shared" si="20"/>
        <v>14.44</v>
      </c>
      <c r="H266" s="144">
        <v>6051.31</v>
      </c>
      <c r="I266" s="144">
        <f t="shared" si="23"/>
        <v>43.98416082851051</v>
      </c>
      <c r="J266" s="27">
        <v>98.49</v>
      </c>
    </row>
    <row r="267" spans="1:10" ht="12.75">
      <c r="A267" s="49"/>
      <c r="B267" s="60"/>
      <c r="C267" s="32" t="s">
        <v>11</v>
      </c>
      <c r="D267" s="12" t="s">
        <v>12</v>
      </c>
      <c r="E267" s="27">
        <v>396000</v>
      </c>
      <c r="F267" s="27">
        <v>105351.47</v>
      </c>
      <c r="G267" s="144">
        <f t="shared" si="20"/>
        <v>26.603906565656565</v>
      </c>
      <c r="H267" s="144">
        <v>58084.13</v>
      </c>
      <c r="I267" s="144">
        <f t="shared" si="23"/>
        <v>69.03502762869725</v>
      </c>
      <c r="J267" s="27">
        <v>152605.82</v>
      </c>
    </row>
    <row r="268" spans="1:10" ht="12.75">
      <c r="A268" s="49"/>
      <c r="B268" s="50">
        <v>85395</v>
      </c>
      <c r="C268" s="44"/>
      <c r="D268" s="89" t="s">
        <v>5</v>
      </c>
      <c r="E268" s="90">
        <f>SUM(E269:E273)</f>
        <v>988594</v>
      </c>
      <c r="F268" s="90">
        <f>SUM(F269:F273)</f>
        <v>28820.410000000003</v>
      </c>
      <c r="G268" s="153">
        <f t="shared" si="20"/>
        <v>2.9152928300191996</v>
      </c>
      <c r="H268" s="153">
        <f>SUM(H269:H273)</f>
        <v>4219.91</v>
      </c>
      <c r="I268" s="149" t="s">
        <v>162</v>
      </c>
      <c r="J268" s="90">
        <f>SUM(J269:J273)</f>
        <v>0</v>
      </c>
    </row>
    <row r="269" spans="1:10" ht="12.75">
      <c r="A269" s="56"/>
      <c r="B269" s="61"/>
      <c r="C269" s="32" t="s">
        <v>27</v>
      </c>
      <c r="D269" s="12" t="s">
        <v>28</v>
      </c>
      <c r="E269" s="27">
        <v>2000</v>
      </c>
      <c r="F269" s="27">
        <v>372.54</v>
      </c>
      <c r="G269" s="144">
        <f t="shared" si="20"/>
        <v>18.627</v>
      </c>
      <c r="H269" s="144">
        <v>3950.02</v>
      </c>
      <c r="I269" s="156" t="s">
        <v>162</v>
      </c>
      <c r="J269" s="27">
        <v>0</v>
      </c>
    </row>
    <row r="270" spans="1:10" ht="12.75">
      <c r="A270" s="56"/>
      <c r="B270" s="61"/>
      <c r="C270" s="36" t="s">
        <v>165</v>
      </c>
      <c r="D270" s="115" t="s">
        <v>134</v>
      </c>
      <c r="E270" s="27">
        <v>920401</v>
      </c>
      <c r="F270" s="27">
        <v>21806.77</v>
      </c>
      <c r="G270" s="144">
        <f t="shared" si="20"/>
        <v>2.3692683949713222</v>
      </c>
      <c r="H270" s="144"/>
      <c r="I270" s="156" t="s">
        <v>162</v>
      </c>
      <c r="J270" s="45" t="s">
        <v>162</v>
      </c>
    </row>
    <row r="271" spans="1:10" ht="12.75">
      <c r="A271" s="56"/>
      <c r="B271" s="61"/>
      <c r="C271" s="36" t="s">
        <v>166</v>
      </c>
      <c r="D271" s="115" t="s">
        <v>134</v>
      </c>
      <c r="E271" s="27">
        <v>66193</v>
      </c>
      <c r="F271" s="27">
        <v>6641.1</v>
      </c>
      <c r="G271" s="144">
        <f t="shared" si="20"/>
        <v>10.032933996041878</v>
      </c>
      <c r="H271" s="144"/>
      <c r="I271" s="156" t="s">
        <v>162</v>
      </c>
      <c r="J271" s="45" t="s">
        <v>162</v>
      </c>
    </row>
    <row r="272" spans="1:10" ht="33.75" hidden="1">
      <c r="A272" s="56"/>
      <c r="B272" s="61"/>
      <c r="C272" s="36" t="s">
        <v>156</v>
      </c>
      <c r="D272" s="88" t="s">
        <v>157</v>
      </c>
      <c r="E272" s="27"/>
      <c r="F272" s="27"/>
      <c r="G272" s="144" t="e">
        <f t="shared" si="20"/>
        <v>#DIV/0!</v>
      </c>
      <c r="H272" s="144"/>
      <c r="I272" s="156" t="e">
        <f t="shared" si="23"/>
        <v>#DIV/0!</v>
      </c>
      <c r="J272" s="45"/>
    </row>
    <row r="273" spans="1:10" ht="33.75" hidden="1">
      <c r="A273" s="49"/>
      <c r="B273" s="53"/>
      <c r="C273" s="36" t="s">
        <v>140</v>
      </c>
      <c r="D273" s="88" t="s">
        <v>214</v>
      </c>
      <c r="E273" s="35"/>
      <c r="F273" s="35"/>
      <c r="G273" s="144" t="e">
        <f t="shared" si="20"/>
        <v>#DIV/0!</v>
      </c>
      <c r="H273" s="144">
        <v>269.89</v>
      </c>
      <c r="I273" s="144" t="e">
        <f t="shared" si="23"/>
        <v>#DIV/0!</v>
      </c>
      <c r="J273" s="45">
        <v>0</v>
      </c>
    </row>
    <row r="274" spans="1:10" ht="12.75">
      <c r="A274" s="28">
        <v>854</v>
      </c>
      <c r="B274" s="18"/>
      <c r="C274" s="34"/>
      <c r="D274" s="68" t="s">
        <v>74</v>
      </c>
      <c r="E274" s="20">
        <f>E275</f>
        <v>892371</v>
      </c>
      <c r="F274" s="20">
        <f>F275</f>
        <v>488133</v>
      </c>
      <c r="G274" s="142">
        <f t="shared" si="20"/>
        <v>54.700679425933835</v>
      </c>
      <c r="H274" s="142" t="e">
        <f>H275</f>
        <v>#REF!</v>
      </c>
      <c r="I274" s="155">
        <f t="shared" si="23"/>
        <v>133.68928449161245</v>
      </c>
      <c r="J274" s="20">
        <f>J275</f>
        <v>365125</v>
      </c>
    </row>
    <row r="275" spans="1:10" ht="12.75">
      <c r="A275" s="49"/>
      <c r="B275" s="50">
        <v>85415</v>
      </c>
      <c r="C275" s="22"/>
      <c r="D275" s="16" t="s">
        <v>75</v>
      </c>
      <c r="E275" s="23">
        <f>SUM(E276:E277)</f>
        <v>892371</v>
      </c>
      <c r="F275" s="23">
        <f>SUM(F276:F277)</f>
        <v>488133</v>
      </c>
      <c r="G275" s="143">
        <f t="shared" si="20"/>
        <v>54.700679425933835</v>
      </c>
      <c r="H275" s="143" t="e">
        <f>#REF!</f>
        <v>#REF!</v>
      </c>
      <c r="I275" s="143">
        <f t="shared" si="23"/>
        <v>133.68928449161245</v>
      </c>
      <c r="J275" s="23">
        <f>SUM(J277:J277)</f>
        <v>365125</v>
      </c>
    </row>
    <row r="276" spans="1:10" ht="12.75">
      <c r="A276" s="49"/>
      <c r="B276" s="53"/>
      <c r="C276" s="32" t="s">
        <v>11</v>
      </c>
      <c r="D276" s="12" t="s">
        <v>205</v>
      </c>
      <c r="E276" s="27">
        <v>892371</v>
      </c>
      <c r="F276" s="27">
        <v>0</v>
      </c>
      <c r="G276" s="144">
        <f t="shared" si="20"/>
        <v>0</v>
      </c>
      <c r="H276" s="143"/>
      <c r="I276" s="156" t="s">
        <v>162</v>
      </c>
      <c r="J276" s="27">
        <v>0</v>
      </c>
    </row>
    <row r="277" spans="1:10" ht="22.5">
      <c r="A277" s="49"/>
      <c r="B277" s="53"/>
      <c r="C277" s="32" t="s">
        <v>60</v>
      </c>
      <c r="D277" s="14" t="s">
        <v>211</v>
      </c>
      <c r="E277" s="27">
        <v>0</v>
      </c>
      <c r="F277" s="27">
        <v>488133</v>
      </c>
      <c r="G277" s="156" t="s">
        <v>162</v>
      </c>
      <c r="H277" s="144"/>
      <c r="I277" s="144">
        <f t="shared" si="23"/>
        <v>133.68928449161245</v>
      </c>
      <c r="J277" s="27">
        <v>365125</v>
      </c>
    </row>
    <row r="278" spans="1:10" ht="15" customHeight="1">
      <c r="A278" s="28">
        <v>900</v>
      </c>
      <c r="B278" s="39"/>
      <c r="C278" s="40"/>
      <c r="D278" s="69" t="s">
        <v>102</v>
      </c>
      <c r="E278" s="20">
        <f>SUM(E279,E281,E284,E290,E296,E300,E302)</f>
        <v>9833388</v>
      </c>
      <c r="F278" s="20">
        <f>SUM(F279,F283,F284,F290,F296,F300,F302,)</f>
        <v>1954837.27</v>
      </c>
      <c r="G278" s="142">
        <f t="shared" si="20"/>
        <v>19.879590533801778</v>
      </c>
      <c r="H278" s="142" t="e">
        <f>H284+#REF!+H290+H300+H302</f>
        <v>#REF!</v>
      </c>
      <c r="I278" s="142">
        <f t="shared" si="23"/>
        <v>269.12807278291456</v>
      </c>
      <c r="J278" s="20">
        <f>SUM(J281,J284,J288,J290,J296,J300,J302,J279)</f>
        <v>726359.4800000001</v>
      </c>
    </row>
    <row r="279" spans="1:10" ht="21.75" customHeight="1" hidden="1">
      <c r="A279" s="21"/>
      <c r="B279" s="29">
        <v>90001</v>
      </c>
      <c r="C279" s="118"/>
      <c r="D279" s="74" t="s">
        <v>206</v>
      </c>
      <c r="E279" s="23">
        <f>SUM(E280)</f>
        <v>0</v>
      </c>
      <c r="F279" s="23">
        <f>SUM(F280)</f>
        <v>0</v>
      </c>
      <c r="G279" s="23" t="e">
        <f>SUM(G280:G280)</f>
        <v>#DIV/0!</v>
      </c>
      <c r="H279" s="142"/>
      <c r="I279" s="143" t="e">
        <f t="shared" si="23"/>
        <v>#DIV/0!</v>
      </c>
      <c r="J279" s="42">
        <f>SUM(J280:J280)</f>
        <v>0</v>
      </c>
    </row>
    <row r="280" spans="1:10" ht="33.75" hidden="1">
      <c r="A280" s="21"/>
      <c r="B280" s="21"/>
      <c r="C280" s="32" t="s">
        <v>140</v>
      </c>
      <c r="D280" s="88" t="s">
        <v>214</v>
      </c>
      <c r="E280" s="45"/>
      <c r="F280" s="45"/>
      <c r="G280" s="27" t="e">
        <f>F280/E280*100</f>
        <v>#DIV/0!</v>
      </c>
      <c r="H280" s="142"/>
      <c r="I280" s="144" t="e">
        <f t="shared" si="23"/>
        <v>#DIV/0!</v>
      </c>
      <c r="J280" s="45">
        <v>0</v>
      </c>
    </row>
    <row r="281" spans="1:10" ht="12" customHeight="1">
      <c r="A281" s="21"/>
      <c r="B281" s="29">
        <v>90002</v>
      </c>
      <c r="C281" s="118"/>
      <c r="D281" s="74" t="s">
        <v>196</v>
      </c>
      <c r="E281" s="23">
        <f>SUM(E282:E283)</f>
        <v>189790</v>
      </c>
      <c r="F281" s="23">
        <f>SUM(F283:F283)</f>
        <v>0</v>
      </c>
      <c r="G281" s="23">
        <f>SUM(G283:G283)</f>
        <v>0</v>
      </c>
      <c r="H281" s="23">
        <f>SUM(H283:H283)</f>
        <v>0</v>
      </c>
      <c r="I281" s="149" t="s">
        <v>162</v>
      </c>
      <c r="J281" s="23">
        <f>SUM(J283:J283)</f>
        <v>0</v>
      </c>
    </row>
    <row r="282" spans="1:10" ht="22.5" hidden="1">
      <c r="A282" s="21"/>
      <c r="B282" s="38"/>
      <c r="C282" s="170" t="s">
        <v>80</v>
      </c>
      <c r="D282" s="14" t="s">
        <v>95</v>
      </c>
      <c r="E282" s="171"/>
      <c r="F282" s="27"/>
      <c r="G282" s="144" t="e">
        <f t="shared" si="20"/>
        <v>#DIV/0!</v>
      </c>
      <c r="H282" s="23"/>
      <c r="I282" s="42"/>
      <c r="J282" s="23"/>
    </row>
    <row r="283" spans="1:10" ht="33.75">
      <c r="A283" s="21"/>
      <c r="B283" s="21"/>
      <c r="C283" s="32" t="s">
        <v>167</v>
      </c>
      <c r="D283" s="88" t="s">
        <v>208</v>
      </c>
      <c r="E283" s="45">
        <v>189790</v>
      </c>
      <c r="F283" s="45">
        <v>0</v>
      </c>
      <c r="G283" s="144">
        <f t="shared" si="20"/>
        <v>0</v>
      </c>
      <c r="H283" s="45"/>
      <c r="I283" s="156" t="s">
        <v>162</v>
      </c>
      <c r="J283" s="45" t="s">
        <v>162</v>
      </c>
    </row>
    <row r="284" spans="1:10" ht="12.75">
      <c r="A284" s="21"/>
      <c r="B284" s="29">
        <v>90004</v>
      </c>
      <c r="C284" s="22"/>
      <c r="D284" s="74" t="s">
        <v>85</v>
      </c>
      <c r="E284" s="23">
        <f>SUM(E285:E287)</f>
        <v>5284990</v>
      </c>
      <c r="F284" s="23">
        <f>SUM(F285:F287)</f>
        <v>0</v>
      </c>
      <c r="G284" s="143">
        <f t="shared" si="20"/>
        <v>0</v>
      </c>
      <c r="H284" s="143">
        <f>H287</f>
        <v>0</v>
      </c>
      <c r="I284" s="143">
        <f>(F284/J284)*100</f>
        <v>0</v>
      </c>
      <c r="J284" s="23">
        <f>SUM(J285:J287)</f>
        <v>367.72</v>
      </c>
    </row>
    <row r="285" spans="1:10" ht="22.5" hidden="1">
      <c r="A285" s="21"/>
      <c r="B285" s="38"/>
      <c r="C285" s="32" t="s">
        <v>80</v>
      </c>
      <c r="D285" s="14" t="s">
        <v>95</v>
      </c>
      <c r="E285" s="27"/>
      <c r="F285" s="27"/>
      <c r="G285" s="144" t="e">
        <f t="shared" si="20"/>
        <v>#DIV/0!</v>
      </c>
      <c r="H285" s="144"/>
      <c r="I285" s="144">
        <f>(F285/J285)*100</f>
        <v>0</v>
      </c>
      <c r="J285" s="45">
        <v>367.72</v>
      </c>
    </row>
    <row r="286" spans="1:10" ht="33.75">
      <c r="A286" s="21"/>
      <c r="B286" s="38"/>
      <c r="C286" s="32" t="s">
        <v>167</v>
      </c>
      <c r="D286" s="88" t="s">
        <v>208</v>
      </c>
      <c r="E286" s="27">
        <v>105000</v>
      </c>
      <c r="F286" s="27">
        <v>0</v>
      </c>
      <c r="G286" s="144">
        <f t="shared" si="20"/>
        <v>0</v>
      </c>
      <c r="H286" s="144"/>
      <c r="I286" s="156" t="s">
        <v>162</v>
      </c>
      <c r="J286" s="45">
        <v>0</v>
      </c>
    </row>
    <row r="287" spans="1:10" ht="33.75">
      <c r="A287" s="24"/>
      <c r="B287" s="25"/>
      <c r="C287" s="32" t="s">
        <v>140</v>
      </c>
      <c r="D287" s="88" t="s">
        <v>214</v>
      </c>
      <c r="E287" s="27">
        <v>5179990</v>
      </c>
      <c r="F287" s="27">
        <v>0</v>
      </c>
      <c r="G287" s="144">
        <f t="shared" si="20"/>
        <v>0</v>
      </c>
      <c r="H287" s="144">
        <v>0</v>
      </c>
      <c r="I287" s="156" t="s">
        <v>162</v>
      </c>
      <c r="J287" s="27">
        <v>0</v>
      </c>
    </row>
    <row r="288" spans="1:10" ht="12.75" hidden="1">
      <c r="A288" s="24"/>
      <c r="B288" s="29">
        <v>90015</v>
      </c>
      <c r="C288" s="46"/>
      <c r="D288" s="16" t="s">
        <v>197</v>
      </c>
      <c r="E288" s="23">
        <f aca="true" t="shared" si="24" ref="E288:J288">SUM(E289:E289)</f>
        <v>0</v>
      </c>
      <c r="F288" s="23">
        <f t="shared" si="24"/>
        <v>0</v>
      </c>
      <c r="G288" s="23">
        <f t="shared" si="24"/>
        <v>0</v>
      </c>
      <c r="H288" s="23">
        <f t="shared" si="24"/>
        <v>0</v>
      </c>
      <c r="I288" s="23" t="e">
        <f t="shared" si="24"/>
        <v>#VALUE!</v>
      </c>
      <c r="J288" s="23">
        <f t="shared" si="24"/>
        <v>0</v>
      </c>
    </row>
    <row r="289" spans="1:10" ht="12.75" hidden="1">
      <c r="A289" s="24"/>
      <c r="B289" s="25"/>
      <c r="C289" s="54" t="s">
        <v>80</v>
      </c>
      <c r="D289" s="12" t="s">
        <v>195</v>
      </c>
      <c r="E289" s="27">
        <v>0</v>
      </c>
      <c r="F289" s="27">
        <v>0</v>
      </c>
      <c r="G289" s="156" t="s">
        <v>162</v>
      </c>
      <c r="H289" s="156"/>
      <c r="I289" s="144" t="e">
        <f aca="true" t="shared" si="25" ref="I289:I294">(F289/J289)*100</f>
        <v>#VALUE!</v>
      </c>
      <c r="J289" s="45" t="s">
        <v>162</v>
      </c>
    </row>
    <row r="290" spans="1:10" ht="12.75">
      <c r="A290" s="48"/>
      <c r="B290" s="29">
        <v>90017</v>
      </c>
      <c r="C290" s="62"/>
      <c r="D290" s="16" t="s">
        <v>76</v>
      </c>
      <c r="E290" s="23">
        <f>SUM(E291:E295)</f>
        <v>327600</v>
      </c>
      <c r="F290" s="23">
        <f>SUM(F291:F295)</f>
        <v>119709.44</v>
      </c>
      <c r="G290" s="143">
        <f t="shared" si="20"/>
        <v>36.5413431013431</v>
      </c>
      <c r="H290" s="143">
        <f>SUM(H291:H293)</f>
        <v>0</v>
      </c>
      <c r="I290" s="143">
        <f t="shared" si="25"/>
        <v>132.95001140592268</v>
      </c>
      <c r="J290" s="23">
        <f>SUM(J291:J295)</f>
        <v>90040.94</v>
      </c>
    </row>
    <row r="291" spans="1:10" ht="12.75">
      <c r="A291" s="63"/>
      <c r="B291" s="25"/>
      <c r="C291" s="36" t="s">
        <v>10</v>
      </c>
      <c r="D291" s="12" t="s">
        <v>110</v>
      </c>
      <c r="E291" s="27">
        <v>324000</v>
      </c>
      <c r="F291" s="27">
        <v>113480.77</v>
      </c>
      <c r="G291" s="144">
        <f t="shared" si="20"/>
        <v>35.02492901234568</v>
      </c>
      <c r="H291" s="144">
        <v>0</v>
      </c>
      <c r="I291" s="144">
        <f t="shared" si="25"/>
        <v>133.13337261922177</v>
      </c>
      <c r="J291" s="27">
        <v>85238.41</v>
      </c>
    </row>
    <row r="292" spans="1:10" ht="12.75">
      <c r="A292" s="24"/>
      <c r="B292" s="25"/>
      <c r="C292" s="32" t="s">
        <v>27</v>
      </c>
      <c r="D292" s="12" t="s">
        <v>28</v>
      </c>
      <c r="E292" s="27">
        <v>100</v>
      </c>
      <c r="F292" s="27">
        <v>0</v>
      </c>
      <c r="G292" s="144">
        <f t="shared" si="20"/>
        <v>0</v>
      </c>
      <c r="H292" s="144">
        <v>0</v>
      </c>
      <c r="I292" s="144">
        <f t="shared" si="25"/>
        <v>0</v>
      </c>
      <c r="J292" s="27">
        <v>426.83</v>
      </c>
    </row>
    <row r="293" spans="1:10" ht="12.75">
      <c r="A293" s="24"/>
      <c r="B293" s="25"/>
      <c r="C293" s="30" t="s">
        <v>11</v>
      </c>
      <c r="D293" s="13" t="s">
        <v>12</v>
      </c>
      <c r="E293" s="27">
        <v>3500</v>
      </c>
      <c r="F293" s="27">
        <v>6228.67</v>
      </c>
      <c r="G293" s="144">
        <f t="shared" si="20"/>
        <v>177.962</v>
      </c>
      <c r="H293" s="144">
        <v>0</v>
      </c>
      <c r="I293" s="144">
        <f t="shared" si="25"/>
        <v>142.34682450807873</v>
      </c>
      <c r="J293" s="27">
        <v>4375.7</v>
      </c>
    </row>
    <row r="294" spans="1:10" ht="12.75" hidden="1">
      <c r="A294" s="24"/>
      <c r="B294" s="25"/>
      <c r="C294" s="30" t="s">
        <v>220</v>
      </c>
      <c r="D294" s="167" t="s">
        <v>221</v>
      </c>
      <c r="E294" s="27"/>
      <c r="F294" s="27"/>
      <c r="G294" s="144" t="e">
        <f t="shared" si="20"/>
        <v>#DIV/0!</v>
      </c>
      <c r="H294" s="144"/>
      <c r="I294" s="156" t="e">
        <f t="shared" si="25"/>
        <v>#DIV/0!</v>
      </c>
      <c r="J294" s="27">
        <v>0</v>
      </c>
    </row>
    <row r="295" spans="1:10" ht="33.75" hidden="1">
      <c r="A295" s="24"/>
      <c r="B295" s="25"/>
      <c r="C295" s="32" t="s">
        <v>167</v>
      </c>
      <c r="D295" s="88" t="s">
        <v>208</v>
      </c>
      <c r="E295" s="27"/>
      <c r="F295" s="27"/>
      <c r="G295" s="144" t="e">
        <f t="shared" si="20"/>
        <v>#DIV/0!</v>
      </c>
      <c r="H295" s="144"/>
      <c r="I295" s="156" t="s">
        <v>162</v>
      </c>
      <c r="J295" s="156"/>
    </row>
    <row r="296" spans="1:10" ht="24" customHeight="1">
      <c r="A296" s="48"/>
      <c r="B296" s="29">
        <v>90019</v>
      </c>
      <c r="C296" s="62"/>
      <c r="D296" s="15" t="s">
        <v>144</v>
      </c>
      <c r="E296" s="23">
        <f>SUM(E297:E299)</f>
        <v>1400000</v>
      </c>
      <c r="F296" s="23">
        <f>SUM(F297:F299)</f>
        <v>579804.49</v>
      </c>
      <c r="G296" s="143">
        <f>F296*100/E296</f>
        <v>41.41460642857143</v>
      </c>
      <c r="H296" s="143" t="e">
        <f>SUM(H298:H302)</f>
        <v>#REF!</v>
      </c>
      <c r="I296" s="143">
        <f aca="true" t="shared" si="26" ref="I296:I311">(F296/J296)*100</f>
        <v>92.59881660970345</v>
      </c>
      <c r="J296" s="23">
        <f>SUM(J297:J299)</f>
        <v>626146.76</v>
      </c>
    </row>
    <row r="297" spans="1:10" ht="12.75">
      <c r="A297" s="63"/>
      <c r="B297" s="25"/>
      <c r="C297" s="36" t="s">
        <v>17</v>
      </c>
      <c r="D297" s="12" t="s">
        <v>18</v>
      </c>
      <c r="E297" s="27">
        <v>1400000</v>
      </c>
      <c r="F297" s="27">
        <v>579804.49</v>
      </c>
      <c r="G297" s="144">
        <f t="shared" si="20"/>
        <v>41.41460642857143</v>
      </c>
      <c r="H297" s="144"/>
      <c r="I297" s="144">
        <f t="shared" si="26"/>
        <v>92.59881660970345</v>
      </c>
      <c r="J297" s="27">
        <v>626146.76</v>
      </c>
    </row>
    <row r="298" spans="1:10" ht="12.75" hidden="1">
      <c r="A298" s="24"/>
      <c r="B298" s="25"/>
      <c r="C298" s="32" t="s">
        <v>11</v>
      </c>
      <c r="D298" s="12" t="s">
        <v>12</v>
      </c>
      <c r="E298" s="27"/>
      <c r="F298" s="27"/>
      <c r="G298" s="144" t="e">
        <f t="shared" si="20"/>
        <v>#DIV/0!</v>
      </c>
      <c r="H298" s="144">
        <v>0</v>
      </c>
      <c r="I298" s="144" t="e">
        <f t="shared" si="26"/>
        <v>#DIV/0!</v>
      </c>
      <c r="J298" s="27">
        <v>0</v>
      </c>
    </row>
    <row r="299" spans="1:10" ht="22.5" hidden="1">
      <c r="A299" s="24"/>
      <c r="B299" s="25"/>
      <c r="C299" s="32" t="s">
        <v>77</v>
      </c>
      <c r="D299" s="88" t="s">
        <v>182</v>
      </c>
      <c r="E299" s="83"/>
      <c r="F299" s="83"/>
      <c r="G299" s="144" t="e">
        <f t="shared" si="20"/>
        <v>#DIV/0!</v>
      </c>
      <c r="H299" s="144"/>
      <c r="I299" s="144" t="e">
        <f t="shared" si="26"/>
        <v>#DIV/0!</v>
      </c>
      <c r="J299" s="27">
        <v>0</v>
      </c>
    </row>
    <row r="300" spans="1:10" ht="22.5">
      <c r="A300" s="21"/>
      <c r="B300" s="29">
        <v>90020</v>
      </c>
      <c r="C300" s="22"/>
      <c r="D300" s="91" t="s">
        <v>131</v>
      </c>
      <c r="E300" s="86">
        <f>SUM(E301)</f>
        <v>41000</v>
      </c>
      <c r="F300" s="86">
        <f>SUM(F301)</f>
        <v>0</v>
      </c>
      <c r="G300" s="145">
        <f t="shared" si="20"/>
        <v>0</v>
      </c>
      <c r="H300" s="145">
        <f>H301</f>
        <v>22360.2</v>
      </c>
      <c r="I300" s="149" t="s">
        <v>162</v>
      </c>
      <c r="J300" s="86">
        <f>SUM(J301)</f>
        <v>0</v>
      </c>
    </row>
    <row r="301" spans="1:10" ht="12.75">
      <c r="A301" s="24"/>
      <c r="B301" s="31"/>
      <c r="C301" s="37" t="s">
        <v>78</v>
      </c>
      <c r="D301" s="12" t="s">
        <v>79</v>
      </c>
      <c r="E301" s="27">
        <v>41000</v>
      </c>
      <c r="F301" s="27">
        <v>0</v>
      </c>
      <c r="G301" s="144">
        <f t="shared" si="20"/>
        <v>0</v>
      </c>
      <c r="H301" s="144">
        <v>22360.2</v>
      </c>
      <c r="I301" s="156" t="s">
        <v>162</v>
      </c>
      <c r="J301" s="27">
        <v>0</v>
      </c>
    </row>
    <row r="302" spans="1:10" ht="12.75">
      <c r="A302" s="21"/>
      <c r="B302" s="29">
        <v>90095</v>
      </c>
      <c r="C302" s="62"/>
      <c r="D302" s="16" t="s">
        <v>5</v>
      </c>
      <c r="E302" s="23">
        <f>SUM(E303:E306)</f>
        <v>2590008</v>
      </c>
      <c r="F302" s="23">
        <f>SUM(F303:F306)</f>
        <v>1255323.34</v>
      </c>
      <c r="G302" s="143">
        <f t="shared" si="20"/>
        <v>48.46793291758173</v>
      </c>
      <c r="H302" s="143" t="e">
        <f>SUM(#REF!)</f>
        <v>#REF!</v>
      </c>
      <c r="I302" s="143">
        <f t="shared" si="26"/>
        <v>12804.117273864094</v>
      </c>
      <c r="J302" s="23">
        <f>SUM(J303:J305)</f>
        <v>9804.06</v>
      </c>
    </row>
    <row r="303" spans="1:10" ht="22.5" hidden="1">
      <c r="A303" s="21"/>
      <c r="B303" s="38"/>
      <c r="C303" s="32" t="s">
        <v>80</v>
      </c>
      <c r="D303" s="14" t="s">
        <v>95</v>
      </c>
      <c r="E303" s="27"/>
      <c r="F303" s="27"/>
      <c r="G303" s="144" t="e">
        <f t="shared" si="20"/>
        <v>#DIV/0!</v>
      </c>
      <c r="H303" s="144"/>
      <c r="I303" s="144">
        <f t="shared" si="26"/>
        <v>0</v>
      </c>
      <c r="J303" s="45">
        <v>624.06</v>
      </c>
    </row>
    <row r="304" spans="1:10" ht="12.75" hidden="1">
      <c r="A304" s="21"/>
      <c r="B304" s="38"/>
      <c r="C304" s="32" t="s">
        <v>11</v>
      </c>
      <c r="D304" s="12" t="s">
        <v>12</v>
      </c>
      <c r="E304" s="27"/>
      <c r="F304" s="27"/>
      <c r="G304" s="144" t="e">
        <f t="shared" si="20"/>
        <v>#DIV/0!</v>
      </c>
      <c r="H304" s="144"/>
      <c r="I304" s="144">
        <f t="shared" si="26"/>
        <v>0</v>
      </c>
      <c r="J304" s="45">
        <v>9180</v>
      </c>
    </row>
    <row r="305" spans="1:10" ht="33.75">
      <c r="A305" s="21"/>
      <c r="B305" s="38"/>
      <c r="C305" s="32" t="s">
        <v>167</v>
      </c>
      <c r="D305" s="88" t="s">
        <v>208</v>
      </c>
      <c r="E305" s="27">
        <v>5600</v>
      </c>
      <c r="F305" s="27">
        <v>0</v>
      </c>
      <c r="G305" s="144">
        <f>F305*100/E305</f>
        <v>0</v>
      </c>
      <c r="H305" s="144"/>
      <c r="I305" s="156" t="s">
        <v>162</v>
      </c>
      <c r="J305" s="45">
        <v>0</v>
      </c>
    </row>
    <row r="306" spans="1:10" ht="33.75">
      <c r="A306" s="21"/>
      <c r="B306" s="38"/>
      <c r="C306" s="32">
        <v>6298</v>
      </c>
      <c r="D306" s="88" t="s">
        <v>214</v>
      </c>
      <c r="E306" s="27">
        <v>2584408</v>
      </c>
      <c r="F306" s="27">
        <v>1255323.34</v>
      </c>
      <c r="G306" s="144">
        <f>F306*100/E306</f>
        <v>48.57295519902431</v>
      </c>
      <c r="H306" s="144"/>
      <c r="I306" s="156" t="s">
        <v>162</v>
      </c>
      <c r="J306" s="27">
        <v>0</v>
      </c>
    </row>
    <row r="307" spans="1:10" ht="13.5" customHeight="1">
      <c r="A307" s="28">
        <v>921</v>
      </c>
      <c r="B307" s="39"/>
      <c r="C307" s="40"/>
      <c r="D307" s="75" t="s">
        <v>105</v>
      </c>
      <c r="E307" s="20">
        <f>E308+E310</f>
        <v>578898</v>
      </c>
      <c r="F307" s="20">
        <f>F308+F310+F314</f>
        <v>50000</v>
      </c>
      <c r="G307" s="142">
        <f t="shared" si="20"/>
        <v>8.637100145448766</v>
      </c>
      <c r="H307" s="142" t="e">
        <f>H308+H310+#REF!</f>
        <v>#REF!</v>
      </c>
      <c r="I307" s="142">
        <f t="shared" si="26"/>
        <v>21.70397282975139</v>
      </c>
      <c r="J307" s="20">
        <f>J308+J310+J314</f>
        <v>230372.57</v>
      </c>
    </row>
    <row r="308" spans="1:10" ht="12.75">
      <c r="A308" s="21"/>
      <c r="B308" s="64">
        <v>92116</v>
      </c>
      <c r="C308" s="65"/>
      <c r="D308" s="16" t="s">
        <v>81</v>
      </c>
      <c r="E308" s="23">
        <f>SUM(E309)</f>
        <v>150000</v>
      </c>
      <c r="F308" s="23">
        <f>SUM(F309)</f>
        <v>50000</v>
      </c>
      <c r="G308" s="143">
        <f t="shared" si="20"/>
        <v>33.333333333333336</v>
      </c>
      <c r="H308" s="143">
        <f>SUM(H309)</f>
        <v>110000</v>
      </c>
      <c r="I308" s="143">
        <f t="shared" si="26"/>
        <v>100</v>
      </c>
      <c r="J308" s="23">
        <f>SUM(J309)</f>
        <v>50000</v>
      </c>
    </row>
    <row r="309" spans="1:10" ht="33.75">
      <c r="A309" s="24"/>
      <c r="B309" s="31"/>
      <c r="C309" s="32">
        <v>2320</v>
      </c>
      <c r="D309" s="14" t="s">
        <v>210</v>
      </c>
      <c r="E309" s="27">
        <v>150000</v>
      </c>
      <c r="F309" s="27">
        <v>50000</v>
      </c>
      <c r="G309" s="144">
        <f t="shared" si="20"/>
        <v>33.333333333333336</v>
      </c>
      <c r="H309" s="144">
        <v>110000</v>
      </c>
      <c r="I309" s="144">
        <f t="shared" si="26"/>
        <v>100</v>
      </c>
      <c r="J309" s="27">
        <v>50000</v>
      </c>
    </row>
    <row r="310" spans="1:10" ht="12.75">
      <c r="A310" s="21"/>
      <c r="B310" s="29">
        <v>92120</v>
      </c>
      <c r="C310" s="22"/>
      <c r="D310" s="16" t="s">
        <v>100</v>
      </c>
      <c r="E310" s="23">
        <f>SUM(E311:E313)</f>
        <v>428898</v>
      </c>
      <c r="F310" s="23">
        <f>SUM(F311:F313)</f>
        <v>0</v>
      </c>
      <c r="G310" s="143">
        <f t="shared" si="20"/>
        <v>0</v>
      </c>
      <c r="H310" s="143">
        <v>15000</v>
      </c>
      <c r="I310" s="143">
        <f t="shared" si="26"/>
        <v>0</v>
      </c>
      <c r="J310" s="23">
        <f>SUM(J311:J313)</f>
        <v>180372.57</v>
      </c>
    </row>
    <row r="311" spans="1:10" ht="21.75" customHeight="1" hidden="1">
      <c r="A311" s="21"/>
      <c r="B311" s="111"/>
      <c r="C311" s="46" t="s">
        <v>80</v>
      </c>
      <c r="D311" s="14" t="s">
        <v>95</v>
      </c>
      <c r="E311" s="27"/>
      <c r="F311" s="27"/>
      <c r="G311" s="156" t="s">
        <v>162</v>
      </c>
      <c r="H311" s="144"/>
      <c r="I311" s="144" t="e">
        <f t="shared" si="26"/>
        <v>#DIV/0!</v>
      </c>
      <c r="J311" s="27">
        <v>0</v>
      </c>
    </row>
    <row r="312" spans="1:10" ht="12.75" hidden="1">
      <c r="A312" s="21"/>
      <c r="B312" s="38"/>
      <c r="C312" s="32" t="s">
        <v>171</v>
      </c>
      <c r="D312" s="88" t="s">
        <v>134</v>
      </c>
      <c r="E312" s="27"/>
      <c r="F312" s="27"/>
      <c r="G312" s="144" t="e">
        <f t="shared" si="20"/>
        <v>#DIV/0!</v>
      </c>
      <c r="H312" s="144"/>
      <c r="I312" s="158" t="s">
        <v>162</v>
      </c>
      <c r="J312" s="45">
        <v>0</v>
      </c>
    </row>
    <row r="313" spans="1:10" ht="33.75">
      <c r="A313" s="24"/>
      <c r="B313" s="25"/>
      <c r="C313" s="32" t="s">
        <v>140</v>
      </c>
      <c r="D313" s="88" t="s">
        <v>214</v>
      </c>
      <c r="E313" s="27">
        <v>428898</v>
      </c>
      <c r="F313" s="27">
        <v>0</v>
      </c>
      <c r="G313" s="144">
        <f aca="true" t="shared" si="27" ref="G313:G328">F313*100/E313</f>
        <v>0</v>
      </c>
      <c r="H313" s="144">
        <v>15000</v>
      </c>
      <c r="I313" s="144">
        <f>(F313/J313)*100</f>
        <v>0</v>
      </c>
      <c r="J313" s="45">
        <v>180372.57</v>
      </c>
    </row>
    <row r="314" spans="1:10" ht="12.75" hidden="1">
      <c r="A314" s="24"/>
      <c r="B314" s="29">
        <v>92195</v>
      </c>
      <c r="C314" s="104"/>
      <c r="D314" s="91" t="s">
        <v>5</v>
      </c>
      <c r="E314" s="23">
        <f>SUM(E315)</f>
        <v>0</v>
      </c>
      <c r="F314" s="23">
        <f>SUM(F315)</f>
        <v>0</v>
      </c>
      <c r="G314" s="143" t="e">
        <f t="shared" si="27"/>
        <v>#DIV/0!</v>
      </c>
      <c r="H314" s="143"/>
      <c r="I314" s="143" t="e">
        <f>(F314/J314)*100</f>
        <v>#DIV/0!</v>
      </c>
      <c r="J314" s="23">
        <f>SUM(J315:J316)</f>
        <v>0</v>
      </c>
    </row>
    <row r="315" spans="1:10" ht="12.75" hidden="1">
      <c r="A315" s="24"/>
      <c r="B315" s="132"/>
      <c r="C315" s="32" t="s">
        <v>11</v>
      </c>
      <c r="D315" s="88" t="s">
        <v>12</v>
      </c>
      <c r="E315" s="27"/>
      <c r="F315" s="27"/>
      <c r="G315" s="144" t="e">
        <f t="shared" si="27"/>
        <v>#DIV/0!</v>
      </c>
      <c r="H315" s="144"/>
      <c r="I315" s="144" t="e">
        <f>(F315/J315)*100</f>
        <v>#DIV/0!</v>
      </c>
      <c r="J315" s="27">
        <v>0</v>
      </c>
    </row>
    <row r="316" spans="1:10" ht="12.75" hidden="1">
      <c r="A316" s="24"/>
      <c r="B316" s="25"/>
      <c r="C316" s="32" t="s">
        <v>171</v>
      </c>
      <c r="D316" s="88" t="s">
        <v>134</v>
      </c>
      <c r="E316" s="27">
        <v>0</v>
      </c>
      <c r="F316" s="27">
        <v>0</v>
      </c>
      <c r="G316" s="144" t="e">
        <f t="shared" si="27"/>
        <v>#DIV/0!</v>
      </c>
      <c r="H316" s="144"/>
      <c r="I316" s="144" t="e">
        <f>(F316/J316)*100</f>
        <v>#VALUE!</v>
      </c>
      <c r="J316" s="45" t="s">
        <v>162</v>
      </c>
    </row>
    <row r="317" spans="1:10" ht="12.75">
      <c r="A317" s="28">
        <v>926</v>
      </c>
      <c r="B317" s="18"/>
      <c r="C317" s="34"/>
      <c r="D317" s="68" t="s">
        <v>82</v>
      </c>
      <c r="E317" s="20">
        <f>SUM(E318,E323)</f>
        <v>95000</v>
      </c>
      <c r="F317" s="20">
        <f>SUM(F318,F323)</f>
        <v>0</v>
      </c>
      <c r="G317" s="142">
        <f t="shared" si="27"/>
        <v>0</v>
      </c>
      <c r="H317" s="142">
        <f>H318+H323+H326</f>
        <v>334423.6</v>
      </c>
      <c r="I317" s="142">
        <f>(F317/J317)*100</f>
        <v>0</v>
      </c>
      <c r="J317" s="20">
        <f>J318+J323+J326</f>
        <v>139658.52</v>
      </c>
    </row>
    <row r="318" spans="1:10" ht="12.75">
      <c r="A318" s="49"/>
      <c r="B318" s="50">
        <v>92601</v>
      </c>
      <c r="C318" s="51"/>
      <c r="D318" s="72" t="s">
        <v>91</v>
      </c>
      <c r="E318" s="52">
        <f>SUM(E319:E322)</f>
        <v>95000</v>
      </c>
      <c r="F318" s="52">
        <f>SUM(F319:F322)</f>
        <v>0</v>
      </c>
      <c r="G318" s="151">
        <f t="shared" si="27"/>
        <v>0</v>
      </c>
      <c r="H318" s="151">
        <f>SUM(H322:H322)</f>
        <v>333000</v>
      </c>
      <c r="I318" s="149" t="s">
        <v>162</v>
      </c>
      <c r="J318" s="52">
        <f>SUM(J319:J322)</f>
        <v>0</v>
      </c>
    </row>
    <row r="319" spans="1:10" ht="33.75" hidden="1">
      <c r="A319" s="49"/>
      <c r="B319" s="53"/>
      <c r="C319" s="54" t="s">
        <v>80</v>
      </c>
      <c r="D319" s="135" t="s">
        <v>193</v>
      </c>
      <c r="E319" s="55"/>
      <c r="F319" s="55"/>
      <c r="G319" s="147" t="e">
        <f t="shared" si="27"/>
        <v>#DIV/0!</v>
      </c>
      <c r="H319" s="147"/>
      <c r="I319" s="158" t="s">
        <v>162</v>
      </c>
      <c r="J319" s="45"/>
    </row>
    <row r="320" spans="1:10" ht="12.75" hidden="1">
      <c r="A320" s="49"/>
      <c r="B320" s="53"/>
      <c r="C320" s="54" t="s">
        <v>167</v>
      </c>
      <c r="D320" s="128" t="s">
        <v>134</v>
      </c>
      <c r="E320" s="55"/>
      <c r="F320" s="55"/>
      <c r="G320" s="158" t="s">
        <v>162</v>
      </c>
      <c r="H320" s="147"/>
      <c r="I320" s="158" t="e">
        <f aca="true" t="shared" si="28" ref="I320:I328">(F320/J320)*100</f>
        <v>#DIV/0!</v>
      </c>
      <c r="J320" s="55">
        <v>0</v>
      </c>
    </row>
    <row r="321" spans="1:10" ht="45">
      <c r="A321" s="49"/>
      <c r="B321" s="53"/>
      <c r="C321" s="66" t="s">
        <v>94</v>
      </c>
      <c r="D321" s="14" t="s">
        <v>207</v>
      </c>
      <c r="E321" s="55">
        <v>95000</v>
      </c>
      <c r="F321" s="55">
        <v>0</v>
      </c>
      <c r="G321" s="147">
        <f t="shared" si="27"/>
        <v>0</v>
      </c>
      <c r="H321" s="147"/>
      <c r="I321" s="156" t="s">
        <v>162</v>
      </c>
      <c r="J321" s="162">
        <v>0</v>
      </c>
    </row>
    <row r="322" spans="1:10" ht="33.75" hidden="1">
      <c r="A322" s="56"/>
      <c r="B322" s="61"/>
      <c r="C322" s="66" t="s">
        <v>90</v>
      </c>
      <c r="D322" s="14" t="s">
        <v>212</v>
      </c>
      <c r="E322" s="55"/>
      <c r="F322" s="55"/>
      <c r="G322" s="147" t="e">
        <f t="shared" si="27"/>
        <v>#DIV/0!</v>
      </c>
      <c r="H322" s="147">
        <v>333000</v>
      </c>
      <c r="I322" s="156" t="s">
        <v>162</v>
      </c>
      <c r="J322" s="55">
        <v>0</v>
      </c>
    </row>
    <row r="323" spans="1:10" ht="12.75" hidden="1">
      <c r="A323" s="49"/>
      <c r="B323" s="50">
        <v>92604</v>
      </c>
      <c r="C323" s="22"/>
      <c r="D323" s="16" t="s">
        <v>83</v>
      </c>
      <c r="E323" s="23">
        <f>SUM(E324)</f>
        <v>0</v>
      </c>
      <c r="F323" s="23">
        <f>SUM(F324)</f>
        <v>0</v>
      </c>
      <c r="G323" s="23" t="e">
        <f t="shared" si="27"/>
        <v>#DIV/0!</v>
      </c>
      <c r="H323" s="143">
        <f>SUM(H324:H324)</f>
        <v>711.8</v>
      </c>
      <c r="I323" s="143">
        <f t="shared" si="28"/>
        <v>0</v>
      </c>
      <c r="J323" s="23">
        <f>SUM(J324:J325)</f>
        <v>139658.52</v>
      </c>
    </row>
    <row r="324" spans="1:10" ht="33.75" hidden="1">
      <c r="A324" s="49"/>
      <c r="B324" s="53"/>
      <c r="C324" s="32" t="s">
        <v>140</v>
      </c>
      <c r="D324" s="88" t="s">
        <v>214</v>
      </c>
      <c r="E324" s="67"/>
      <c r="F324" s="27"/>
      <c r="G324" s="147" t="e">
        <f t="shared" si="27"/>
        <v>#DIV/0!</v>
      </c>
      <c r="H324" s="144">
        <v>711.8</v>
      </c>
      <c r="I324" s="144">
        <f t="shared" si="28"/>
        <v>0</v>
      </c>
      <c r="J324" s="27">
        <v>139658.52</v>
      </c>
    </row>
    <row r="325" spans="1:10" ht="12.75" hidden="1">
      <c r="A325" s="49"/>
      <c r="B325" s="53"/>
      <c r="C325" s="32" t="s">
        <v>94</v>
      </c>
      <c r="D325" s="12" t="s">
        <v>179</v>
      </c>
      <c r="E325" s="67"/>
      <c r="F325" s="27"/>
      <c r="G325" s="147" t="e">
        <f t="shared" si="27"/>
        <v>#DIV/0!</v>
      </c>
      <c r="H325" s="144"/>
      <c r="I325" s="144" t="e">
        <f t="shared" si="28"/>
        <v>#DIV/0!</v>
      </c>
      <c r="J325" s="27">
        <v>0</v>
      </c>
    </row>
    <row r="326" spans="1:10" ht="12.75" hidden="1">
      <c r="A326" s="49"/>
      <c r="B326" s="50">
        <v>92695</v>
      </c>
      <c r="C326" s="22"/>
      <c r="D326" s="16" t="s">
        <v>5</v>
      </c>
      <c r="E326" s="23">
        <f>SUM(E327)</f>
        <v>0</v>
      </c>
      <c r="F326" s="23">
        <f>SUM(F327)</f>
        <v>0</v>
      </c>
      <c r="G326" s="143" t="e">
        <f t="shared" si="27"/>
        <v>#DIV/0!</v>
      </c>
      <c r="H326" s="143">
        <f>SUM(H327:H327)</f>
        <v>711.8</v>
      </c>
      <c r="I326" s="143" t="e">
        <f t="shared" si="28"/>
        <v>#DIV/0!</v>
      </c>
      <c r="J326" s="23">
        <f>SUM(J327)</f>
        <v>0</v>
      </c>
    </row>
    <row r="327" spans="1:10" ht="12.75" hidden="1">
      <c r="A327" s="49"/>
      <c r="B327" s="53"/>
      <c r="C327" s="32" t="s">
        <v>171</v>
      </c>
      <c r="D327" s="12" t="s">
        <v>173</v>
      </c>
      <c r="E327" s="67"/>
      <c r="F327" s="27"/>
      <c r="G327" s="144" t="e">
        <f t="shared" si="27"/>
        <v>#DIV/0!</v>
      </c>
      <c r="H327" s="144">
        <v>711.8</v>
      </c>
      <c r="I327" s="144" t="e">
        <f t="shared" si="28"/>
        <v>#DIV/0!</v>
      </c>
      <c r="J327" s="45"/>
    </row>
    <row r="328" spans="1:10" ht="15.75" customHeight="1">
      <c r="A328" s="48"/>
      <c r="B328" s="38"/>
      <c r="C328" s="179" t="s">
        <v>84</v>
      </c>
      <c r="D328" s="180"/>
      <c r="E328" s="20">
        <f>SUM(E317,E307,E278,E274,E263,E202,E185,E154,E137,E92,E85,E75,E54,E50,E32,E7,E4)</f>
        <v>215052970</v>
      </c>
      <c r="F328" s="20">
        <f>SUM(F317,F307,F278,F274,F263,F202,F185,F154,F137,F92,F85,F75,F54,F50,F32,F7,F4)</f>
        <v>71983431.72000001</v>
      </c>
      <c r="G328" s="142">
        <f t="shared" si="27"/>
        <v>33.47241924629081</v>
      </c>
      <c r="H328" s="142" t="e">
        <f>#REF!+H7+H32+H50+H54+H75+H85+H92+H137+H154+H185+H202+H263+H274+H278+H307+H317</f>
        <v>#REF!</v>
      </c>
      <c r="I328" s="142">
        <f t="shared" si="28"/>
        <v>96.74835189593733</v>
      </c>
      <c r="J328" s="20">
        <f>SUM(J317,J307,J278,J274,J263,J202,J185,J154,J137,J92,J85,J75,J54,J50,J32,J7,J4)</f>
        <v>74402747.24000001</v>
      </c>
    </row>
    <row r="329" spans="2:8" s="95" customFormat="1" ht="11.25">
      <c r="B329" s="93"/>
      <c r="C329" s="93"/>
      <c r="D329" s="93"/>
      <c r="E329" s="94"/>
      <c r="F329" s="94"/>
      <c r="G329" s="137"/>
      <c r="H329" s="96"/>
    </row>
    <row r="330" spans="4:8" ht="12.75">
      <c r="D330" s="11"/>
      <c r="E330" s="92"/>
      <c r="F330" s="92"/>
      <c r="G330" s="138"/>
      <c r="H330" s="9"/>
    </row>
    <row r="331" spans="1:8" ht="12.75">
      <c r="A331" s="2"/>
      <c r="D331" s="11"/>
      <c r="E331" s="7"/>
      <c r="F331" s="7"/>
      <c r="G331" s="139"/>
      <c r="H331" s="7"/>
    </row>
    <row r="332" spans="4:7" ht="12.75">
      <c r="D332" s="11"/>
      <c r="E332" s="8"/>
      <c r="F332" s="5"/>
      <c r="G332" s="140"/>
    </row>
    <row r="333" spans="3:7" ht="12.75">
      <c r="C333" s="4"/>
      <c r="D333" s="17"/>
      <c r="E333" s="5"/>
      <c r="F333" s="79"/>
      <c r="G333" s="140"/>
    </row>
    <row r="334" spans="4:7" ht="12.75">
      <c r="D334" s="11"/>
      <c r="E334" s="5"/>
      <c r="F334" s="5"/>
      <c r="G334" s="140"/>
    </row>
    <row r="335" spans="4:7" ht="12.75">
      <c r="D335" s="11"/>
      <c r="E335" s="5"/>
      <c r="F335" s="5"/>
      <c r="G335" s="140"/>
    </row>
    <row r="336" spans="4:8" ht="12.75">
      <c r="D336" s="11"/>
      <c r="E336" s="5"/>
      <c r="F336" s="5"/>
      <c r="G336" s="140"/>
      <c r="H336" s="10"/>
    </row>
    <row r="337" spans="4:7" ht="12.75">
      <c r="D337" s="11"/>
      <c r="E337" s="5"/>
      <c r="F337" s="5"/>
      <c r="G337" s="140"/>
    </row>
    <row r="338" spans="4:7" ht="12.75">
      <c r="D338" s="11"/>
      <c r="E338" s="5"/>
      <c r="F338" s="5"/>
      <c r="G338" s="140"/>
    </row>
    <row r="339" spans="4:7" ht="12.75">
      <c r="D339" s="11"/>
      <c r="E339" s="5"/>
      <c r="F339" s="5"/>
      <c r="G339" s="140"/>
    </row>
  </sheetData>
  <sheetProtection/>
  <mergeCells count="9">
    <mergeCell ref="J1:J2"/>
    <mergeCell ref="H1:H2"/>
    <mergeCell ref="E1:E2"/>
    <mergeCell ref="F1:F2"/>
    <mergeCell ref="G1:G2"/>
    <mergeCell ref="C328:D328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 styczeń-kwiecień 2013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2013-05-13T12:47:50Z</cp:lastPrinted>
  <dcterms:created xsi:type="dcterms:W3CDTF">1997-02-26T13:46:56Z</dcterms:created>
  <dcterms:modified xsi:type="dcterms:W3CDTF">2013-05-15T07:03:21Z</dcterms:modified>
  <cp:category/>
  <cp:version/>
  <cp:contentType/>
  <cp:contentStatus/>
</cp:coreProperties>
</file>