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<sst xmlns="http://schemas.openxmlformats.org/spreadsheetml/2006/main" count="694" uniqueCount="243">
  <si>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</si>
  <si>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</si>
  <si>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</si>
  <si>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</si>
  <si>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</si>
  <si>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</si>
  <si>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</si>
  <si>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</si>
  <si>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</si>
  <si>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</si>
  <si>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</si>
  <si>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</si>
  <si>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</si>
  <si>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</si>
  <si>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</si>
  <si>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</si>
  <si>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</si>
  <si>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</si>
  <si>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</si>
  <si>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</si>
  <si>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</si>
  <si>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</si>
  <si>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</si>
  <si>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</si>
  <si>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</si>
  <si>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</si>
  <si>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</si>
  <si>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</si>
  <si>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</si>
  <si>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</si>
  <si>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</si>
  <si>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</si>
  <si>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</si>
  <si>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</si>
  <si>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</si>
  <si>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</si>
  <si>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</si>
  <si>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</si>
  <si>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</si>
  <si>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</si>
  <si>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</si>
  <si>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</si>
  <si>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</si>
  <si>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</si>
  <si>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</si>
  <si>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</si>
  <si>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</si>
  <si>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</si>
  <si>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</si>
  <si>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</si>
  <si>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</si>
  <si>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</si>
  <si>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</si>
  <si>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</si>
  <si>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</si>
  <si>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</si>
  <si>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</si>
  <si>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</si>
  <si>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</si>
  <si>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</si>
  <si>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</si>
  <si>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</si>
  <si>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</si>
  <si>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</si>
  <si>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</si>
  <si>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</si>
  <si>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</si>
  <si>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</si>
  <si>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</si>
  <si>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</si>
  <si>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</si>
  <si>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</si>
  <si>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</si>
  <si>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</si>
  <si>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</si>
  <si>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</si>
  <si>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</si>
  <si>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</si>
  <si>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</si>
  <si>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</si>
  <si>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</si>
  <si>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</si>
  <si>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</si>
  <si>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</si>
  <si>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</si>
  <si>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</si>
  <si>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</si>
  <si>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</si>
  <si>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</si>
  <si>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</si>
  <si>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</si>
  <si>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</si>
  <si>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</si>
  <si>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</si>
  <si>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</si>
  <si>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</si>
  <si>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</si>
  <si>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</si>
  <si>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</si>
  <si>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</si>
  <si>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</si>
  <si>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</si>
  <si>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</si>
  <si>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</si>
  <si>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</si>
  <si>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</si>
  <si>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</si>
  <si>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</si>
  <si>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</si>
  <si>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</si>
  <si>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</si>
  <si>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</si>
  <si>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</si>
  <si>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</si>
  <si>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</si>
  <si>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</si>
  <si>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</si>
  <si>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</si>
  <si>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</si>
  <si>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</si>
  <si>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</si>
  <si>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</si>
  <si>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</si>
  <si>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</si>
  <si>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</si>
  <si>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</si>
  <si>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</si>
  <si>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</si>
  <si>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</si>
  <si>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</si>
  <si>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</si>
  <si>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</si>
  <si>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</si>
  <si>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</si>
  <si>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</si>
  <si>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</si>
  <si>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</si>
  <si>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</si>
  <si>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</si>
  <si>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</si>
  <si>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</si>
  <si>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</si>
  <si>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</si>
  <si>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</si>
  <si>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</si>
  <si>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</si>
  <si>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</si>
  <si>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</si>
  <si>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</si>
  <si>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</si>
  <si>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</si>
  <si>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</si>
  <si>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</si>
  <si>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</si>
  <si>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</si>
  <si>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</si>
  <si>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</si>
  <si>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</si>
  <si>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</si>
  <si>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</si>
  <si>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</si>
  <si>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</si>
  <si>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</si>
  <si>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</si>
  <si>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</si>
  <si>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</si>
  <si>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</si>
  <si>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</si>
  <si>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</si>
  <si>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</si>
  <si>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Dochody budżetu-Ośrodki wsparcia-Dotacje celowe otrzymywane z budżetu państwa na inwestycje i zakupy inwestycyjne z zakresu administracji rzadowej oraz innych zadań zleconych gminom ustawamiustawami 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</si>
  <si>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</si>
  <si>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</si>
  <si>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</si>
  <si>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</si>
  <si>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</si>
  <si>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</si>
  <si>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</si>
  <si>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</si>
  <si>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</si>
  <si>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</si>
  <si>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</si>
  <si>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</si>
  <si>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</si>
  <si>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</si>
  <si>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</si>
  <si>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</si>
  <si>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</si>
  <si>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</si>
  <si>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</si>
  <si>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</si>
  <si>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</si>
  <si>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</si>
  <si>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</si>
  <si>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</si>
  <si>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</si>
  <si>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</si>
  <si>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</si>
  <si>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</si>
  <si>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</si>
  <si>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</si>
  <si>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</si>
  <si>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</si>
  <si>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</si>
  <si>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</si>
  <si>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</si>
  <si>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</si>
  <si>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wykonanie 2012 r.</t>
  </si>
  <si>
    <t>wskaźnik dynamiki 2013/2012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</si>
  <si>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</si>
  <si>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</si>
  <si>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</si>
  <si>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</si>
  <si>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</si>
  <si>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</si>
  <si>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</si>
  <si>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</si>
  <si>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</si>
  <si>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</si>
  <si>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</si>
  <si>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</si>
  <si>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</si>
  <si>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</si>
  <si>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</si>
  <si>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</si>
  <si>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Wpływy do budżetu pozostałości srodków finansowych gromadzonych na wydzielonym rachunku jednostki budżetowej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</si>
  <si>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</si>
  <si>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</si>
  <si>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</si>
  <si>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</si>
  <si>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</si>
  <si>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</si>
  <si>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</si>
  <si>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</si>
  <si>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</si>
  <si>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</si>
  <si>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</si>
  <si>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Wykonanie               za 12 m-cy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</si>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</sst>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tabSelected="1" zoomScale="110" zoomScaleNormal="110" workbookViewId="0" topLeftCell="A1">
      <pane ySplit="3" topLeftCell="BM318" activePane="bottomLeft" state="frozen"/>
      <selection pane="topLeft" activeCell="A1" sqref="A1"/>
      <selection pane="bottomLeft" activeCell="D355" sqref="D355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9.375" style="0" customWidth="1"/>
    <col min="10" max="10" width="11.875" style="0" hidden="1" customWidth="1"/>
  </cols>
  <sheetData>
    <row r="1" spans="1:10" ht="19.5" customHeight="1">
      <c r="A1" s="188" t="s">
        <v>105</v>
      </c>
      <c r="B1" s="189"/>
      <c r="C1" s="190"/>
      <c r="D1" s="182" t="s">
        <v>0</v>
      </c>
      <c r="E1" s="182" t="s">
        <v>128</v>
      </c>
      <c r="F1" s="182" t="s">
        <v>237</v>
      </c>
      <c r="G1" s="184" t="s">
        <v>197</v>
      </c>
      <c r="H1" s="182" t="s">
        <v>103</v>
      </c>
      <c r="I1" s="182" t="s">
        <v>208</v>
      </c>
      <c r="J1" s="182" t="s">
        <v>207</v>
      </c>
    </row>
    <row r="2" spans="1:10" ht="14.25" customHeight="1">
      <c r="A2" s="78" t="s">
        <v>1</v>
      </c>
      <c r="B2" s="76" t="s">
        <v>104</v>
      </c>
      <c r="C2" s="77" t="s">
        <v>2</v>
      </c>
      <c r="D2" s="183"/>
      <c r="E2" s="183"/>
      <c r="F2" s="183"/>
      <c r="G2" s="185"/>
      <c r="H2" s="183"/>
      <c r="I2" s="183"/>
      <c r="J2" s="183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154</v>
      </c>
      <c r="B4" s="18"/>
      <c r="C4" s="19"/>
      <c r="D4" s="68" t="s">
        <v>150</v>
      </c>
      <c r="E4" s="20">
        <f>E5</f>
        <v>41470.65</v>
      </c>
      <c r="F4" s="20">
        <f>F5</f>
        <v>41470.31</v>
      </c>
      <c r="G4" s="142">
        <f>F4*100/E4</f>
        <v>99.99918014306503</v>
      </c>
      <c r="H4" s="142"/>
      <c r="I4" s="142">
        <f>(F4/J4)*100</f>
        <v>96.87627168136424</v>
      </c>
      <c r="J4" s="20">
        <f>SUM(J5)</f>
        <v>42807.5</v>
      </c>
    </row>
    <row r="5" spans="1:10" ht="12.75">
      <c r="A5" s="130"/>
      <c r="B5" s="165" t="s">
        <v>198</v>
      </c>
      <c r="C5" s="113"/>
      <c r="D5" s="116" t="s">
        <v>5</v>
      </c>
      <c r="E5" s="23">
        <f>SUM(E6)</f>
        <v>41470.65</v>
      </c>
      <c r="F5" s="23">
        <f>SUM(F6)</f>
        <v>41470.31</v>
      </c>
      <c r="G5" s="143">
        <f>F5*100/E5</f>
        <v>99.99918014306503</v>
      </c>
      <c r="H5" s="143"/>
      <c r="I5" s="143">
        <f>(F5/J5)*100</f>
        <v>96.87627168136424</v>
      </c>
      <c r="J5" s="23">
        <f>SUM(J6)</f>
        <v>42807.5</v>
      </c>
    </row>
    <row r="6" spans="1:10" ht="45">
      <c r="A6" s="131"/>
      <c r="B6" s="112"/>
      <c r="C6" s="81">
        <v>2010</v>
      </c>
      <c r="D6" s="14" t="s">
        <v>186</v>
      </c>
      <c r="E6" s="27">
        <v>41470.65</v>
      </c>
      <c r="F6" s="27">
        <v>41470.31</v>
      </c>
      <c r="G6" s="144">
        <f>F6*100/E6</f>
        <v>99.99918014306503</v>
      </c>
      <c r="H6" s="144"/>
      <c r="I6" s="144">
        <f>(F6/J6)*100</f>
        <v>96.87627168136424</v>
      </c>
      <c r="J6" s="45">
        <v>42807.5</v>
      </c>
    </row>
    <row r="7" spans="1:10" ht="12.75">
      <c r="A7" s="28">
        <v>600</v>
      </c>
      <c r="B7" s="18"/>
      <c r="C7" s="19"/>
      <c r="D7" s="68" t="s">
        <v>6</v>
      </c>
      <c r="E7" s="20">
        <f>E8+E12+E25+E29</f>
        <v>1773268</v>
      </c>
      <c r="F7" s="20">
        <f>F8+F12+F25+F29</f>
        <v>1891832.18</v>
      </c>
      <c r="G7" s="142">
        <f>F7*100/E7</f>
        <v>106.68619633354913</v>
      </c>
      <c r="H7" s="142" t="e">
        <f>H8+H12+H29</f>
        <v>#REF!</v>
      </c>
      <c r="I7" s="142">
        <f>(F7/J7)*100</f>
        <v>35.559450993294675</v>
      </c>
      <c r="J7" s="20">
        <f>SUM(J8,J12,J25,J29)</f>
        <v>5320195.130000001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600</v>
      </c>
      <c r="F8" s="23">
        <f>SUM(F10:F11)</f>
        <v>600</v>
      </c>
      <c r="G8" s="143">
        <f>F8*100/E8</f>
        <v>100</v>
      </c>
      <c r="H8" s="143" t="e">
        <f>SUM(#REF!)</f>
        <v>#REF!</v>
      </c>
      <c r="I8" s="143">
        <f>(F8/J8)*100</f>
        <v>66.1652808716173</v>
      </c>
      <c r="J8" s="23">
        <f>SUM(J9:J11)</f>
        <v>906.82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149</v>
      </c>
      <c r="H9" s="144"/>
      <c r="I9" s="156" t="s">
        <v>149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384</v>
      </c>
      <c r="F10" s="27">
        <v>384</v>
      </c>
      <c r="G10" s="144">
        <f aca="true" t="shared" si="0" ref="G10:G15">F10*100/E10</f>
        <v>100</v>
      </c>
      <c r="H10" s="144"/>
      <c r="I10" s="144">
        <f>(F10/J10)*100</f>
        <v>100</v>
      </c>
      <c r="J10" s="45">
        <v>384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216</v>
      </c>
      <c r="G11" s="144">
        <f t="shared" si="0"/>
        <v>100</v>
      </c>
      <c r="H11" s="144"/>
      <c r="I11" s="144">
        <f>(F11/J11)*100</f>
        <v>41.31441031330094</v>
      </c>
      <c r="J11" s="45">
        <v>522.82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SUM(E13:E24)</f>
        <v>1287658</v>
      </c>
      <c r="F12" s="23">
        <f>SUM(F13:F24)</f>
        <v>1287042.43</v>
      </c>
      <c r="G12" s="143">
        <f t="shared" si="0"/>
        <v>99.95219460446796</v>
      </c>
      <c r="H12" s="143">
        <v>0</v>
      </c>
      <c r="I12" s="143">
        <f>(F12/J12)*100</f>
        <v>24.21291069151426</v>
      </c>
      <c r="J12" s="23">
        <f>SUM(J13:J24)</f>
        <v>5315521.32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44" t="e">
        <f t="shared" si="0"/>
        <v>#DIV/0!</v>
      </c>
      <c r="H13" s="144"/>
      <c r="I13" s="144">
        <f>(F13/J13)*100</f>
        <v>0</v>
      </c>
      <c r="J13" s="45">
        <v>13151.23</v>
      </c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49230.54</v>
      </c>
      <c r="G14" s="144">
        <f t="shared" si="0"/>
        <v>98.46108</v>
      </c>
      <c r="H14" s="144">
        <v>0</v>
      </c>
      <c r="I14" s="144">
        <f>(F14/J14)*100</f>
        <v>96.16588873359528</v>
      </c>
      <c r="J14" s="27">
        <v>51193.35</v>
      </c>
    </row>
    <row r="15" spans="1:10" ht="12.75" hidden="1">
      <c r="A15" s="24"/>
      <c r="B15" s="25"/>
      <c r="C15" s="32" t="s">
        <v>153</v>
      </c>
      <c r="D15" s="115" t="s">
        <v>179</v>
      </c>
      <c r="E15" s="83"/>
      <c r="F15" s="83"/>
      <c r="G15" s="144" t="e">
        <f t="shared" si="0"/>
        <v>#DIV/0!</v>
      </c>
      <c r="H15" s="144"/>
      <c r="I15" s="156" t="s">
        <v>149</v>
      </c>
      <c r="J15" s="156" t="s">
        <v>149</v>
      </c>
    </row>
    <row r="16" spans="1:10" ht="12.75" hidden="1">
      <c r="A16" s="24"/>
      <c r="B16" s="25"/>
      <c r="C16" s="32" t="s">
        <v>153</v>
      </c>
      <c r="D16" s="115" t="s">
        <v>125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171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500</v>
      </c>
      <c r="F18" s="83">
        <v>654.5</v>
      </c>
      <c r="G18" s="144">
        <f aca="true" t="shared" si="1" ref="G18:G29">F18*100/E18</f>
        <v>130.9</v>
      </c>
      <c r="H18" s="144"/>
      <c r="I18" s="156" t="s">
        <v>149</v>
      </c>
      <c r="J18" s="45">
        <v>0</v>
      </c>
    </row>
    <row r="19" spans="1:10" ht="33.75">
      <c r="A19" s="24"/>
      <c r="B19" s="25"/>
      <c r="C19" s="32" t="s">
        <v>153</v>
      </c>
      <c r="D19" s="88" t="s">
        <v>191</v>
      </c>
      <c r="E19" s="83">
        <v>4000</v>
      </c>
      <c r="F19" s="83">
        <v>4000</v>
      </c>
      <c r="G19" s="144">
        <f>F19*100/E19</f>
        <v>100</v>
      </c>
      <c r="H19" s="144"/>
      <c r="I19" s="156" t="s">
        <v>149</v>
      </c>
      <c r="J19" s="45" t="s">
        <v>149</v>
      </c>
    </row>
    <row r="20" spans="1:10" ht="33" customHeight="1">
      <c r="A20" s="24"/>
      <c r="B20" s="103"/>
      <c r="C20" s="32" t="s">
        <v>129</v>
      </c>
      <c r="D20" s="88" t="s">
        <v>195</v>
      </c>
      <c r="E20" s="83">
        <v>1233158</v>
      </c>
      <c r="F20" s="83">
        <v>1233157.39</v>
      </c>
      <c r="G20" s="144">
        <f t="shared" si="1"/>
        <v>99.99995053350827</v>
      </c>
      <c r="H20" s="144">
        <v>0</v>
      </c>
      <c r="I20" s="144">
        <f>(F20/J20)*100</f>
        <v>23.483448587944498</v>
      </c>
      <c r="J20" s="27">
        <v>5251176.74</v>
      </c>
    </row>
    <row r="21" spans="1:10" ht="33" customHeight="1" hidden="1">
      <c r="A21" s="24"/>
      <c r="B21" s="25"/>
      <c r="C21" s="30" t="s">
        <v>91</v>
      </c>
      <c r="D21" s="14" t="s">
        <v>126</v>
      </c>
      <c r="E21" s="83"/>
      <c r="F21" s="83"/>
      <c r="G21" s="144" t="e">
        <f t="shared" si="1"/>
        <v>#DIV/0!</v>
      </c>
      <c r="H21" s="144"/>
      <c r="I21" s="156" t="s">
        <v>149</v>
      </c>
      <c r="J21" s="45"/>
    </row>
    <row r="22" spans="1:10" ht="33" customHeight="1" hidden="1">
      <c r="A22" s="24"/>
      <c r="B22" s="25"/>
      <c r="C22" s="32" t="s">
        <v>87</v>
      </c>
      <c r="D22" s="14" t="s">
        <v>135</v>
      </c>
      <c r="E22" s="83"/>
      <c r="F22" s="83"/>
      <c r="G22" s="144" t="e">
        <f t="shared" si="1"/>
        <v>#DIV/0!</v>
      </c>
      <c r="H22" s="144"/>
      <c r="I22" s="156" t="s">
        <v>149</v>
      </c>
      <c r="J22" s="27"/>
    </row>
    <row r="23" spans="1:10" ht="33" customHeight="1" hidden="1">
      <c r="A23" s="24"/>
      <c r="B23" s="25"/>
      <c r="C23" s="32" t="s">
        <v>165</v>
      </c>
      <c r="D23" s="14" t="s">
        <v>159</v>
      </c>
      <c r="E23" s="83"/>
      <c r="F23" s="83"/>
      <c r="G23" s="144" t="e">
        <f t="shared" si="1"/>
        <v>#DIV/0!</v>
      </c>
      <c r="H23" s="144"/>
      <c r="I23" s="156" t="s">
        <v>149</v>
      </c>
      <c r="J23" s="45"/>
    </row>
    <row r="24" spans="1:10" ht="33" customHeight="1" hidden="1">
      <c r="A24" s="24"/>
      <c r="B24" s="102"/>
      <c r="C24" s="32" t="s">
        <v>134</v>
      </c>
      <c r="D24" s="14" t="s">
        <v>136</v>
      </c>
      <c r="E24" s="83"/>
      <c r="F24" s="83"/>
      <c r="G24" s="144" t="e">
        <f t="shared" si="1"/>
        <v>#DIV/0!</v>
      </c>
      <c r="H24" s="144"/>
      <c r="I24" s="144" t="e">
        <f>(F24/J24)*100</f>
        <v>#DIV/0!</v>
      </c>
      <c r="J24" s="27"/>
    </row>
    <row r="25" spans="1:10" s="87" customFormat="1" ht="12.75">
      <c r="A25" s="84"/>
      <c r="B25" s="29">
        <v>60017</v>
      </c>
      <c r="C25" s="22"/>
      <c r="D25" s="85" t="s">
        <v>130</v>
      </c>
      <c r="E25" s="86">
        <f>SUM(E26:E28)</f>
        <v>5010</v>
      </c>
      <c r="F25" s="86">
        <f>SUM(F26:F28)</f>
        <v>4193.56</v>
      </c>
      <c r="G25" s="145">
        <f t="shared" si="1"/>
        <v>83.70379241516967</v>
      </c>
      <c r="H25" s="145"/>
      <c r="I25" s="143">
        <f>(F25/J25)*100</f>
        <v>111.32389520545583</v>
      </c>
      <c r="J25" s="86">
        <f>SUM(J26:J28)</f>
        <v>3766.99</v>
      </c>
    </row>
    <row r="26" spans="1:10" ht="45">
      <c r="A26" s="24"/>
      <c r="B26" s="132"/>
      <c r="C26" s="32" t="s">
        <v>10</v>
      </c>
      <c r="D26" s="88" t="s">
        <v>215</v>
      </c>
      <c r="E26" s="83">
        <v>5000</v>
      </c>
      <c r="F26" s="83">
        <v>4191.75</v>
      </c>
      <c r="G26" s="146">
        <f t="shared" si="1"/>
        <v>83.835</v>
      </c>
      <c r="H26" s="146"/>
      <c r="I26" s="144">
        <f>(F26/J26)*100</f>
        <v>111.27584623266853</v>
      </c>
      <c r="J26" s="83">
        <v>3766.99</v>
      </c>
    </row>
    <row r="27" spans="1:10" ht="12.75">
      <c r="A27" s="24"/>
      <c r="B27" s="103"/>
      <c r="C27" s="32" t="s">
        <v>26</v>
      </c>
      <c r="D27" s="14" t="s">
        <v>27</v>
      </c>
      <c r="E27" s="83">
        <v>10</v>
      </c>
      <c r="F27" s="83">
        <v>1.81</v>
      </c>
      <c r="G27" s="144">
        <f t="shared" si="1"/>
        <v>18.1</v>
      </c>
      <c r="H27" s="146"/>
      <c r="I27" s="156" t="s">
        <v>149</v>
      </c>
      <c r="J27" s="168">
        <v>0</v>
      </c>
    </row>
    <row r="28" spans="1:10" ht="22.5" hidden="1">
      <c r="A28" s="24"/>
      <c r="B28" s="33"/>
      <c r="C28" s="32" t="s">
        <v>11</v>
      </c>
      <c r="D28" s="88" t="s">
        <v>176</v>
      </c>
      <c r="E28" s="83"/>
      <c r="F28" s="83"/>
      <c r="G28" s="146" t="e">
        <f t="shared" si="1"/>
        <v>#DIV/0!</v>
      </c>
      <c r="H28" s="146"/>
      <c r="I28" s="157" t="s">
        <v>149</v>
      </c>
      <c r="J28" s="45"/>
    </row>
    <row r="29" spans="1:10" ht="12.75">
      <c r="A29" s="21"/>
      <c r="B29" s="29">
        <v>60095</v>
      </c>
      <c r="C29" s="65"/>
      <c r="D29" s="16" t="s">
        <v>5</v>
      </c>
      <c r="E29" s="23">
        <f>SUM(E30:E32)</f>
        <v>480000</v>
      </c>
      <c r="F29" s="23">
        <f>SUM(F30:F32)</f>
        <v>599996.19</v>
      </c>
      <c r="G29" s="143">
        <f t="shared" si="1"/>
        <v>124.99920624999999</v>
      </c>
      <c r="H29" s="143" t="e">
        <f>SUM(#REF!)</f>
        <v>#REF!</v>
      </c>
      <c r="I29" s="149" t="s">
        <v>149</v>
      </c>
      <c r="J29" s="23">
        <f>SUM(J30:J31)</f>
        <v>0</v>
      </c>
    </row>
    <row r="30" spans="1:10" ht="45" hidden="1">
      <c r="A30" s="24"/>
      <c r="B30" s="31"/>
      <c r="C30" s="32" t="s">
        <v>10</v>
      </c>
      <c r="D30" s="88" t="s">
        <v>215</v>
      </c>
      <c r="E30" s="27"/>
      <c r="F30" s="45"/>
      <c r="G30" s="144" t="e">
        <f aca="true" t="shared" si="2" ref="G30:G44">F30*100/E30</f>
        <v>#DIV/0!</v>
      </c>
      <c r="H30" s="144">
        <v>0</v>
      </c>
      <c r="I30" s="156" t="e">
        <f>(F30/J30)*100</f>
        <v>#DIV/0!</v>
      </c>
      <c r="J30" s="27"/>
    </row>
    <row r="31" spans="1:10" ht="12.75" hidden="1">
      <c r="A31" s="24"/>
      <c r="B31" s="31"/>
      <c r="C31" s="36" t="s">
        <v>11</v>
      </c>
      <c r="D31" s="14" t="s">
        <v>12</v>
      </c>
      <c r="E31" s="27"/>
      <c r="F31" s="27"/>
      <c r="G31" s="144" t="e">
        <f t="shared" si="2"/>
        <v>#DIV/0!</v>
      </c>
      <c r="H31" s="144"/>
      <c r="I31" s="156" t="s">
        <v>149</v>
      </c>
      <c r="J31" s="45"/>
    </row>
    <row r="32" spans="1:10" ht="33.75">
      <c r="A32" s="24"/>
      <c r="B32" s="31"/>
      <c r="C32" s="32" t="s">
        <v>129</v>
      </c>
      <c r="D32" s="88" t="s">
        <v>195</v>
      </c>
      <c r="E32" s="27">
        <v>480000</v>
      </c>
      <c r="F32" s="27">
        <v>599996.19</v>
      </c>
      <c r="G32" s="144">
        <f t="shared" si="2"/>
        <v>124.99920624999999</v>
      </c>
      <c r="H32" s="144"/>
      <c r="I32" s="156" t="s">
        <v>149</v>
      </c>
      <c r="J32" s="45" t="s">
        <v>149</v>
      </c>
    </row>
    <row r="33" spans="1:10" ht="12.75">
      <c r="A33" s="28">
        <v>700</v>
      </c>
      <c r="B33" s="39"/>
      <c r="C33" s="40"/>
      <c r="D33" s="68" t="s">
        <v>14</v>
      </c>
      <c r="E33" s="20">
        <f>E34+E37+E48</f>
        <v>23330786</v>
      </c>
      <c r="F33" s="20">
        <f>F34+F37+F48</f>
        <v>23455816.029999997</v>
      </c>
      <c r="G33" s="142">
        <f t="shared" si="2"/>
        <v>100.53590149084559</v>
      </c>
      <c r="H33" s="142" t="e">
        <f>H37+H48+#REF!</f>
        <v>#REF!</v>
      </c>
      <c r="I33" s="142">
        <f aca="true" t="shared" si="3" ref="I33:I39">(F33/J33)*100</f>
        <v>91.23909712827994</v>
      </c>
      <c r="J33" s="20">
        <f>J34+J37+J48</f>
        <v>25708075.560000002</v>
      </c>
    </row>
    <row r="34" spans="1:10" ht="22.5">
      <c r="A34" s="49"/>
      <c r="B34" s="50">
        <v>70004</v>
      </c>
      <c r="C34" s="119"/>
      <c r="D34" s="121" t="s">
        <v>166</v>
      </c>
      <c r="E34" s="23">
        <f>SUM(E35:E36)</f>
        <v>12750</v>
      </c>
      <c r="F34" s="23">
        <f>SUM(F35:F36)</f>
        <v>13858.339999999998</v>
      </c>
      <c r="G34" s="143">
        <f t="shared" si="2"/>
        <v>108.69286274509803</v>
      </c>
      <c r="H34" s="143"/>
      <c r="I34" s="143">
        <f t="shared" si="3"/>
        <v>56.55359625607891</v>
      </c>
      <c r="J34" s="23">
        <f>SUM(J36:J36)</f>
        <v>24504.79</v>
      </c>
    </row>
    <row r="35" spans="1:10" ht="12.75">
      <c r="A35" s="49"/>
      <c r="B35" s="177"/>
      <c r="C35" s="54" t="s">
        <v>26</v>
      </c>
      <c r="D35" s="14" t="s">
        <v>27</v>
      </c>
      <c r="E35" s="27">
        <v>570</v>
      </c>
      <c r="F35" s="27">
        <v>637.13</v>
      </c>
      <c r="G35" s="144">
        <f t="shared" si="2"/>
        <v>111.77719298245614</v>
      </c>
      <c r="H35" s="143"/>
      <c r="I35" s="156" t="s">
        <v>149</v>
      </c>
      <c r="J35" s="42" t="s">
        <v>149</v>
      </c>
    </row>
    <row r="36" spans="1:10" ht="12.75">
      <c r="A36" s="49"/>
      <c r="B36" s="175"/>
      <c r="C36" s="32" t="s">
        <v>11</v>
      </c>
      <c r="D36" s="14" t="s">
        <v>12</v>
      </c>
      <c r="E36" s="55">
        <v>12180</v>
      </c>
      <c r="F36" s="55">
        <v>13221.21</v>
      </c>
      <c r="G36" s="147">
        <f t="shared" si="2"/>
        <v>108.54852216748769</v>
      </c>
      <c r="H36" s="147"/>
      <c r="I36" s="144">
        <f t="shared" si="3"/>
        <v>53.95357397472086</v>
      </c>
      <c r="J36" s="161">
        <v>24504.79</v>
      </c>
    </row>
    <row r="37" spans="1:10" ht="12.75">
      <c r="A37" s="21"/>
      <c r="B37" s="29">
        <v>70005</v>
      </c>
      <c r="C37" s="22"/>
      <c r="D37" s="16" t="s">
        <v>15</v>
      </c>
      <c r="E37" s="23">
        <f>SUM(E38:E47)</f>
        <v>22992037</v>
      </c>
      <c r="F37" s="23">
        <f>SUM(F38:F47)</f>
        <v>23115959.13</v>
      </c>
      <c r="G37" s="143">
        <f t="shared" si="2"/>
        <v>100.5389784732862</v>
      </c>
      <c r="H37" s="143">
        <f>SUM(H38:H46)</f>
        <v>15797919.6</v>
      </c>
      <c r="I37" s="143">
        <f t="shared" si="3"/>
        <v>90.81288454211062</v>
      </c>
      <c r="J37" s="23">
        <f>SUM(J38:J47)</f>
        <v>25454492.770000003</v>
      </c>
    </row>
    <row r="38" spans="1:10" ht="22.5">
      <c r="A38" s="24"/>
      <c r="B38" s="31"/>
      <c r="C38" s="36" t="s">
        <v>16</v>
      </c>
      <c r="D38" s="14" t="s">
        <v>107</v>
      </c>
      <c r="E38" s="27">
        <v>1084295</v>
      </c>
      <c r="F38" s="27">
        <v>1033693.98</v>
      </c>
      <c r="G38" s="144">
        <f t="shared" si="2"/>
        <v>95.3332792275165</v>
      </c>
      <c r="H38" s="144">
        <v>989911.02</v>
      </c>
      <c r="I38" s="144">
        <f t="shared" si="3"/>
        <v>102.08508595067178</v>
      </c>
      <c r="J38" s="27">
        <v>1012580.8</v>
      </c>
    </row>
    <row r="39" spans="1:10" ht="22.5" hidden="1">
      <c r="A39" s="24"/>
      <c r="B39" s="31"/>
      <c r="C39" s="36" t="s">
        <v>28</v>
      </c>
      <c r="D39" s="14" t="s">
        <v>109</v>
      </c>
      <c r="E39" s="27"/>
      <c r="F39" s="27"/>
      <c r="G39" s="144" t="e">
        <f t="shared" si="2"/>
        <v>#DIV/0!</v>
      </c>
      <c r="H39" s="144"/>
      <c r="I39" s="144">
        <f t="shared" si="3"/>
        <v>0</v>
      </c>
      <c r="J39" s="45">
        <v>500000</v>
      </c>
    </row>
    <row r="40" spans="1:10" ht="12.75" hidden="1">
      <c r="A40" s="24"/>
      <c r="B40" s="31"/>
      <c r="C40" s="37" t="s">
        <v>17</v>
      </c>
      <c r="D40" s="12" t="s">
        <v>18</v>
      </c>
      <c r="E40" s="27">
        <v>0</v>
      </c>
      <c r="F40" s="27">
        <v>0</v>
      </c>
      <c r="G40" s="144" t="e">
        <f t="shared" si="2"/>
        <v>#DIV/0!</v>
      </c>
      <c r="H40" s="144">
        <v>115942.36</v>
      </c>
      <c r="I40" s="144">
        <f aca="true" t="shared" si="4" ref="I40:I48">(F40/J40)*100</f>
        <v>0</v>
      </c>
      <c r="J40" s="27">
        <v>1117594.84</v>
      </c>
    </row>
    <row r="41" spans="1:10" ht="45">
      <c r="A41" s="101"/>
      <c r="B41" s="31"/>
      <c r="C41" s="32" t="s">
        <v>10</v>
      </c>
      <c r="D41" s="88" t="s">
        <v>215</v>
      </c>
      <c r="E41" s="27">
        <v>16641849</v>
      </c>
      <c r="F41" s="27">
        <v>16627290.1</v>
      </c>
      <c r="G41" s="144">
        <f t="shared" si="2"/>
        <v>99.91251633156868</v>
      </c>
      <c r="H41" s="144"/>
      <c r="I41" s="144">
        <f t="shared" si="4"/>
        <v>100.5846607192223</v>
      </c>
      <c r="J41" s="27">
        <v>16530641.93</v>
      </c>
    </row>
    <row r="42" spans="1:10" ht="45">
      <c r="A42" s="101"/>
      <c r="B42" s="31"/>
      <c r="C42" s="32" t="s">
        <v>10</v>
      </c>
      <c r="D42" s="88" t="s">
        <v>215</v>
      </c>
      <c r="E42" s="27">
        <v>336047</v>
      </c>
      <c r="F42" s="27">
        <v>319001.74</v>
      </c>
      <c r="G42" s="144">
        <f t="shared" si="2"/>
        <v>94.92771546837199</v>
      </c>
      <c r="H42" s="144">
        <v>11199744.45</v>
      </c>
      <c r="I42" s="144">
        <f t="shared" si="4"/>
        <v>85.63433367201215</v>
      </c>
      <c r="J42" s="27">
        <v>372516.17</v>
      </c>
    </row>
    <row r="43" spans="1:10" ht="33.75">
      <c r="A43" s="24"/>
      <c r="B43" s="31"/>
      <c r="C43" s="37" t="s">
        <v>83</v>
      </c>
      <c r="D43" s="14" t="s">
        <v>216</v>
      </c>
      <c r="E43" s="27">
        <v>456700</v>
      </c>
      <c r="F43" s="27">
        <v>456825.41</v>
      </c>
      <c r="G43" s="144">
        <f t="shared" si="2"/>
        <v>100.02746003941319</v>
      </c>
      <c r="H43" s="144">
        <v>80082.09</v>
      </c>
      <c r="I43" s="144">
        <f t="shared" si="4"/>
        <v>136.10583189093904</v>
      </c>
      <c r="J43" s="27">
        <v>335639.85</v>
      </c>
    </row>
    <row r="44" spans="1:10" ht="22.5">
      <c r="A44" s="24"/>
      <c r="B44" s="31"/>
      <c r="C44" s="37" t="s">
        <v>19</v>
      </c>
      <c r="D44" s="14" t="s">
        <v>217</v>
      </c>
      <c r="E44" s="27">
        <v>4355915</v>
      </c>
      <c r="F44" s="27">
        <v>4556870.53</v>
      </c>
      <c r="G44" s="144">
        <f t="shared" si="2"/>
        <v>104.6133942007592</v>
      </c>
      <c r="H44" s="144">
        <v>3351391.27</v>
      </c>
      <c r="I44" s="144">
        <f t="shared" si="4"/>
        <v>82.86143050404667</v>
      </c>
      <c r="J44" s="27">
        <v>5499386.75</v>
      </c>
    </row>
    <row r="45" spans="1:10" ht="12.75" hidden="1">
      <c r="A45" s="24"/>
      <c r="B45" s="31"/>
      <c r="C45" s="32" t="s">
        <v>20</v>
      </c>
      <c r="D45" s="12" t="s">
        <v>108</v>
      </c>
      <c r="E45" s="27">
        <v>0</v>
      </c>
      <c r="F45" s="27">
        <v>0</v>
      </c>
      <c r="G45" s="156" t="s">
        <v>149</v>
      </c>
      <c r="H45" s="144"/>
      <c r="I45" s="144" t="e">
        <f t="shared" si="4"/>
        <v>#DIV/0!</v>
      </c>
      <c r="J45" s="27">
        <v>0</v>
      </c>
    </row>
    <row r="46" spans="1:10" ht="12" customHeight="1">
      <c r="A46" s="24"/>
      <c r="B46" s="31"/>
      <c r="C46" s="32" t="s">
        <v>26</v>
      </c>
      <c r="D46" s="14" t="s">
        <v>27</v>
      </c>
      <c r="E46" s="27">
        <v>89731</v>
      </c>
      <c r="F46" s="27">
        <v>93492.21</v>
      </c>
      <c r="G46" s="144">
        <f aca="true" t="shared" si="5" ref="G46:G66">F46*100/E46</f>
        <v>104.19165060012705</v>
      </c>
      <c r="H46" s="144">
        <v>60848.41</v>
      </c>
      <c r="I46" s="144">
        <f t="shared" si="4"/>
        <v>257.78545224436795</v>
      </c>
      <c r="J46" s="45">
        <v>36267.45</v>
      </c>
    </row>
    <row r="47" spans="1:10" ht="13.5" customHeight="1">
      <c r="A47" s="24"/>
      <c r="B47" s="31"/>
      <c r="C47" s="32" t="s">
        <v>11</v>
      </c>
      <c r="D47" s="14" t="s">
        <v>12</v>
      </c>
      <c r="E47" s="27">
        <v>27500</v>
      </c>
      <c r="F47" s="27">
        <v>28785.16</v>
      </c>
      <c r="G47" s="144">
        <f t="shared" si="5"/>
        <v>104.67330909090909</v>
      </c>
      <c r="H47" s="144"/>
      <c r="I47" s="144">
        <f t="shared" si="4"/>
        <v>57.72620384085183</v>
      </c>
      <c r="J47" s="45">
        <v>49864.98</v>
      </c>
    </row>
    <row r="48" spans="1:10" ht="12.75">
      <c r="A48" s="21"/>
      <c r="B48" s="29">
        <v>70095</v>
      </c>
      <c r="C48" s="22"/>
      <c r="D48" s="16" t="s">
        <v>5</v>
      </c>
      <c r="E48" s="23">
        <f>SUM(E49:E51)</f>
        <v>325999</v>
      </c>
      <c r="F48" s="23">
        <f>SUM(F49:F51)</f>
        <v>325998.56</v>
      </c>
      <c r="G48" s="143">
        <f t="shared" si="5"/>
        <v>99.99986503026084</v>
      </c>
      <c r="H48" s="143">
        <v>1001088</v>
      </c>
      <c r="I48" s="143">
        <f t="shared" si="4"/>
        <v>142.30897772811005</v>
      </c>
      <c r="J48" s="23">
        <f>SUM(J49:J51)</f>
        <v>229078</v>
      </c>
    </row>
    <row r="49" spans="1:10" ht="22.5">
      <c r="A49" s="21"/>
      <c r="B49" s="38"/>
      <c r="C49" s="30" t="s">
        <v>78</v>
      </c>
      <c r="D49" s="14" t="s">
        <v>92</v>
      </c>
      <c r="E49" s="27">
        <v>1674</v>
      </c>
      <c r="F49" s="27">
        <v>1674</v>
      </c>
      <c r="G49" s="144">
        <f t="shared" si="5"/>
        <v>100</v>
      </c>
      <c r="H49" s="144"/>
      <c r="I49" s="156" t="s">
        <v>149</v>
      </c>
      <c r="J49" s="45" t="s">
        <v>149</v>
      </c>
    </row>
    <row r="50" spans="1:10" ht="33.75">
      <c r="A50" s="24"/>
      <c r="B50" s="25"/>
      <c r="C50" s="32" t="s">
        <v>129</v>
      </c>
      <c r="D50" s="88" t="s">
        <v>195</v>
      </c>
      <c r="E50" s="27">
        <v>127648</v>
      </c>
      <c r="F50" s="27">
        <v>127647.56</v>
      </c>
      <c r="G50" s="144">
        <f t="shared" si="5"/>
        <v>99.99965530208073</v>
      </c>
      <c r="H50" s="144">
        <v>1000</v>
      </c>
      <c r="I50" s="156" t="s">
        <v>149</v>
      </c>
      <c r="J50" s="45">
        <v>0</v>
      </c>
    </row>
    <row r="51" spans="1:10" ht="33.75">
      <c r="A51" s="21"/>
      <c r="B51" s="38"/>
      <c r="C51" s="32">
        <v>6330</v>
      </c>
      <c r="D51" s="14" t="s">
        <v>218</v>
      </c>
      <c r="E51" s="27">
        <v>196677</v>
      </c>
      <c r="F51" s="27">
        <v>196677</v>
      </c>
      <c r="G51" s="144">
        <f t="shared" si="5"/>
        <v>100</v>
      </c>
      <c r="H51" s="144">
        <v>1000088</v>
      </c>
      <c r="I51" s="156">
        <f aca="true" t="shared" si="6" ref="I51:I61">(F51/J51)*100</f>
        <v>85.85590934092318</v>
      </c>
      <c r="J51" s="27">
        <v>229078</v>
      </c>
    </row>
    <row r="52" spans="1:10" ht="12.75">
      <c r="A52" s="28">
        <v>710</v>
      </c>
      <c r="B52" s="39"/>
      <c r="C52" s="40"/>
      <c r="D52" s="68" t="s">
        <v>21</v>
      </c>
      <c r="E52" s="20">
        <f>E53</f>
        <v>30000</v>
      </c>
      <c r="F52" s="20">
        <f>F54+F55</f>
        <v>30874.96</v>
      </c>
      <c r="G52" s="142">
        <f t="shared" si="5"/>
        <v>102.91653333333333</v>
      </c>
      <c r="H52" s="142">
        <f>H53</f>
        <v>6000</v>
      </c>
      <c r="I52" s="142">
        <f t="shared" si="6"/>
        <v>514.5826666666667</v>
      </c>
      <c r="J52" s="20">
        <f>J53</f>
        <v>6000</v>
      </c>
    </row>
    <row r="53" spans="1:10" ht="12.75">
      <c r="A53" s="21"/>
      <c r="B53" s="29">
        <v>71035</v>
      </c>
      <c r="C53" s="22"/>
      <c r="D53" s="16" t="s">
        <v>22</v>
      </c>
      <c r="E53" s="23">
        <f>SUM(E54:E55)</f>
        <v>30000</v>
      </c>
      <c r="F53" s="23">
        <f>SUM(F54:F55)</f>
        <v>30874.96</v>
      </c>
      <c r="G53" s="143">
        <f t="shared" si="5"/>
        <v>102.91653333333333</v>
      </c>
      <c r="H53" s="143">
        <f>H55</f>
        <v>6000</v>
      </c>
      <c r="I53" s="143">
        <f t="shared" si="6"/>
        <v>514.5826666666667</v>
      </c>
      <c r="J53" s="23">
        <f>SUM(J55)</f>
        <v>6000</v>
      </c>
    </row>
    <row r="54" spans="1:12" ht="33.75">
      <c r="A54" s="21"/>
      <c r="B54" s="38"/>
      <c r="C54" s="32" t="s">
        <v>46</v>
      </c>
      <c r="D54" s="14" t="s">
        <v>219</v>
      </c>
      <c r="E54" s="27">
        <v>24000</v>
      </c>
      <c r="F54" s="27">
        <v>24874.96</v>
      </c>
      <c r="G54" s="144">
        <f t="shared" si="5"/>
        <v>103.64566666666667</v>
      </c>
      <c r="H54" s="143"/>
      <c r="I54" s="156" t="s">
        <v>149</v>
      </c>
      <c r="J54" s="45" t="s">
        <v>149</v>
      </c>
      <c r="K54" s="124"/>
      <c r="L54" s="124"/>
    </row>
    <row r="55" spans="1:10" ht="33.75">
      <c r="A55" s="24"/>
      <c r="B55" s="25"/>
      <c r="C55" s="26">
        <v>2020</v>
      </c>
      <c r="D55" s="14" t="s">
        <v>220</v>
      </c>
      <c r="E55" s="27">
        <v>6000</v>
      </c>
      <c r="F55" s="27">
        <v>6000</v>
      </c>
      <c r="G55" s="144">
        <f t="shared" si="5"/>
        <v>100</v>
      </c>
      <c r="H55" s="144">
        <v>6000</v>
      </c>
      <c r="I55" s="156">
        <f t="shared" si="6"/>
        <v>100</v>
      </c>
      <c r="J55" s="27">
        <v>6000</v>
      </c>
    </row>
    <row r="56" spans="1:10" ht="12.75">
      <c r="A56" s="28">
        <v>750</v>
      </c>
      <c r="B56" s="18"/>
      <c r="C56" s="34"/>
      <c r="D56" s="68" t="s">
        <v>23</v>
      </c>
      <c r="E56" s="41">
        <f>E57+E60+E67+E69+E73</f>
        <v>3299199.45</v>
      </c>
      <c r="F56" s="41">
        <f>F57+F60+F67+F69+F73</f>
        <v>3339770.71</v>
      </c>
      <c r="G56" s="148">
        <f t="shared" si="5"/>
        <v>101.22973044263813</v>
      </c>
      <c r="H56" s="148">
        <f>H57+H60+H67+H69+H73</f>
        <v>1436509.5</v>
      </c>
      <c r="I56" s="148">
        <f t="shared" si="6"/>
        <v>274.0337883719695</v>
      </c>
      <c r="J56" s="41">
        <f>J57+J60+J67+J69+J73</f>
        <v>1218744.13</v>
      </c>
    </row>
    <row r="57" spans="1:10" ht="12.75">
      <c r="A57" s="21"/>
      <c r="B57" s="29">
        <v>75011</v>
      </c>
      <c r="C57" s="22"/>
      <c r="D57" s="16" t="s">
        <v>24</v>
      </c>
      <c r="E57" s="42">
        <f>SUM(E58:E59)</f>
        <v>437945</v>
      </c>
      <c r="F57" s="42">
        <f>SUM(F58:F59)</f>
        <v>438294.5</v>
      </c>
      <c r="G57" s="149">
        <f t="shared" si="5"/>
        <v>100.07980454166619</v>
      </c>
      <c r="H57" s="149">
        <f>SUM(H58:H59)</f>
        <v>449409.12</v>
      </c>
      <c r="I57" s="149">
        <f t="shared" si="6"/>
        <v>100.30073434652154</v>
      </c>
      <c r="J57" s="42">
        <f>SUM(J58:J59)</f>
        <v>436980.35</v>
      </c>
    </row>
    <row r="58" spans="1:10" ht="45">
      <c r="A58" s="24"/>
      <c r="B58" s="31"/>
      <c r="C58" s="32">
        <v>2010</v>
      </c>
      <c r="D58" s="14" t="s">
        <v>186</v>
      </c>
      <c r="E58" s="27">
        <v>437845</v>
      </c>
      <c r="F58" s="27">
        <v>437845</v>
      </c>
      <c r="G58" s="144">
        <f t="shared" si="5"/>
        <v>100</v>
      </c>
      <c r="H58" s="144">
        <v>440600</v>
      </c>
      <c r="I58" s="144">
        <f t="shared" si="6"/>
        <v>100.26081620128875</v>
      </c>
      <c r="J58" s="27">
        <v>436706</v>
      </c>
    </row>
    <row r="59" spans="1:10" ht="33.75">
      <c r="A59" s="21"/>
      <c r="B59" s="38"/>
      <c r="C59" s="32" t="s">
        <v>84</v>
      </c>
      <c r="D59" s="14" t="s">
        <v>230</v>
      </c>
      <c r="E59" s="27">
        <v>100</v>
      </c>
      <c r="F59" s="27">
        <v>449.5</v>
      </c>
      <c r="G59" s="144">
        <f t="shared" si="5"/>
        <v>449.5</v>
      </c>
      <c r="H59" s="144">
        <v>8809.12</v>
      </c>
      <c r="I59" s="144">
        <f t="shared" si="6"/>
        <v>163.84180790960448</v>
      </c>
      <c r="J59" s="27">
        <v>274.35</v>
      </c>
    </row>
    <row r="60" spans="1:10" ht="12.75">
      <c r="A60" s="21"/>
      <c r="B60" s="29">
        <v>75023</v>
      </c>
      <c r="C60" s="22"/>
      <c r="D60" s="16" t="s">
        <v>25</v>
      </c>
      <c r="E60" s="23">
        <f>SUM(E61:E66)</f>
        <v>2859917.45</v>
      </c>
      <c r="F60" s="23">
        <f>SUM(F61:F66)</f>
        <v>2900139.28</v>
      </c>
      <c r="G60" s="143">
        <f t="shared" si="5"/>
        <v>101.4063982860764</v>
      </c>
      <c r="H60" s="143">
        <f>SUM(H62:H66)</f>
        <v>987100.3799999999</v>
      </c>
      <c r="I60" s="143">
        <f t="shared" si="6"/>
        <v>376.6254412344742</v>
      </c>
      <c r="J60" s="23">
        <f>SUM(J61:J66)</f>
        <v>770032.76</v>
      </c>
    </row>
    <row r="61" spans="1:10" ht="22.5">
      <c r="A61" s="21"/>
      <c r="B61" s="38"/>
      <c r="C61" s="32" t="s">
        <v>78</v>
      </c>
      <c r="D61" s="14" t="s">
        <v>92</v>
      </c>
      <c r="E61" s="27">
        <v>3796</v>
      </c>
      <c r="F61" s="27">
        <v>3795.18</v>
      </c>
      <c r="G61" s="144">
        <f t="shared" si="5"/>
        <v>99.97839831401475</v>
      </c>
      <c r="H61" s="144"/>
      <c r="I61" s="144">
        <f t="shared" si="6"/>
        <v>32.521296368498945</v>
      </c>
      <c r="J61" s="45">
        <v>11669.83</v>
      </c>
    </row>
    <row r="62" spans="1:10" ht="12.75">
      <c r="A62" s="24"/>
      <c r="B62" s="31"/>
      <c r="C62" s="36" t="s">
        <v>17</v>
      </c>
      <c r="D62" s="12" t="s">
        <v>18</v>
      </c>
      <c r="E62" s="27">
        <v>34940</v>
      </c>
      <c r="F62" s="27">
        <v>35316</v>
      </c>
      <c r="G62" s="144">
        <f t="shared" si="5"/>
        <v>101.07613050944477</v>
      </c>
      <c r="H62" s="144">
        <v>32352</v>
      </c>
      <c r="I62" s="144">
        <f>(F62/J62)*100</f>
        <v>100.20429009193055</v>
      </c>
      <c r="J62" s="27">
        <v>35244</v>
      </c>
    </row>
    <row r="63" spans="1:10" ht="33.75" hidden="1">
      <c r="A63" s="24"/>
      <c r="B63" s="31"/>
      <c r="C63" s="32" t="s">
        <v>163</v>
      </c>
      <c r="D63" s="14" t="s">
        <v>174</v>
      </c>
      <c r="E63" s="27"/>
      <c r="F63" s="27"/>
      <c r="G63" s="144" t="e">
        <f t="shared" si="5"/>
        <v>#DIV/0!</v>
      </c>
      <c r="H63" s="144"/>
      <c r="I63" s="156" t="s">
        <v>149</v>
      </c>
      <c r="J63" s="45"/>
    </row>
    <row r="64" spans="1:10" ht="12.75">
      <c r="A64" s="24"/>
      <c r="B64" s="31"/>
      <c r="C64" s="32" t="s">
        <v>26</v>
      </c>
      <c r="D64" s="12" t="s">
        <v>27</v>
      </c>
      <c r="E64" s="27">
        <v>183638</v>
      </c>
      <c r="F64" s="27">
        <v>198148.99</v>
      </c>
      <c r="G64" s="144">
        <f t="shared" si="5"/>
        <v>107.90195384397565</v>
      </c>
      <c r="H64" s="144">
        <v>833783.82</v>
      </c>
      <c r="I64" s="144">
        <f aca="true" t="shared" si="7" ref="I64:I71">(F64/J64)*100</f>
        <v>84.96212830808904</v>
      </c>
      <c r="J64" s="27">
        <v>233220.37</v>
      </c>
    </row>
    <row r="65" spans="1:10" ht="12.75" hidden="1">
      <c r="A65" s="24"/>
      <c r="B65" s="31"/>
      <c r="C65" s="30" t="s">
        <v>184</v>
      </c>
      <c r="D65" s="12" t="s">
        <v>185</v>
      </c>
      <c r="E65" s="27"/>
      <c r="F65" s="27"/>
      <c r="G65" s="144" t="e">
        <f t="shared" si="5"/>
        <v>#DIV/0!</v>
      </c>
      <c r="H65" s="156"/>
      <c r="I65" s="144">
        <f t="shared" si="7"/>
        <v>0</v>
      </c>
      <c r="J65" s="45">
        <v>37749</v>
      </c>
    </row>
    <row r="66" spans="1:10" ht="12.75">
      <c r="A66" s="24"/>
      <c r="B66" s="31"/>
      <c r="C66" s="30" t="s">
        <v>11</v>
      </c>
      <c r="D66" s="13" t="s">
        <v>12</v>
      </c>
      <c r="E66" s="27">
        <v>2637543.45</v>
      </c>
      <c r="F66" s="27">
        <v>2662879.11</v>
      </c>
      <c r="G66" s="144">
        <f t="shared" si="5"/>
        <v>100.96057791957891</v>
      </c>
      <c r="H66" s="144">
        <v>120964.56</v>
      </c>
      <c r="I66" s="144">
        <f t="shared" si="7"/>
        <v>588.9376758433647</v>
      </c>
      <c r="J66" s="27">
        <v>452149.56</v>
      </c>
    </row>
    <row r="67" spans="1:10" ht="17.25" customHeight="1" hidden="1">
      <c r="A67" s="24"/>
      <c r="B67" s="29">
        <v>75056</v>
      </c>
      <c r="C67" s="44"/>
      <c r="D67" s="16" t="s">
        <v>146</v>
      </c>
      <c r="E67" s="23">
        <f>SUM(E68)</f>
        <v>0</v>
      </c>
      <c r="F67" s="23">
        <f>SUM(F68)</f>
        <v>0</v>
      </c>
      <c r="G67" s="149" t="s">
        <v>149</v>
      </c>
      <c r="H67" s="143"/>
      <c r="I67" s="143" t="e">
        <f t="shared" si="7"/>
        <v>#DIV/0!</v>
      </c>
      <c r="J67" s="23">
        <f>SUM(J68)</f>
        <v>0</v>
      </c>
    </row>
    <row r="68" spans="1:10" ht="17.25" customHeight="1" hidden="1">
      <c r="A68" s="24"/>
      <c r="B68" s="31"/>
      <c r="C68" s="32" t="s">
        <v>145</v>
      </c>
      <c r="D68" s="12" t="s">
        <v>125</v>
      </c>
      <c r="E68" s="27">
        <v>0</v>
      </c>
      <c r="F68" s="27">
        <v>0</v>
      </c>
      <c r="G68" s="156" t="s">
        <v>149</v>
      </c>
      <c r="H68" s="144"/>
      <c r="I68" s="144" t="e">
        <f t="shared" si="7"/>
        <v>#DIV/0!</v>
      </c>
      <c r="J68" s="27"/>
    </row>
    <row r="69" spans="1:10" ht="17.25" customHeight="1" hidden="1">
      <c r="A69" s="24"/>
      <c r="B69" s="29">
        <v>75075</v>
      </c>
      <c r="C69" s="44"/>
      <c r="D69" s="16" t="s">
        <v>160</v>
      </c>
      <c r="E69" s="23">
        <f>SUM(E71:E72)</f>
        <v>0</v>
      </c>
      <c r="F69" s="23">
        <f>SUM(F71:F72)</f>
        <v>0</v>
      </c>
      <c r="G69" s="143" t="e">
        <f>F69*100/E69</f>
        <v>#DIV/0!</v>
      </c>
      <c r="H69" s="143"/>
      <c r="I69" s="144" t="e">
        <f t="shared" si="7"/>
        <v>#DIV/0!</v>
      </c>
      <c r="J69" s="23">
        <f>SUM(J71:J72)</f>
        <v>0</v>
      </c>
    </row>
    <row r="70" spans="1:10" ht="27.75" customHeight="1" hidden="1">
      <c r="A70" s="24"/>
      <c r="B70" s="38"/>
      <c r="C70" s="32" t="s">
        <v>143</v>
      </c>
      <c r="D70" s="14" t="s">
        <v>144</v>
      </c>
      <c r="E70" s="23"/>
      <c r="F70" s="23"/>
      <c r="G70" s="144" t="e">
        <f>F70*100/E70</f>
        <v>#DIV/0!</v>
      </c>
      <c r="H70" s="143"/>
      <c r="I70" s="144" t="e">
        <f t="shared" si="7"/>
        <v>#DIV/0!</v>
      </c>
      <c r="J70" s="27"/>
    </row>
    <row r="71" spans="1:10" ht="17.25" customHeight="1" hidden="1">
      <c r="A71" s="24"/>
      <c r="B71" s="38"/>
      <c r="C71" s="32" t="s">
        <v>11</v>
      </c>
      <c r="D71" s="13" t="s">
        <v>12</v>
      </c>
      <c r="E71" s="27"/>
      <c r="F71" s="27"/>
      <c r="G71" s="144" t="e">
        <f>F71*100/E71</f>
        <v>#DIV/0!</v>
      </c>
      <c r="H71" s="144"/>
      <c r="I71" s="144" t="e">
        <f t="shared" si="7"/>
        <v>#DIV/0!</v>
      </c>
      <c r="J71" s="45">
        <v>0</v>
      </c>
    </row>
    <row r="72" spans="1:10" ht="33.75" hidden="1">
      <c r="A72" s="24"/>
      <c r="B72" s="31"/>
      <c r="C72" s="32" t="s">
        <v>143</v>
      </c>
      <c r="D72" s="88" t="s">
        <v>144</v>
      </c>
      <c r="E72" s="27"/>
      <c r="F72" s="27"/>
      <c r="G72" s="156" t="s">
        <v>149</v>
      </c>
      <c r="H72" s="144"/>
      <c r="I72" s="156" t="s">
        <v>149</v>
      </c>
      <c r="J72" s="45"/>
    </row>
    <row r="73" spans="1:10" ht="12.75">
      <c r="A73" s="24"/>
      <c r="B73" s="29">
        <v>75095</v>
      </c>
      <c r="C73" s="104"/>
      <c r="D73" s="16" t="s">
        <v>5</v>
      </c>
      <c r="E73" s="23">
        <f>SUM(E74:E77)</f>
        <v>1337</v>
      </c>
      <c r="F73" s="23">
        <f>SUM(F74:F77)</f>
        <v>1336.93</v>
      </c>
      <c r="G73" s="143">
        <f>F73*100/E73</f>
        <v>99.99476439790575</v>
      </c>
      <c r="H73" s="143"/>
      <c r="I73" s="143">
        <f aca="true" t="shared" si="8" ref="I73:I82">(F73/J73)*100</f>
        <v>11.396536703543255</v>
      </c>
      <c r="J73" s="23">
        <f>SUM(J75:J77)</f>
        <v>11731.02</v>
      </c>
    </row>
    <row r="74" spans="1:10" ht="12.75">
      <c r="A74" s="24"/>
      <c r="B74" s="38"/>
      <c r="C74" s="32" t="s">
        <v>11</v>
      </c>
      <c r="D74" s="13" t="s">
        <v>12</v>
      </c>
      <c r="E74" s="27">
        <v>1337</v>
      </c>
      <c r="F74" s="27">
        <v>1336.93</v>
      </c>
      <c r="G74" s="144">
        <f>F74*100/E74</f>
        <v>99.99476439790575</v>
      </c>
      <c r="H74" s="143"/>
      <c r="I74" s="156" t="s">
        <v>149</v>
      </c>
      <c r="J74" s="45" t="s">
        <v>149</v>
      </c>
    </row>
    <row r="75" spans="1:10" ht="22.5" hidden="1">
      <c r="A75" s="24"/>
      <c r="B75" s="25"/>
      <c r="C75" s="32" t="s">
        <v>137</v>
      </c>
      <c r="D75" s="14" t="s">
        <v>138</v>
      </c>
      <c r="E75" s="27"/>
      <c r="F75" s="27"/>
      <c r="G75" s="144" t="e">
        <f>F75*100/E75</f>
        <v>#DIV/0!</v>
      </c>
      <c r="H75" s="144"/>
      <c r="I75" s="144">
        <f t="shared" si="8"/>
        <v>0</v>
      </c>
      <c r="J75" s="45">
        <v>10496.17</v>
      </c>
    </row>
    <row r="76" spans="1:10" ht="12.75" hidden="1">
      <c r="A76" s="24"/>
      <c r="B76" s="25"/>
      <c r="C76" s="32" t="s">
        <v>175</v>
      </c>
      <c r="D76" s="14" t="s">
        <v>125</v>
      </c>
      <c r="E76" s="27">
        <v>0</v>
      </c>
      <c r="F76" s="27">
        <v>0</v>
      </c>
      <c r="G76" s="156">
        <v>0</v>
      </c>
      <c r="H76" s="144"/>
      <c r="I76" s="156" t="e">
        <f t="shared" si="8"/>
        <v>#DIV/0!</v>
      </c>
      <c r="J76" s="27">
        <v>0</v>
      </c>
    </row>
    <row r="77" spans="1:10" ht="22.5" hidden="1">
      <c r="A77" s="24"/>
      <c r="B77" s="31"/>
      <c r="C77" s="32" t="s">
        <v>98</v>
      </c>
      <c r="D77" s="14" t="s">
        <v>138</v>
      </c>
      <c r="E77" s="27"/>
      <c r="F77" s="27"/>
      <c r="G77" s="144" t="e">
        <f>F77*100/E77</f>
        <v>#DIV/0!</v>
      </c>
      <c r="H77" s="144"/>
      <c r="I77" s="144">
        <f t="shared" si="8"/>
        <v>0</v>
      </c>
      <c r="J77" s="27">
        <v>1234.85</v>
      </c>
    </row>
    <row r="78" spans="1:10" ht="33.75">
      <c r="A78" s="43">
        <v>751</v>
      </c>
      <c r="B78" s="39"/>
      <c r="C78" s="40"/>
      <c r="D78" s="69" t="s">
        <v>101</v>
      </c>
      <c r="E78" s="20">
        <f>E79+E81+E83</f>
        <v>10088</v>
      </c>
      <c r="F78" s="20">
        <f>F79+F81+F83</f>
        <v>10088</v>
      </c>
      <c r="G78" s="142">
        <f>F78*100/E78</f>
        <v>100</v>
      </c>
      <c r="H78" s="142" t="e">
        <f>H79+#REF!+#REF!</f>
        <v>#REF!</v>
      </c>
      <c r="I78" s="142">
        <f t="shared" si="8"/>
        <v>99.82188798733425</v>
      </c>
      <c r="J78" s="20">
        <f>J79+J81+J83+J86</f>
        <v>10106</v>
      </c>
    </row>
    <row r="79" spans="1:10" ht="22.5">
      <c r="A79" s="21"/>
      <c r="B79" s="29">
        <v>75101</v>
      </c>
      <c r="C79" s="22"/>
      <c r="D79" s="15" t="s">
        <v>116</v>
      </c>
      <c r="E79" s="23">
        <f>SUM(E80)</f>
        <v>10088</v>
      </c>
      <c r="F79" s="23">
        <f>SUM(F80)</f>
        <v>10088</v>
      </c>
      <c r="G79" s="143">
        <f>F79*100/E79</f>
        <v>100</v>
      </c>
      <c r="H79" s="143">
        <f>H80</f>
        <v>8313</v>
      </c>
      <c r="I79" s="143">
        <f t="shared" si="8"/>
        <v>99.82188798733425</v>
      </c>
      <c r="J79" s="23">
        <f>SUM(J80)</f>
        <v>10106</v>
      </c>
    </row>
    <row r="80" spans="1:10" ht="45">
      <c r="A80" s="24"/>
      <c r="B80" s="25"/>
      <c r="C80" s="32">
        <v>2010</v>
      </c>
      <c r="D80" s="14" t="s">
        <v>186</v>
      </c>
      <c r="E80" s="27">
        <v>10088</v>
      </c>
      <c r="F80" s="27">
        <v>10088</v>
      </c>
      <c r="G80" s="144">
        <f aca="true" t="shared" si="9" ref="G80:G156">F80*100/E80</f>
        <v>100</v>
      </c>
      <c r="H80" s="144">
        <v>8313</v>
      </c>
      <c r="I80" s="144">
        <f t="shared" si="8"/>
        <v>99.82188798733425</v>
      </c>
      <c r="J80" s="27">
        <v>10106</v>
      </c>
    </row>
    <row r="81" spans="1:10" ht="12.75" hidden="1">
      <c r="A81" s="24"/>
      <c r="B81" s="29">
        <v>75107</v>
      </c>
      <c r="C81" s="104"/>
      <c r="D81" s="16" t="s">
        <v>155</v>
      </c>
      <c r="E81" s="23">
        <f>SUM(E82:E82)</f>
        <v>0</v>
      </c>
      <c r="F81" s="23">
        <f>SUM(F82:F82)</f>
        <v>0</v>
      </c>
      <c r="G81" s="42" t="s">
        <v>149</v>
      </c>
      <c r="H81" s="143"/>
      <c r="I81" s="143" t="e">
        <f t="shared" si="8"/>
        <v>#DIV/0!</v>
      </c>
      <c r="J81" s="23">
        <f>SUM(J82:J82)</f>
        <v>0</v>
      </c>
    </row>
    <row r="82" spans="1:10" ht="12.75" hidden="1">
      <c r="A82" s="24"/>
      <c r="B82" s="114"/>
      <c r="C82" s="30">
        <v>2010</v>
      </c>
      <c r="D82" s="12" t="s">
        <v>125</v>
      </c>
      <c r="E82" s="27">
        <v>0</v>
      </c>
      <c r="F82" s="27">
        <v>0</v>
      </c>
      <c r="G82" s="156" t="s">
        <v>149</v>
      </c>
      <c r="H82" s="144"/>
      <c r="I82" s="144" t="e">
        <f t="shared" si="8"/>
        <v>#DIV/0!</v>
      </c>
      <c r="J82" s="45">
        <v>0</v>
      </c>
    </row>
    <row r="83" spans="1:10" s="87" customFormat="1" ht="12.75" hidden="1">
      <c r="A83" s="21"/>
      <c r="B83" s="29">
        <v>75108</v>
      </c>
      <c r="C83" s="22"/>
      <c r="D83" s="16" t="s">
        <v>96</v>
      </c>
      <c r="E83" s="23">
        <f>SUM(E84:E85)</f>
        <v>0</v>
      </c>
      <c r="F83" s="23">
        <f>SUM(F84:F85)</f>
        <v>0</v>
      </c>
      <c r="G83" s="143" t="e">
        <f t="shared" si="9"/>
        <v>#DIV/0!</v>
      </c>
      <c r="H83" s="143"/>
      <c r="I83" s="149" t="s">
        <v>149</v>
      </c>
      <c r="J83" s="23">
        <f>SUM(J84:J85)</f>
        <v>0</v>
      </c>
    </row>
    <row r="84" spans="1:10" ht="12.75" hidden="1">
      <c r="A84" s="24"/>
      <c r="B84" s="31"/>
      <c r="C84" s="32" t="s">
        <v>11</v>
      </c>
      <c r="D84" s="12" t="s">
        <v>12</v>
      </c>
      <c r="E84" s="27">
        <v>0</v>
      </c>
      <c r="F84" s="27">
        <v>0</v>
      </c>
      <c r="G84" s="156" t="s">
        <v>149</v>
      </c>
      <c r="H84" s="144"/>
      <c r="I84" s="156" t="s">
        <v>149</v>
      </c>
      <c r="J84" s="171">
        <v>0</v>
      </c>
    </row>
    <row r="85" spans="1:10" ht="12.75" hidden="1">
      <c r="A85" s="24"/>
      <c r="B85" s="31"/>
      <c r="C85" s="32" t="s">
        <v>145</v>
      </c>
      <c r="D85" s="12" t="s">
        <v>125</v>
      </c>
      <c r="E85" s="27"/>
      <c r="F85" s="27"/>
      <c r="G85" s="144" t="e">
        <f t="shared" si="9"/>
        <v>#DIV/0!</v>
      </c>
      <c r="H85" s="144"/>
      <c r="I85" s="156" t="s">
        <v>149</v>
      </c>
      <c r="J85" s="45"/>
    </row>
    <row r="86" spans="1:10" ht="45" hidden="1">
      <c r="A86" s="24"/>
      <c r="B86" s="29">
        <v>75109</v>
      </c>
      <c r="C86" s="104"/>
      <c r="D86" s="15" t="s">
        <v>173</v>
      </c>
      <c r="E86" s="23">
        <f>SUM(E87)</f>
        <v>0</v>
      </c>
      <c r="F86" s="23">
        <f>SUM(F87)</f>
        <v>0</v>
      </c>
      <c r="G86" s="149" t="s">
        <v>149</v>
      </c>
      <c r="H86" s="143"/>
      <c r="I86" s="143" t="e">
        <f aca="true" t="shared" si="10" ref="I86:I94">(F86/J86)*100</f>
        <v>#DIV/0!</v>
      </c>
      <c r="J86" s="23">
        <f>SUM(J87)</f>
        <v>0</v>
      </c>
    </row>
    <row r="87" spans="1:10" ht="12.75" hidden="1">
      <c r="A87" s="24"/>
      <c r="B87" s="129"/>
      <c r="C87" s="32" t="s">
        <v>145</v>
      </c>
      <c r="D87" s="12" t="s">
        <v>125</v>
      </c>
      <c r="E87" s="27">
        <v>0</v>
      </c>
      <c r="F87" s="27">
        <v>0</v>
      </c>
      <c r="G87" s="156" t="s">
        <v>149</v>
      </c>
      <c r="H87" s="144"/>
      <c r="I87" s="144" t="e">
        <f t="shared" si="10"/>
        <v>#DIV/0!</v>
      </c>
      <c r="J87" s="27">
        <v>0</v>
      </c>
    </row>
    <row r="88" spans="1:10" ht="22.5">
      <c r="A88" s="28">
        <v>754</v>
      </c>
      <c r="B88" s="18"/>
      <c r="C88" s="34"/>
      <c r="D88" s="69" t="s">
        <v>115</v>
      </c>
      <c r="E88" s="20">
        <f>E89</f>
        <v>715000</v>
      </c>
      <c r="F88" s="20">
        <f>F89</f>
        <v>723220.74</v>
      </c>
      <c r="G88" s="142">
        <f t="shared" si="9"/>
        <v>101.14975384615384</v>
      </c>
      <c r="H88" s="142">
        <f>SUM(H92)</f>
        <v>298873.6</v>
      </c>
      <c r="I88" s="142">
        <f t="shared" si="10"/>
        <v>107.41936708517825</v>
      </c>
      <c r="J88" s="20">
        <f>J89+J92</f>
        <v>673268.4800000001</v>
      </c>
    </row>
    <row r="89" spans="1:10" ht="12.75">
      <c r="A89" s="49"/>
      <c r="B89" s="50">
        <v>75416</v>
      </c>
      <c r="C89" s="119"/>
      <c r="D89" s="172" t="s">
        <v>212</v>
      </c>
      <c r="E89" s="52">
        <f>SUM(E90:E92)</f>
        <v>715000</v>
      </c>
      <c r="F89" s="52">
        <f>SUM(F90:F92)</f>
        <v>723220.74</v>
      </c>
      <c r="G89" s="143">
        <f t="shared" si="9"/>
        <v>101.14975384615384</v>
      </c>
      <c r="H89" s="151"/>
      <c r="I89" s="156" t="s">
        <v>149</v>
      </c>
      <c r="J89" s="23">
        <f>SUM(J90:J91)</f>
        <v>0</v>
      </c>
    </row>
    <row r="90" spans="1:10" ht="22.5">
      <c r="A90" s="49"/>
      <c r="B90" s="173"/>
      <c r="C90" s="54" t="s">
        <v>28</v>
      </c>
      <c r="D90" s="14" t="s">
        <v>109</v>
      </c>
      <c r="E90" s="55">
        <v>715000</v>
      </c>
      <c r="F90" s="55">
        <v>723220.74</v>
      </c>
      <c r="G90" s="144">
        <f t="shared" si="9"/>
        <v>101.14975384615384</v>
      </c>
      <c r="H90" s="151"/>
      <c r="I90" s="156" t="s">
        <v>149</v>
      </c>
      <c r="J90" s="161" t="s">
        <v>149</v>
      </c>
    </row>
    <row r="91" spans="1:10" ht="33.75" hidden="1">
      <c r="A91" s="49"/>
      <c r="B91" s="175"/>
      <c r="C91" s="54" t="s">
        <v>129</v>
      </c>
      <c r="D91" s="88" t="s">
        <v>195</v>
      </c>
      <c r="E91" s="55"/>
      <c r="F91" s="55"/>
      <c r="G91" s="144" t="e">
        <f t="shared" si="9"/>
        <v>#DIV/0!</v>
      </c>
      <c r="H91" s="151"/>
      <c r="I91" s="144" t="e">
        <f t="shared" si="10"/>
        <v>#DIV/0!</v>
      </c>
      <c r="J91" s="161">
        <v>0</v>
      </c>
    </row>
    <row r="92" spans="1:10" ht="12.75" hidden="1">
      <c r="A92" s="21"/>
      <c r="B92" s="29">
        <v>75495</v>
      </c>
      <c r="C92" s="65"/>
      <c r="D92" s="16" t="s">
        <v>5</v>
      </c>
      <c r="E92" s="23">
        <f>SUM(E93:E94)</f>
        <v>0</v>
      </c>
      <c r="F92" s="23">
        <f>SUM(F93:F94)</f>
        <v>0</v>
      </c>
      <c r="G92" s="143" t="e">
        <f t="shared" si="9"/>
        <v>#DIV/0!</v>
      </c>
      <c r="H92" s="143">
        <f>SUM(H94)</f>
        <v>298873.6</v>
      </c>
      <c r="I92" s="143">
        <f t="shared" si="10"/>
        <v>0</v>
      </c>
      <c r="J92" s="23">
        <f>SUM(J93:J94)</f>
        <v>673268.4800000001</v>
      </c>
    </row>
    <row r="93" spans="1:10" ht="15" customHeight="1" hidden="1">
      <c r="A93" s="24"/>
      <c r="B93" s="31"/>
      <c r="C93" s="32" t="s">
        <v>28</v>
      </c>
      <c r="D93" s="14" t="s">
        <v>109</v>
      </c>
      <c r="E93" s="27"/>
      <c r="F93" s="27"/>
      <c r="G93" s="144" t="e">
        <f t="shared" si="9"/>
        <v>#DIV/0!</v>
      </c>
      <c r="H93" s="144">
        <v>298873.6</v>
      </c>
      <c r="I93" s="144">
        <f t="shared" si="10"/>
        <v>0</v>
      </c>
      <c r="J93" s="27">
        <v>620726.8</v>
      </c>
    </row>
    <row r="94" spans="1:10" ht="33.75" hidden="1">
      <c r="A94" s="24"/>
      <c r="B94" s="31"/>
      <c r="C94" s="32" t="s">
        <v>129</v>
      </c>
      <c r="D94" s="88" t="s">
        <v>195</v>
      </c>
      <c r="E94" s="27"/>
      <c r="F94" s="27"/>
      <c r="G94" s="144" t="e">
        <f t="shared" si="9"/>
        <v>#DIV/0!</v>
      </c>
      <c r="H94" s="144">
        <v>298873.6</v>
      </c>
      <c r="I94" s="144">
        <f t="shared" si="10"/>
        <v>0</v>
      </c>
      <c r="J94" s="27">
        <v>52541.68</v>
      </c>
    </row>
    <row r="95" spans="1:10" ht="52.5" customHeight="1">
      <c r="A95" s="43">
        <v>756</v>
      </c>
      <c r="B95" s="39"/>
      <c r="C95" s="40"/>
      <c r="D95" s="69" t="s">
        <v>210</v>
      </c>
      <c r="E95" s="20">
        <f>E96+E101+E110+E125+E134+E138</f>
        <v>99513180</v>
      </c>
      <c r="F95" s="20">
        <f>F96+F101+F110+F125+F134+F138</f>
        <v>99687016.72999999</v>
      </c>
      <c r="G95" s="142">
        <f t="shared" si="9"/>
        <v>100.17468714194439</v>
      </c>
      <c r="H95" s="142">
        <f>H96+H101+H110+H125+H134+H138</f>
        <v>82918615.82</v>
      </c>
      <c r="I95" s="142">
        <f aca="true" t="shared" si="11" ref="I95:I129">(F95/J95)*100</f>
        <v>104.65903997964945</v>
      </c>
      <c r="J95" s="20">
        <f>SUM(J96,J99,J101,J110,J125,J134,J138)</f>
        <v>95249313.14999999</v>
      </c>
    </row>
    <row r="96" spans="1:10" ht="13.5" customHeight="1">
      <c r="A96" s="21"/>
      <c r="B96" s="29">
        <v>75601</v>
      </c>
      <c r="C96" s="22"/>
      <c r="D96" s="15" t="s">
        <v>29</v>
      </c>
      <c r="E96" s="23">
        <f>SUM(E97:E98)</f>
        <v>116300</v>
      </c>
      <c r="F96" s="23">
        <f>SUM(F97:F98)</f>
        <v>128936.73</v>
      </c>
      <c r="G96" s="143">
        <f t="shared" si="9"/>
        <v>110.86563198624248</v>
      </c>
      <c r="H96" s="143">
        <f>SUM(H97:H98)</f>
        <v>228288.21</v>
      </c>
      <c r="I96" s="143">
        <f t="shared" si="11"/>
        <v>114.02974665280068</v>
      </c>
      <c r="J96" s="23">
        <f>SUM(J97:J98)</f>
        <v>113072.89</v>
      </c>
    </row>
    <row r="97" spans="1:10" ht="22.5">
      <c r="A97" s="24"/>
      <c r="B97" s="103"/>
      <c r="C97" s="36" t="s">
        <v>30</v>
      </c>
      <c r="D97" s="14" t="s">
        <v>127</v>
      </c>
      <c r="E97" s="27">
        <v>114000</v>
      </c>
      <c r="F97" s="27">
        <v>126500.23</v>
      </c>
      <c r="G97" s="144">
        <f t="shared" si="9"/>
        <v>110.96511403508772</v>
      </c>
      <c r="H97" s="144">
        <v>136395.86</v>
      </c>
      <c r="I97" s="144">
        <f t="shared" si="11"/>
        <v>114.67948185637913</v>
      </c>
      <c r="J97" s="27">
        <v>110307.64</v>
      </c>
    </row>
    <row r="98" spans="1:10" ht="12.75" customHeight="1">
      <c r="A98" s="24"/>
      <c r="B98" s="25"/>
      <c r="C98" s="32" t="s">
        <v>20</v>
      </c>
      <c r="D98" s="14" t="s">
        <v>108</v>
      </c>
      <c r="E98" s="27">
        <v>2300</v>
      </c>
      <c r="F98" s="27">
        <v>2436.5</v>
      </c>
      <c r="G98" s="144">
        <f t="shared" si="9"/>
        <v>105.93478260869566</v>
      </c>
      <c r="H98" s="144">
        <v>91892.35</v>
      </c>
      <c r="I98" s="144">
        <f t="shared" si="11"/>
        <v>88.11138233432781</v>
      </c>
      <c r="J98" s="27">
        <v>2765.25</v>
      </c>
    </row>
    <row r="99" spans="1:10" ht="12.75" customHeight="1" hidden="1">
      <c r="A99" s="24"/>
      <c r="B99" s="29">
        <v>75605</v>
      </c>
      <c r="C99" s="46"/>
      <c r="D99" s="15" t="s">
        <v>161</v>
      </c>
      <c r="E99" s="23">
        <f>E100</f>
        <v>0</v>
      </c>
      <c r="F99" s="23">
        <f>F100</f>
        <v>0</v>
      </c>
      <c r="G99" s="149" t="s">
        <v>149</v>
      </c>
      <c r="H99" s="143"/>
      <c r="I99" s="143" t="e">
        <f t="shared" si="11"/>
        <v>#DIV/0!</v>
      </c>
      <c r="J99" s="23">
        <v>0</v>
      </c>
    </row>
    <row r="100" spans="1:10" ht="13.5" customHeight="1" hidden="1">
      <c r="A100" s="21"/>
      <c r="B100" s="118"/>
      <c r="C100" s="32" t="s">
        <v>48</v>
      </c>
      <c r="D100" s="14" t="s">
        <v>161</v>
      </c>
      <c r="E100" s="27">
        <v>0</v>
      </c>
      <c r="F100" s="27">
        <v>0</v>
      </c>
      <c r="G100" s="156" t="s">
        <v>149</v>
      </c>
      <c r="H100" s="144"/>
      <c r="I100" s="144" t="e">
        <f t="shared" si="11"/>
        <v>#DIV/0!</v>
      </c>
      <c r="J100" s="27">
        <v>0</v>
      </c>
    </row>
    <row r="101" spans="1:10" ht="35.25" customHeight="1">
      <c r="A101" s="21"/>
      <c r="B101" s="29">
        <v>75615</v>
      </c>
      <c r="C101" s="22"/>
      <c r="D101" s="15" t="s">
        <v>117</v>
      </c>
      <c r="E101" s="23">
        <f>SUM(E102:E109)</f>
        <v>31063019</v>
      </c>
      <c r="F101" s="23">
        <f>SUM(F102:F109)</f>
        <v>31225567.62</v>
      </c>
      <c r="G101" s="143">
        <f t="shared" si="9"/>
        <v>100.52328661293353</v>
      </c>
      <c r="H101" s="143">
        <f>SUM(H102:H109)</f>
        <v>21304432.6</v>
      </c>
      <c r="I101" s="143">
        <f t="shared" si="11"/>
        <v>113.38022506536856</v>
      </c>
      <c r="J101" s="23">
        <f>SUM(J102:J109)</f>
        <v>27540576.499999996</v>
      </c>
    </row>
    <row r="102" spans="1:10" ht="12.75">
      <c r="A102" s="24"/>
      <c r="B102" s="31"/>
      <c r="C102" s="32" t="s">
        <v>31</v>
      </c>
      <c r="D102" s="12" t="s">
        <v>32</v>
      </c>
      <c r="E102" s="27">
        <v>26933000</v>
      </c>
      <c r="F102" s="27">
        <v>26890955.45</v>
      </c>
      <c r="G102" s="144">
        <f t="shared" si="9"/>
        <v>99.84389206549587</v>
      </c>
      <c r="H102" s="144">
        <v>20056054.94</v>
      </c>
      <c r="I102" s="144">
        <f t="shared" si="11"/>
        <v>107.47717765453505</v>
      </c>
      <c r="J102" s="27">
        <v>25020154.08</v>
      </c>
    </row>
    <row r="103" spans="1:10" ht="12.75">
      <c r="A103" s="24"/>
      <c r="B103" s="31"/>
      <c r="C103" s="32" t="s">
        <v>33</v>
      </c>
      <c r="D103" s="12" t="s">
        <v>34</v>
      </c>
      <c r="E103" s="27">
        <v>2080</v>
      </c>
      <c r="F103" s="27">
        <v>2072.46</v>
      </c>
      <c r="G103" s="144">
        <f t="shared" si="9"/>
        <v>99.6375</v>
      </c>
      <c r="H103" s="144">
        <v>692.5</v>
      </c>
      <c r="I103" s="144">
        <f t="shared" si="11"/>
        <v>167.1797105658003</v>
      </c>
      <c r="J103" s="27">
        <v>1239.66</v>
      </c>
    </row>
    <row r="104" spans="1:10" ht="12.75">
      <c r="A104" s="24"/>
      <c r="B104" s="31"/>
      <c r="C104" s="32" t="s">
        <v>35</v>
      </c>
      <c r="D104" s="12" t="s">
        <v>36</v>
      </c>
      <c r="E104" s="27">
        <v>591745</v>
      </c>
      <c r="F104" s="27">
        <v>608806.46</v>
      </c>
      <c r="G104" s="144">
        <f t="shared" si="9"/>
        <v>102.88324531681721</v>
      </c>
      <c r="H104" s="144">
        <v>627558.4</v>
      </c>
      <c r="I104" s="144">
        <f t="shared" si="11"/>
        <v>97.4293394332073</v>
      </c>
      <c r="J104" s="27">
        <v>624869.74</v>
      </c>
    </row>
    <row r="105" spans="1:10" ht="33.75">
      <c r="A105" s="24"/>
      <c r="B105" s="31"/>
      <c r="C105" s="32" t="s">
        <v>46</v>
      </c>
      <c r="D105" s="14" t="s">
        <v>219</v>
      </c>
      <c r="E105" s="27">
        <v>3300000</v>
      </c>
      <c r="F105" s="27">
        <v>3459520.41</v>
      </c>
      <c r="G105" s="144">
        <f t="shared" si="9"/>
        <v>104.83395181818182</v>
      </c>
      <c r="H105" s="144"/>
      <c r="I105" s="156" t="s">
        <v>149</v>
      </c>
      <c r="J105" s="45" t="s">
        <v>149</v>
      </c>
    </row>
    <row r="106" spans="1:10" ht="12.75">
      <c r="A106" s="24"/>
      <c r="B106" s="31"/>
      <c r="C106" s="32" t="s">
        <v>37</v>
      </c>
      <c r="D106" s="12" t="s">
        <v>93</v>
      </c>
      <c r="E106" s="27">
        <v>170839</v>
      </c>
      <c r="F106" s="27">
        <v>186297</v>
      </c>
      <c r="G106" s="144">
        <f t="shared" si="9"/>
        <v>109.04828522761196</v>
      </c>
      <c r="H106" s="144">
        <v>459936</v>
      </c>
      <c r="I106" s="144">
        <f t="shared" si="11"/>
        <v>10.030160958948361</v>
      </c>
      <c r="J106" s="27">
        <v>1857368</v>
      </c>
    </row>
    <row r="107" spans="1:10" ht="12.75">
      <c r="A107" s="24"/>
      <c r="B107" s="31"/>
      <c r="C107" s="32" t="s">
        <v>17</v>
      </c>
      <c r="D107" s="12" t="s">
        <v>18</v>
      </c>
      <c r="E107" s="27">
        <v>980</v>
      </c>
      <c r="F107" s="27">
        <v>1357.4</v>
      </c>
      <c r="G107" s="144">
        <f t="shared" si="9"/>
        <v>138.51020408163265</v>
      </c>
      <c r="H107" s="144">
        <v>624.8</v>
      </c>
      <c r="I107" s="144">
        <f t="shared" si="11"/>
        <v>100.7720861172977</v>
      </c>
      <c r="J107" s="27">
        <v>1347</v>
      </c>
    </row>
    <row r="108" spans="1:10" ht="14.25" customHeight="1">
      <c r="A108" s="24"/>
      <c r="B108" s="31"/>
      <c r="C108" s="32" t="s">
        <v>20</v>
      </c>
      <c r="D108" s="14" t="s">
        <v>108</v>
      </c>
      <c r="E108" s="27">
        <v>64375</v>
      </c>
      <c r="F108" s="27">
        <v>76558.44</v>
      </c>
      <c r="G108" s="144">
        <f t="shared" si="9"/>
        <v>118.92573203883495</v>
      </c>
      <c r="H108" s="144">
        <v>124485.96</v>
      </c>
      <c r="I108" s="144">
        <f t="shared" si="11"/>
        <v>215.0637591641333</v>
      </c>
      <c r="J108" s="27">
        <v>35598.02</v>
      </c>
    </row>
    <row r="109" spans="1:10" ht="22.5" hidden="1">
      <c r="A109" s="24"/>
      <c r="B109" s="31"/>
      <c r="C109" s="32">
        <v>2680</v>
      </c>
      <c r="D109" s="14" t="s">
        <v>100</v>
      </c>
      <c r="E109" s="27"/>
      <c r="F109" s="27"/>
      <c r="G109" s="144" t="e">
        <f t="shared" si="9"/>
        <v>#DIV/0!</v>
      </c>
      <c r="H109" s="144">
        <v>35080</v>
      </c>
      <c r="I109" s="144" t="e">
        <f t="shared" si="11"/>
        <v>#DIV/0!</v>
      </c>
      <c r="J109" s="27"/>
    </row>
    <row r="110" spans="1:10" ht="45">
      <c r="A110" s="21"/>
      <c r="B110" s="29">
        <v>75616</v>
      </c>
      <c r="C110" s="44"/>
      <c r="D110" s="15" t="s">
        <v>118</v>
      </c>
      <c r="E110" s="23">
        <f>SUM(E111:E124)</f>
        <v>13803425</v>
      </c>
      <c r="F110" s="23">
        <f>SUM(F111:F124)</f>
        <v>14029647.09</v>
      </c>
      <c r="G110" s="143">
        <f t="shared" si="9"/>
        <v>101.63888375529986</v>
      </c>
      <c r="H110" s="143">
        <f>SUM(H111:H124)</f>
        <v>11289482.9</v>
      </c>
      <c r="I110" s="143">
        <f t="shared" si="11"/>
        <v>100.34201581737061</v>
      </c>
      <c r="J110" s="23">
        <f>SUM(J111:J124)</f>
        <v>13981827.03</v>
      </c>
    </row>
    <row r="111" spans="1:10" ht="12.75">
      <c r="A111" s="24"/>
      <c r="B111" s="25"/>
      <c r="C111" s="32" t="s">
        <v>31</v>
      </c>
      <c r="D111" s="12" t="s">
        <v>32</v>
      </c>
      <c r="E111" s="27">
        <v>7595000</v>
      </c>
      <c r="F111" s="27">
        <v>7842912.16</v>
      </c>
      <c r="G111" s="144">
        <f t="shared" si="9"/>
        <v>103.2641495720869</v>
      </c>
      <c r="H111" s="144">
        <v>5583298.77</v>
      </c>
      <c r="I111" s="144">
        <f t="shared" si="11"/>
        <v>109.22925101298799</v>
      </c>
      <c r="J111" s="27">
        <v>7180230.65</v>
      </c>
    </row>
    <row r="112" spans="1:10" ht="12.75">
      <c r="A112" s="24"/>
      <c r="B112" s="25"/>
      <c r="C112" s="32" t="s">
        <v>33</v>
      </c>
      <c r="D112" s="12" t="s">
        <v>34</v>
      </c>
      <c r="E112" s="27">
        <v>95220</v>
      </c>
      <c r="F112" s="27">
        <v>104277.3</v>
      </c>
      <c r="G112" s="144">
        <f t="shared" si="9"/>
        <v>109.5119722747322</v>
      </c>
      <c r="H112" s="144">
        <v>128065.04</v>
      </c>
      <c r="I112" s="144">
        <f t="shared" si="11"/>
        <v>112.35681085445755</v>
      </c>
      <c r="J112" s="27">
        <v>92809.06</v>
      </c>
    </row>
    <row r="113" spans="1:10" ht="12.75">
      <c r="A113" s="24"/>
      <c r="B113" s="25"/>
      <c r="C113" s="32" t="s">
        <v>35</v>
      </c>
      <c r="D113" s="12" t="s">
        <v>36</v>
      </c>
      <c r="E113" s="27">
        <v>693000</v>
      </c>
      <c r="F113" s="27">
        <v>694090.81</v>
      </c>
      <c r="G113" s="144">
        <f t="shared" si="9"/>
        <v>100.15740404040405</v>
      </c>
      <c r="H113" s="144">
        <v>586665.11</v>
      </c>
      <c r="I113" s="144">
        <f t="shared" si="11"/>
        <v>103.23427708946578</v>
      </c>
      <c r="J113" s="27">
        <v>672345.3</v>
      </c>
    </row>
    <row r="114" spans="1:10" ht="12.75">
      <c r="A114" s="24"/>
      <c r="B114" s="25"/>
      <c r="C114" s="37" t="s">
        <v>38</v>
      </c>
      <c r="D114" s="12" t="s">
        <v>39</v>
      </c>
      <c r="E114" s="27">
        <v>470000</v>
      </c>
      <c r="F114" s="27">
        <v>471375.69</v>
      </c>
      <c r="G114" s="144">
        <f t="shared" si="9"/>
        <v>100.2927</v>
      </c>
      <c r="H114" s="144">
        <v>597304.88</v>
      </c>
      <c r="I114" s="144">
        <f t="shared" si="11"/>
        <v>81.13122973335813</v>
      </c>
      <c r="J114" s="27">
        <v>581004</v>
      </c>
    </row>
    <row r="115" spans="1:10" ht="12.75">
      <c r="A115" s="24"/>
      <c r="B115" s="25"/>
      <c r="C115" s="37" t="s">
        <v>40</v>
      </c>
      <c r="D115" s="12" t="s">
        <v>95</v>
      </c>
      <c r="E115" s="27">
        <v>166000</v>
      </c>
      <c r="F115" s="27">
        <v>158850.76</v>
      </c>
      <c r="G115" s="144">
        <f t="shared" si="9"/>
        <v>95.69322891566264</v>
      </c>
      <c r="H115" s="144">
        <v>189004.14</v>
      </c>
      <c r="I115" s="144">
        <f t="shared" si="11"/>
        <v>95.86003114455485</v>
      </c>
      <c r="J115" s="27">
        <v>165711.15</v>
      </c>
    </row>
    <row r="116" spans="1:10" ht="22.5">
      <c r="A116" s="24"/>
      <c r="B116" s="25"/>
      <c r="C116" s="32" t="s">
        <v>41</v>
      </c>
      <c r="D116" s="14" t="s">
        <v>221</v>
      </c>
      <c r="E116" s="27">
        <v>1600000</v>
      </c>
      <c r="F116" s="27">
        <v>1632287</v>
      </c>
      <c r="G116" s="144">
        <f t="shared" si="9"/>
        <v>102.0179375</v>
      </c>
      <c r="H116" s="144">
        <v>803263.87</v>
      </c>
      <c r="I116" s="144">
        <f t="shared" si="11"/>
        <v>114.35572683791182</v>
      </c>
      <c r="J116" s="27">
        <v>1427376.7</v>
      </c>
    </row>
    <row r="117" spans="1:10" ht="12.75">
      <c r="A117" s="24"/>
      <c r="B117" s="25"/>
      <c r="C117" s="37" t="s">
        <v>42</v>
      </c>
      <c r="D117" s="12" t="s">
        <v>43</v>
      </c>
      <c r="E117" s="27">
        <v>158800</v>
      </c>
      <c r="F117" s="27">
        <v>166712.8</v>
      </c>
      <c r="G117" s="144">
        <f t="shared" si="9"/>
        <v>104.98287153652392</v>
      </c>
      <c r="H117" s="144">
        <v>258812.5</v>
      </c>
      <c r="I117" s="144">
        <f t="shared" si="11"/>
        <v>94.30033056317919</v>
      </c>
      <c r="J117" s="27">
        <v>176789.2</v>
      </c>
    </row>
    <row r="118" spans="1:10" ht="33.75">
      <c r="A118" s="24"/>
      <c r="B118" s="25"/>
      <c r="C118" s="37" t="s">
        <v>46</v>
      </c>
      <c r="D118" s="14" t="s">
        <v>219</v>
      </c>
      <c r="E118" s="27">
        <v>700000</v>
      </c>
      <c r="F118" s="27">
        <v>668467.31</v>
      </c>
      <c r="G118" s="144">
        <f t="shared" si="9"/>
        <v>95.49533000000001</v>
      </c>
      <c r="H118" s="144"/>
      <c r="I118" s="156" t="s">
        <v>149</v>
      </c>
      <c r="J118" s="45" t="s">
        <v>149</v>
      </c>
    </row>
    <row r="119" spans="1:10" ht="12.75">
      <c r="A119" s="24"/>
      <c r="B119" s="25"/>
      <c r="C119" s="32" t="s">
        <v>37</v>
      </c>
      <c r="D119" s="12" t="s">
        <v>93</v>
      </c>
      <c r="E119" s="27">
        <v>2183000</v>
      </c>
      <c r="F119" s="27">
        <v>2153108.68</v>
      </c>
      <c r="G119" s="144">
        <f t="shared" si="9"/>
        <v>98.63072285845169</v>
      </c>
      <c r="H119" s="144">
        <v>2808159.24</v>
      </c>
      <c r="I119" s="144">
        <f t="shared" si="11"/>
        <v>61.33121452326421</v>
      </c>
      <c r="J119" s="27">
        <v>3510624.56</v>
      </c>
    </row>
    <row r="120" spans="1:10" ht="12.75">
      <c r="A120" s="24"/>
      <c r="B120" s="25"/>
      <c r="C120" s="32" t="s">
        <v>147</v>
      </c>
      <c r="D120" s="12" t="s">
        <v>148</v>
      </c>
      <c r="E120" s="27">
        <v>575</v>
      </c>
      <c r="F120" s="27">
        <v>579.76</v>
      </c>
      <c r="G120" s="144">
        <f t="shared" si="9"/>
        <v>100.82782608695652</v>
      </c>
      <c r="H120" s="144"/>
      <c r="I120" s="144">
        <f t="shared" si="11"/>
        <v>34.42550917403955</v>
      </c>
      <c r="J120" s="27">
        <v>1684.1</v>
      </c>
    </row>
    <row r="121" spans="1:10" ht="12.75" hidden="1">
      <c r="A121" s="24"/>
      <c r="B121" s="25"/>
      <c r="C121" s="32" t="s">
        <v>28</v>
      </c>
      <c r="D121" s="14" t="s">
        <v>172</v>
      </c>
      <c r="E121" s="27">
        <v>0</v>
      </c>
      <c r="F121" s="27">
        <v>0</v>
      </c>
      <c r="G121" s="156" t="s">
        <v>149</v>
      </c>
      <c r="H121" s="144"/>
      <c r="I121" s="156" t="e">
        <f t="shared" si="11"/>
        <v>#DIV/0!</v>
      </c>
      <c r="J121" s="27">
        <v>0</v>
      </c>
    </row>
    <row r="122" spans="1:10" ht="12.75">
      <c r="A122" s="24"/>
      <c r="B122" s="25"/>
      <c r="C122" s="32" t="s">
        <v>17</v>
      </c>
      <c r="D122" s="12" t="s">
        <v>18</v>
      </c>
      <c r="E122" s="27">
        <v>40450</v>
      </c>
      <c r="F122" s="27">
        <v>39577.88</v>
      </c>
      <c r="G122" s="144">
        <f t="shared" si="9"/>
        <v>97.84395550061804</v>
      </c>
      <c r="H122" s="144"/>
      <c r="I122" s="144">
        <f t="shared" si="11"/>
        <v>95.4607409336985</v>
      </c>
      <c r="J122" s="27">
        <v>41459.85</v>
      </c>
    </row>
    <row r="123" spans="1:10" ht="12.75" customHeight="1">
      <c r="A123" s="24"/>
      <c r="B123" s="25"/>
      <c r="C123" s="32" t="s">
        <v>20</v>
      </c>
      <c r="D123" s="14" t="s">
        <v>108</v>
      </c>
      <c r="E123" s="27">
        <v>101380</v>
      </c>
      <c r="F123" s="27">
        <v>97406.94</v>
      </c>
      <c r="G123" s="144">
        <f t="shared" si="9"/>
        <v>96.08102189781022</v>
      </c>
      <c r="H123" s="144">
        <v>91892.35</v>
      </c>
      <c r="I123" s="144">
        <f t="shared" si="11"/>
        <v>73.90934200636364</v>
      </c>
      <c r="J123" s="27">
        <v>131792.46</v>
      </c>
    </row>
    <row r="124" spans="1:10" ht="22.5" hidden="1">
      <c r="A124" s="24"/>
      <c r="B124" s="25"/>
      <c r="C124" s="32">
        <v>2680</v>
      </c>
      <c r="D124" s="14" t="s">
        <v>100</v>
      </c>
      <c r="E124" s="27"/>
      <c r="F124" s="27"/>
      <c r="G124" s="144" t="e">
        <f t="shared" si="9"/>
        <v>#DIV/0!</v>
      </c>
      <c r="H124" s="144">
        <v>243017</v>
      </c>
      <c r="I124" s="144" t="e">
        <f t="shared" si="11"/>
        <v>#DIV/0!</v>
      </c>
      <c r="J124" s="27"/>
    </row>
    <row r="125" spans="1:10" ht="24.75" customHeight="1">
      <c r="A125" s="21"/>
      <c r="B125" s="29">
        <v>75618</v>
      </c>
      <c r="C125" s="22"/>
      <c r="D125" s="15" t="s">
        <v>119</v>
      </c>
      <c r="E125" s="23">
        <f>SUM(E126:E133)</f>
        <v>3803152</v>
      </c>
      <c r="F125" s="23">
        <f>SUM(F126:F133)</f>
        <v>3747584.2899999996</v>
      </c>
      <c r="G125" s="143">
        <f t="shared" si="9"/>
        <v>98.53890378296738</v>
      </c>
      <c r="H125" s="143">
        <f>SUM(H126:H133)</f>
        <v>3517985.71</v>
      </c>
      <c r="I125" s="143">
        <f t="shared" si="11"/>
        <v>104.64515846880178</v>
      </c>
      <c r="J125" s="23">
        <f>SUM(J126:J133)</f>
        <v>3581230.4600000004</v>
      </c>
    </row>
    <row r="126" spans="1:10" ht="12.75">
      <c r="A126" s="24"/>
      <c r="B126" s="31"/>
      <c r="C126" s="36" t="s">
        <v>44</v>
      </c>
      <c r="D126" s="12" t="s">
        <v>110</v>
      </c>
      <c r="E126" s="27">
        <v>910000</v>
      </c>
      <c r="F126" s="27">
        <v>953176.01</v>
      </c>
      <c r="G126" s="144">
        <f t="shared" si="9"/>
        <v>104.74461648351648</v>
      </c>
      <c r="H126" s="144">
        <v>1519063.49</v>
      </c>
      <c r="I126" s="144">
        <f t="shared" si="11"/>
        <v>100.15904273454268</v>
      </c>
      <c r="J126" s="27">
        <v>951662.46</v>
      </c>
    </row>
    <row r="127" spans="1:10" ht="12.75">
      <c r="A127" s="24"/>
      <c r="B127" s="31"/>
      <c r="C127" s="36" t="s">
        <v>232</v>
      </c>
      <c r="D127" s="12" t="s">
        <v>233</v>
      </c>
      <c r="E127" s="27">
        <v>312</v>
      </c>
      <c r="F127" s="27">
        <v>312.53</v>
      </c>
      <c r="G127" s="144">
        <f t="shared" si="9"/>
        <v>100.16987179487178</v>
      </c>
      <c r="H127" s="144"/>
      <c r="I127" s="156" t="s">
        <v>149</v>
      </c>
      <c r="J127" s="161" t="s">
        <v>149</v>
      </c>
    </row>
    <row r="128" spans="1:10" ht="24" customHeight="1">
      <c r="A128" s="24"/>
      <c r="B128" s="31"/>
      <c r="C128" s="37" t="s">
        <v>45</v>
      </c>
      <c r="D128" s="14" t="s">
        <v>222</v>
      </c>
      <c r="E128" s="27">
        <v>1497000</v>
      </c>
      <c r="F128" s="27">
        <v>1550131.05</v>
      </c>
      <c r="G128" s="144">
        <f t="shared" si="9"/>
        <v>103.54916833667335</v>
      </c>
      <c r="H128" s="144">
        <v>1265153.46</v>
      </c>
      <c r="I128" s="144">
        <f t="shared" si="11"/>
        <v>99.25748169737922</v>
      </c>
      <c r="J128" s="27">
        <v>1561727.16</v>
      </c>
    </row>
    <row r="129" spans="1:10" ht="24" customHeight="1">
      <c r="A129" s="24"/>
      <c r="B129" s="31"/>
      <c r="C129" s="37" t="s">
        <v>46</v>
      </c>
      <c r="D129" s="14" t="s">
        <v>219</v>
      </c>
      <c r="E129" s="27">
        <v>600850</v>
      </c>
      <c r="F129" s="27">
        <v>452709.22</v>
      </c>
      <c r="G129" s="144">
        <f t="shared" si="9"/>
        <v>75.34479820254639</v>
      </c>
      <c r="H129" s="144"/>
      <c r="I129" s="144">
        <f t="shared" si="11"/>
        <v>201.77617358512632</v>
      </c>
      <c r="J129" s="27">
        <v>224362.08</v>
      </c>
    </row>
    <row r="130" spans="1:10" ht="25.5" customHeight="1" hidden="1">
      <c r="A130" s="24"/>
      <c r="B130" s="31"/>
      <c r="C130" s="32" t="s">
        <v>78</v>
      </c>
      <c r="D130" s="14" t="s">
        <v>92</v>
      </c>
      <c r="E130" s="45"/>
      <c r="F130" s="45"/>
      <c r="G130" s="156" t="s">
        <v>149</v>
      </c>
      <c r="H130" s="144">
        <v>0</v>
      </c>
      <c r="I130" s="156" t="s">
        <v>149</v>
      </c>
      <c r="J130" s="27">
        <v>0</v>
      </c>
    </row>
    <row r="131" spans="1:10" ht="12.75" customHeight="1">
      <c r="A131" s="24"/>
      <c r="B131" s="31"/>
      <c r="C131" s="32" t="s">
        <v>8</v>
      </c>
      <c r="D131" s="12" t="s">
        <v>9</v>
      </c>
      <c r="E131" s="45">
        <v>7900</v>
      </c>
      <c r="F131" s="45">
        <v>8777</v>
      </c>
      <c r="G131" s="144">
        <f t="shared" si="9"/>
        <v>111.10126582278481</v>
      </c>
      <c r="H131" s="144"/>
      <c r="I131" s="144">
        <f>(F131/J131)*100</f>
        <v>114.54486133768353</v>
      </c>
      <c r="J131" s="45">
        <v>7662.5</v>
      </c>
    </row>
    <row r="132" spans="1:10" ht="12.75">
      <c r="A132" s="24"/>
      <c r="B132" s="31"/>
      <c r="C132" s="32" t="s">
        <v>17</v>
      </c>
      <c r="D132" s="12" t="s">
        <v>18</v>
      </c>
      <c r="E132" s="27">
        <v>786040</v>
      </c>
      <c r="F132" s="27">
        <v>781404.57</v>
      </c>
      <c r="G132" s="144">
        <f t="shared" si="9"/>
        <v>99.41028064729531</v>
      </c>
      <c r="H132" s="144">
        <v>732611.15</v>
      </c>
      <c r="I132" s="144">
        <f>(F132/J132)*100</f>
        <v>93.69221847391593</v>
      </c>
      <c r="J132" s="27">
        <v>834012.24</v>
      </c>
    </row>
    <row r="133" spans="1:10" ht="13.5" customHeight="1">
      <c r="A133" s="24"/>
      <c r="B133" s="31"/>
      <c r="C133" s="30" t="s">
        <v>20</v>
      </c>
      <c r="D133" s="14" t="s">
        <v>108</v>
      </c>
      <c r="E133" s="27">
        <v>1050</v>
      </c>
      <c r="F133" s="27">
        <v>1073.91</v>
      </c>
      <c r="G133" s="144">
        <f t="shared" si="9"/>
        <v>102.27714285714288</v>
      </c>
      <c r="H133" s="144">
        <v>1157.61</v>
      </c>
      <c r="I133" s="144">
        <f>(F133/J133)*100</f>
        <v>59.52871919380052</v>
      </c>
      <c r="J133" s="27">
        <v>1804.02</v>
      </c>
    </row>
    <row r="134" spans="1:10" ht="12.75">
      <c r="A134" s="21"/>
      <c r="B134" s="29">
        <v>75619</v>
      </c>
      <c r="C134" s="22"/>
      <c r="D134" s="16" t="s">
        <v>47</v>
      </c>
      <c r="E134" s="23">
        <f>SUM(E135:E136)</f>
        <v>912210</v>
      </c>
      <c r="F134" s="23">
        <f>SUM(F135:F136)</f>
        <v>911140.83</v>
      </c>
      <c r="G134" s="143">
        <f t="shared" si="9"/>
        <v>99.88279343572204</v>
      </c>
      <c r="H134" s="143">
        <f>SUM(H136)</f>
        <v>450000</v>
      </c>
      <c r="I134" s="143">
        <f>(F134/J134)*100</f>
        <v>76.22984133784563</v>
      </c>
      <c r="J134" s="23">
        <f>SUM(J135:J136)</f>
        <v>1195254.79</v>
      </c>
    </row>
    <row r="135" spans="1:10" ht="22.5">
      <c r="A135" s="21"/>
      <c r="B135" s="38"/>
      <c r="C135" s="32" t="s">
        <v>78</v>
      </c>
      <c r="D135" s="14" t="s">
        <v>92</v>
      </c>
      <c r="E135" s="27">
        <v>12210</v>
      </c>
      <c r="F135" s="27">
        <v>11140.83</v>
      </c>
      <c r="G135" s="144">
        <f t="shared" si="9"/>
        <v>91.24348894348894</v>
      </c>
      <c r="H135" s="144"/>
      <c r="I135" s="144">
        <f>(F135/J135)*100</f>
        <v>212.01284922898918</v>
      </c>
      <c r="J135" s="45">
        <v>5254.79</v>
      </c>
    </row>
    <row r="136" spans="1:10" ht="27" customHeight="1">
      <c r="A136" s="24"/>
      <c r="B136" s="31"/>
      <c r="C136" s="37" t="s">
        <v>48</v>
      </c>
      <c r="D136" s="14" t="s">
        <v>223</v>
      </c>
      <c r="E136" s="27">
        <v>900000</v>
      </c>
      <c r="F136" s="27">
        <v>900000</v>
      </c>
      <c r="G136" s="144">
        <f t="shared" si="9"/>
        <v>100</v>
      </c>
      <c r="H136" s="144">
        <v>450000</v>
      </c>
      <c r="I136" s="144">
        <f aca="true" t="shared" si="12" ref="I136:I143">(F136/J136)*100</f>
        <v>75.63025210084034</v>
      </c>
      <c r="J136" s="27">
        <v>1190000</v>
      </c>
    </row>
    <row r="137" spans="1:10" ht="12.75" hidden="1">
      <c r="A137" s="24"/>
      <c r="B137" s="31"/>
      <c r="C137" s="32" t="s">
        <v>11</v>
      </c>
      <c r="D137" s="13" t="s">
        <v>12</v>
      </c>
      <c r="E137" s="27"/>
      <c r="F137" s="27"/>
      <c r="G137" s="144" t="e">
        <f t="shared" si="9"/>
        <v>#DIV/0!</v>
      </c>
      <c r="H137" s="144"/>
      <c r="I137" s="144" t="e">
        <f t="shared" si="12"/>
        <v>#DIV/0!</v>
      </c>
      <c r="J137" s="27">
        <v>0</v>
      </c>
    </row>
    <row r="138" spans="1:10" ht="22.5">
      <c r="A138" s="21"/>
      <c r="B138" s="29">
        <v>75621</v>
      </c>
      <c r="C138" s="22"/>
      <c r="D138" s="15" t="s">
        <v>111</v>
      </c>
      <c r="E138" s="23">
        <f>SUM(E139:E140)</f>
        <v>49815074</v>
      </c>
      <c r="F138" s="23">
        <f>SUM(F139:F140)</f>
        <v>49644140.17</v>
      </c>
      <c r="G138" s="143">
        <f t="shared" si="9"/>
        <v>99.6568632418372</v>
      </c>
      <c r="H138" s="143">
        <f>SUM(H139:H140)</f>
        <v>46128426.4</v>
      </c>
      <c r="I138" s="143">
        <f t="shared" si="12"/>
        <v>101.65199107967679</v>
      </c>
      <c r="J138" s="23">
        <f>SUM(J139:J140)</f>
        <v>48837351.48</v>
      </c>
    </row>
    <row r="139" spans="1:10" ht="12.75">
      <c r="A139" s="24"/>
      <c r="B139" s="31"/>
      <c r="C139" s="36" t="s">
        <v>49</v>
      </c>
      <c r="D139" s="12" t="s">
        <v>50</v>
      </c>
      <c r="E139" s="27">
        <v>47448074</v>
      </c>
      <c r="F139" s="27">
        <v>47221410</v>
      </c>
      <c r="G139" s="144">
        <f t="shared" si="9"/>
        <v>99.52229040951167</v>
      </c>
      <c r="H139" s="144">
        <v>43532535</v>
      </c>
      <c r="I139" s="144">
        <f t="shared" si="12"/>
        <v>100.30467112042645</v>
      </c>
      <c r="J139" s="27">
        <v>47077977</v>
      </c>
    </row>
    <row r="140" spans="1:10" ht="12.75">
      <c r="A140" s="24"/>
      <c r="B140" s="31"/>
      <c r="C140" s="30" t="s">
        <v>51</v>
      </c>
      <c r="D140" s="12" t="s">
        <v>52</v>
      </c>
      <c r="E140" s="27">
        <v>2367000</v>
      </c>
      <c r="F140" s="27">
        <v>2422730.17</v>
      </c>
      <c r="G140" s="144">
        <f t="shared" si="9"/>
        <v>102.3544643008027</v>
      </c>
      <c r="H140" s="144">
        <v>2595891.4</v>
      </c>
      <c r="I140" s="144">
        <f t="shared" si="12"/>
        <v>137.7040645718585</v>
      </c>
      <c r="J140" s="27">
        <v>1759374.48</v>
      </c>
    </row>
    <row r="141" spans="1:10" ht="12.75">
      <c r="A141" s="28">
        <v>758</v>
      </c>
      <c r="B141" s="18"/>
      <c r="C141" s="34"/>
      <c r="D141" s="68" t="s">
        <v>53</v>
      </c>
      <c r="E141" s="20">
        <f>E142+E144+E146+E148+E156</f>
        <v>42491723</v>
      </c>
      <c r="F141" s="20">
        <f>F142+F144+F146+F148+F156</f>
        <v>42491817.19</v>
      </c>
      <c r="G141" s="142">
        <f t="shared" si="9"/>
        <v>100.00022166669966</v>
      </c>
      <c r="H141" s="142" t="e">
        <f>SUM(H142+#REF!+H146+H148+H156)</f>
        <v>#REF!</v>
      </c>
      <c r="I141" s="142">
        <f t="shared" si="12"/>
        <v>86.62554956489514</v>
      </c>
      <c r="J141" s="20">
        <f>J142+J144+J146+J148+J156</f>
        <v>49052291.62</v>
      </c>
    </row>
    <row r="142" spans="1:10" ht="22.5">
      <c r="A142" s="21"/>
      <c r="B142" s="29">
        <v>75801</v>
      </c>
      <c r="C142" s="22"/>
      <c r="D142" s="15" t="s">
        <v>120</v>
      </c>
      <c r="E142" s="23">
        <f>SUM(E143)</f>
        <v>37270144</v>
      </c>
      <c r="F142" s="23">
        <f>SUM(F143)</f>
        <v>37270144</v>
      </c>
      <c r="G142" s="143">
        <f t="shared" si="9"/>
        <v>100</v>
      </c>
      <c r="H142" s="143">
        <f>H143</f>
        <v>29785357</v>
      </c>
      <c r="I142" s="143">
        <f t="shared" si="12"/>
        <v>98.7170697602522</v>
      </c>
      <c r="J142" s="23">
        <f>SUM(J143)</f>
        <v>37754508</v>
      </c>
    </row>
    <row r="143" spans="1:10" ht="12.75">
      <c r="A143" s="24"/>
      <c r="B143" s="31"/>
      <c r="C143" s="32">
        <v>2920</v>
      </c>
      <c r="D143" s="12" t="s">
        <v>112</v>
      </c>
      <c r="E143" s="27">
        <v>37270144</v>
      </c>
      <c r="F143" s="27">
        <v>37270144</v>
      </c>
      <c r="G143" s="144">
        <f t="shared" si="9"/>
        <v>100</v>
      </c>
      <c r="H143" s="144">
        <v>29785357</v>
      </c>
      <c r="I143" s="144">
        <f t="shared" si="12"/>
        <v>98.7170697602522</v>
      </c>
      <c r="J143" s="27">
        <v>37754508</v>
      </c>
    </row>
    <row r="144" spans="1:10" ht="45" customHeight="1" hidden="1">
      <c r="A144" s="24"/>
      <c r="B144" s="29">
        <v>75802</v>
      </c>
      <c r="C144" s="46"/>
      <c r="D144" s="15" t="s">
        <v>238</v>
      </c>
      <c r="E144" s="23">
        <f>SUM(E145)</f>
        <v>0</v>
      </c>
      <c r="F144" s="23">
        <f>SUM(F145)</f>
        <v>0</v>
      </c>
      <c r="G144" s="143" t="e">
        <f t="shared" si="9"/>
        <v>#DIV/0!</v>
      </c>
      <c r="H144" s="144"/>
      <c r="I144" s="143">
        <f aca="true" t="shared" si="13" ref="I144:I152">(F144/J144)*100</f>
        <v>0</v>
      </c>
      <c r="J144" s="23">
        <f>SUM(J145)</f>
        <v>167706</v>
      </c>
    </row>
    <row r="145" spans="1:10" ht="12.75" customHeight="1" hidden="1">
      <c r="A145" s="24"/>
      <c r="B145" s="29"/>
      <c r="C145" s="32" t="s">
        <v>206</v>
      </c>
      <c r="D145" s="14" t="s">
        <v>239</v>
      </c>
      <c r="E145" s="27"/>
      <c r="F145" s="27"/>
      <c r="G145" s="144" t="e">
        <f t="shared" si="9"/>
        <v>#DIV/0!</v>
      </c>
      <c r="H145" s="144"/>
      <c r="I145" s="144">
        <f t="shared" si="13"/>
        <v>0</v>
      </c>
      <c r="J145" s="27">
        <v>167706</v>
      </c>
    </row>
    <row r="146" spans="1:10" ht="12.75" hidden="1">
      <c r="A146" s="21"/>
      <c r="B146" s="29">
        <v>75807</v>
      </c>
      <c r="C146" s="22"/>
      <c r="D146" s="16" t="s">
        <v>89</v>
      </c>
      <c r="E146" s="108">
        <f>SUM(E147)</f>
        <v>0</v>
      </c>
      <c r="F146" s="23">
        <f>SUM(F147)</f>
        <v>0</v>
      </c>
      <c r="G146" s="143" t="e">
        <f t="shared" si="9"/>
        <v>#DIV/0!</v>
      </c>
      <c r="H146" s="143">
        <f>H147</f>
        <v>112138</v>
      </c>
      <c r="I146" s="143">
        <f t="shared" si="13"/>
        <v>0</v>
      </c>
      <c r="J146" s="23">
        <f>SUM(J147)</f>
        <v>690162</v>
      </c>
    </row>
    <row r="147" spans="1:10" ht="12.75" hidden="1">
      <c r="A147" s="24"/>
      <c r="B147" s="31"/>
      <c r="C147" s="32" t="s">
        <v>85</v>
      </c>
      <c r="D147" s="12" t="s">
        <v>112</v>
      </c>
      <c r="E147" s="27"/>
      <c r="F147" s="27"/>
      <c r="G147" s="144" t="e">
        <f t="shared" si="9"/>
        <v>#DIV/0!</v>
      </c>
      <c r="H147" s="144">
        <v>112138</v>
      </c>
      <c r="I147" s="144">
        <f t="shared" si="13"/>
        <v>0</v>
      </c>
      <c r="J147" s="27">
        <v>690162</v>
      </c>
    </row>
    <row r="148" spans="1:10" ht="12.75">
      <c r="A148" s="21"/>
      <c r="B148" s="29">
        <v>75814</v>
      </c>
      <c r="C148" s="22"/>
      <c r="D148" s="16" t="s">
        <v>54</v>
      </c>
      <c r="E148" s="23">
        <f>SUM(E149:E155)</f>
        <v>2313154</v>
      </c>
      <c r="F148" s="23">
        <f>SUM(F149:F155)</f>
        <v>2313248.19</v>
      </c>
      <c r="G148" s="143">
        <f t="shared" si="9"/>
        <v>100.0040719294954</v>
      </c>
      <c r="H148" s="143">
        <f>SUM(H153:H153)</f>
        <v>582383</v>
      </c>
      <c r="I148" s="143">
        <f t="shared" si="13"/>
        <v>30.405659781829712</v>
      </c>
      <c r="J148" s="23">
        <f>SUM(J149:J155)</f>
        <v>7607952.62</v>
      </c>
    </row>
    <row r="149" spans="1:10" ht="12.75" hidden="1">
      <c r="A149" s="21"/>
      <c r="B149" s="38"/>
      <c r="C149" s="32" t="s">
        <v>11</v>
      </c>
      <c r="D149" s="12" t="s">
        <v>188</v>
      </c>
      <c r="E149" s="23"/>
      <c r="F149" s="23"/>
      <c r="G149" s="144" t="e">
        <f t="shared" si="9"/>
        <v>#DIV/0!</v>
      </c>
      <c r="H149" s="143"/>
      <c r="I149" s="156" t="e">
        <f t="shared" si="13"/>
        <v>#DIV/0!</v>
      </c>
      <c r="J149" s="27">
        <v>0</v>
      </c>
    </row>
    <row r="150" spans="1:10" ht="12.75" hidden="1">
      <c r="A150" s="21"/>
      <c r="B150" s="38"/>
      <c r="C150" s="32" t="s">
        <v>11</v>
      </c>
      <c r="D150" s="12" t="s">
        <v>12</v>
      </c>
      <c r="E150" s="23"/>
      <c r="F150" s="23"/>
      <c r="G150" s="144" t="e">
        <f t="shared" si="9"/>
        <v>#DIV/0!</v>
      </c>
      <c r="H150" s="143"/>
      <c r="I150" s="156" t="e">
        <f t="shared" si="13"/>
        <v>#DIV/0!</v>
      </c>
      <c r="J150" s="27">
        <v>0</v>
      </c>
    </row>
    <row r="151" spans="1:10" ht="12.75" hidden="1">
      <c r="A151" s="21"/>
      <c r="B151" s="38"/>
      <c r="C151" s="32" t="s">
        <v>58</v>
      </c>
      <c r="D151" s="12" t="s">
        <v>125</v>
      </c>
      <c r="E151" s="23"/>
      <c r="F151" s="23"/>
      <c r="G151" s="144" t="e">
        <f t="shared" si="9"/>
        <v>#DIV/0!</v>
      </c>
      <c r="H151" s="143"/>
      <c r="I151" s="156" t="e">
        <f t="shared" si="13"/>
        <v>#DIV/0!</v>
      </c>
      <c r="J151" s="27">
        <v>0</v>
      </c>
    </row>
    <row r="152" spans="1:10" ht="12.75">
      <c r="A152" s="21"/>
      <c r="B152" s="38"/>
      <c r="C152" s="32" t="s">
        <v>139</v>
      </c>
      <c r="D152" s="12" t="s">
        <v>140</v>
      </c>
      <c r="E152" s="27">
        <v>1132698</v>
      </c>
      <c r="F152" s="27">
        <v>1132698</v>
      </c>
      <c r="G152" s="144">
        <f t="shared" si="9"/>
        <v>100</v>
      </c>
      <c r="H152" s="143"/>
      <c r="I152" s="144">
        <f t="shared" si="13"/>
        <v>98.31167816690535</v>
      </c>
      <c r="J152" s="27">
        <v>1152150</v>
      </c>
    </row>
    <row r="153" spans="1:10" ht="12.75" hidden="1">
      <c r="A153" s="24"/>
      <c r="B153" s="31"/>
      <c r="C153" s="32" t="s">
        <v>85</v>
      </c>
      <c r="D153" s="12" t="s">
        <v>112</v>
      </c>
      <c r="E153" s="27"/>
      <c r="F153" s="27">
        <v>0</v>
      </c>
      <c r="G153" s="144" t="e">
        <f t="shared" si="9"/>
        <v>#DIV/0!</v>
      </c>
      <c r="H153" s="144">
        <v>582383</v>
      </c>
      <c r="I153" s="156" t="s">
        <v>149</v>
      </c>
      <c r="J153" s="27"/>
    </row>
    <row r="154" spans="1:10" ht="22.5" hidden="1">
      <c r="A154" s="24"/>
      <c r="B154" s="31"/>
      <c r="C154" s="32" t="s">
        <v>162</v>
      </c>
      <c r="D154" s="14" t="s">
        <v>209</v>
      </c>
      <c r="E154" s="27"/>
      <c r="F154" s="27"/>
      <c r="G154" s="144" t="e">
        <f t="shared" si="9"/>
        <v>#DIV/0!</v>
      </c>
      <c r="H154" s="144"/>
      <c r="I154" s="144">
        <f>(F154/J154)*100</f>
        <v>0</v>
      </c>
      <c r="J154" s="27">
        <v>14850</v>
      </c>
    </row>
    <row r="155" spans="1:10" ht="33.75">
      <c r="A155" s="24"/>
      <c r="B155" s="31"/>
      <c r="C155" s="32" t="s">
        <v>158</v>
      </c>
      <c r="D155" s="14" t="s">
        <v>224</v>
      </c>
      <c r="E155" s="27">
        <v>1180456</v>
      </c>
      <c r="F155" s="27">
        <v>1180550.19</v>
      </c>
      <c r="G155" s="144">
        <f t="shared" si="9"/>
        <v>100.00797911993331</v>
      </c>
      <c r="H155" s="144"/>
      <c r="I155" s="144">
        <f>(F155/J155)*100</f>
        <v>18.328813448095197</v>
      </c>
      <c r="J155" s="45">
        <v>6440952.62</v>
      </c>
    </row>
    <row r="156" spans="1:10" ht="12.75">
      <c r="A156" s="21"/>
      <c r="B156" s="29">
        <v>75831</v>
      </c>
      <c r="C156" s="22"/>
      <c r="D156" s="16" t="s">
        <v>55</v>
      </c>
      <c r="E156" s="108">
        <f>SUM(E157)</f>
        <v>2908425</v>
      </c>
      <c r="F156" s="23">
        <f>SUM(F157)</f>
        <v>2908425</v>
      </c>
      <c r="G156" s="143">
        <f t="shared" si="9"/>
        <v>100</v>
      </c>
      <c r="H156" s="143">
        <f>H157</f>
        <v>3172327</v>
      </c>
      <c r="I156" s="143">
        <f aca="true" t="shared" si="14" ref="I156:I164">(F156/J156)*100</f>
        <v>102.699964653493</v>
      </c>
      <c r="J156" s="23">
        <f>SUM(J157)</f>
        <v>2831963</v>
      </c>
    </row>
    <row r="157" spans="1:10" ht="12.75">
      <c r="A157" s="24"/>
      <c r="B157" s="31"/>
      <c r="C157" s="32">
        <v>2920</v>
      </c>
      <c r="D157" s="12" t="s">
        <v>112</v>
      </c>
      <c r="E157" s="55">
        <v>2908425</v>
      </c>
      <c r="F157" s="27">
        <v>2908425</v>
      </c>
      <c r="G157" s="144">
        <f aca="true" t="shared" si="15" ref="G157:G243">F157*100/E157</f>
        <v>100</v>
      </c>
      <c r="H157" s="144">
        <v>3172327</v>
      </c>
      <c r="I157" s="144">
        <f t="shared" si="14"/>
        <v>102.699964653493</v>
      </c>
      <c r="J157" s="27">
        <v>2831963</v>
      </c>
    </row>
    <row r="158" spans="1:10" ht="12.75">
      <c r="A158" s="28">
        <v>801</v>
      </c>
      <c r="B158" s="162"/>
      <c r="C158" s="163"/>
      <c r="D158" s="68" t="s">
        <v>56</v>
      </c>
      <c r="E158" s="20">
        <f>E159+E170+E172+E181+E186+E189</f>
        <v>2022628</v>
      </c>
      <c r="F158" s="20">
        <f>SUM(F159,F170,F172,F181,F186,F189)</f>
        <v>2034636.3199999998</v>
      </c>
      <c r="G158" s="142">
        <f t="shared" si="15"/>
        <v>100.59369889075003</v>
      </c>
      <c r="H158" s="142" t="e">
        <f>H159+H172+H181+#REF!+#REF!</f>
        <v>#REF!</v>
      </c>
      <c r="I158" s="142">
        <f t="shared" si="14"/>
        <v>224.17244236077508</v>
      </c>
      <c r="J158" s="20">
        <f>SUM(J159,J172,J181,J186,J189,)</f>
        <v>907621.07</v>
      </c>
    </row>
    <row r="159" spans="1:10" ht="12.75">
      <c r="A159" s="21"/>
      <c r="B159" s="29">
        <v>80101</v>
      </c>
      <c r="C159" s="22"/>
      <c r="D159" s="16" t="s">
        <v>57</v>
      </c>
      <c r="E159" s="23">
        <f>SUM(E160:E169)</f>
        <v>261677</v>
      </c>
      <c r="F159" s="23">
        <f>SUM(F160:F169)</f>
        <v>238752.16</v>
      </c>
      <c r="G159" s="143">
        <f t="shared" si="15"/>
        <v>91.2392606151859</v>
      </c>
      <c r="H159" s="143">
        <f>SUM(H162:H164)</f>
        <v>44573.149999999994</v>
      </c>
      <c r="I159" s="143">
        <f t="shared" si="14"/>
        <v>104.62092533665395</v>
      </c>
      <c r="J159" s="23">
        <f>SUM(J160:J169)</f>
        <v>228206.89</v>
      </c>
    </row>
    <row r="160" spans="1:10" ht="22.5">
      <c r="A160" s="21"/>
      <c r="B160" s="38"/>
      <c r="C160" s="32" t="s">
        <v>78</v>
      </c>
      <c r="D160" s="14" t="s">
        <v>92</v>
      </c>
      <c r="E160" s="27">
        <v>475</v>
      </c>
      <c r="F160" s="27">
        <v>474.88</v>
      </c>
      <c r="G160" s="144">
        <f>F160*100/E160</f>
        <v>99.97473684210526</v>
      </c>
      <c r="H160" s="144"/>
      <c r="I160" s="156" t="s">
        <v>149</v>
      </c>
      <c r="J160" s="45" t="s">
        <v>149</v>
      </c>
    </row>
    <row r="161" spans="1:10" ht="12.75" hidden="1">
      <c r="A161" s="21"/>
      <c r="B161" s="38"/>
      <c r="C161" s="32" t="s">
        <v>163</v>
      </c>
      <c r="D161" s="12" t="s">
        <v>164</v>
      </c>
      <c r="E161" s="27"/>
      <c r="F161" s="27"/>
      <c r="G161" s="144" t="e">
        <f t="shared" si="15"/>
        <v>#DIV/0!</v>
      </c>
      <c r="H161" s="144"/>
      <c r="I161" s="144" t="e">
        <f t="shared" si="14"/>
        <v>#DIV/0!</v>
      </c>
      <c r="J161" s="27"/>
    </row>
    <row r="162" spans="1:10" ht="12.75" hidden="1">
      <c r="A162" s="24"/>
      <c r="B162" s="31"/>
      <c r="C162" s="32" t="s">
        <v>26</v>
      </c>
      <c r="D162" s="12" t="s">
        <v>27</v>
      </c>
      <c r="E162" s="27"/>
      <c r="F162" s="27"/>
      <c r="G162" s="144" t="e">
        <f t="shared" si="15"/>
        <v>#DIV/0!</v>
      </c>
      <c r="H162" s="144">
        <v>41456.77</v>
      </c>
      <c r="I162" s="144" t="e">
        <f t="shared" si="14"/>
        <v>#DIV/0!</v>
      </c>
      <c r="J162" s="27"/>
    </row>
    <row r="163" spans="1:10" ht="12.75">
      <c r="A163" s="24"/>
      <c r="B163" s="31"/>
      <c r="C163" s="30" t="s">
        <v>94</v>
      </c>
      <c r="D163" s="12" t="s">
        <v>27</v>
      </c>
      <c r="E163" s="35">
        <v>478</v>
      </c>
      <c r="F163" s="27">
        <v>471.73</v>
      </c>
      <c r="G163" s="144">
        <f t="shared" si="15"/>
        <v>98.68828451882845</v>
      </c>
      <c r="H163" s="144"/>
      <c r="I163" s="144">
        <f t="shared" si="14"/>
        <v>139.64358663153845</v>
      </c>
      <c r="J163" s="45">
        <v>337.81</v>
      </c>
    </row>
    <row r="164" spans="1:11" ht="12.75">
      <c r="A164" s="24"/>
      <c r="B164" s="31"/>
      <c r="C164" s="32" t="s">
        <v>11</v>
      </c>
      <c r="D164" s="13" t="s">
        <v>12</v>
      </c>
      <c r="E164" s="27">
        <v>5812</v>
      </c>
      <c r="F164" s="27">
        <v>6029.77</v>
      </c>
      <c r="G164" s="144">
        <f t="shared" si="15"/>
        <v>103.74690295939436</v>
      </c>
      <c r="H164" s="144">
        <v>3116.38</v>
      </c>
      <c r="I164" s="144">
        <f t="shared" si="14"/>
        <v>15.830642940274716</v>
      </c>
      <c r="J164" s="27">
        <v>38089.23</v>
      </c>
      <c r="K164" s="174"/>
    </row>
    <row r="165" spans="1:10" ht="28.5" customHeight="1" hidden="1">
      <c r="A165" s="24"/>
      <c r="B165" s="31"/>
      <c r="C165" s="32" t="s">
        <v>58</v>
      </c>
      <c r="D165" s="14" t="s">
        <v>192</v>
      </c>
      <c r="E165" s="27"/>
      <c r="F165" s="27"/>
      <c r="G165" s="156" t="s">
        <v>149</v>
      </c>
      <c r="H165" s="156"/>
      <c r="I165" s="156" t="s">
        <v>149</v>
      </c>
      <c r="J165" s="45">
        <v>0</v>
      </c>
    </row>
    <row r="166" spans="1:10" ht="33.75">
      <c r="A166" s="24"/>
      <c r="B166" s="31"/>
      <c r="C166" s="32" t="s">
        <v>196</v>
      </c>
      <c r="D166" s="14" t="s">
        <v>225</v>
      </c>
      <c r="E166" s="27">
        <v>24012</v>
      </c>
      <c r="F166" s="27">
        <v>24007.24</v>
      </c>
      <c r="G166" s="144">
        <f t="shared" si="15"/>
        <v>99.98017657837748</v>
      </c>
      <c r="H166" s="156"/>
      <c r="I166" s="156" t="s">
        <v>149</v>
      </c>
      <c r="J166" s="45" t="s">
        <v>149</v>
      </c>
    </row>
    <row r="167" spans="1:10" ht="33.75" hidden="1">
      <c r="A167" s="24"/>
      <c r="B167" s="31"/>
      <c r="C167" s="32" t="s">
        <v>90</v>
      </c>
      <c r="D167" s="14" t="s">
        <v>141</v>
      </c>
      <c r="E167" s="27"/>
      <c r="F167" s="27"/>
      <c r="G167" s="144" t="e">
        <f t="shared" si="15"/>
        <v>#DIV/0!</v>
      </c>
      <c r="H167" s="144"/>
      <c r="I167" s="144">
        <f aca="true" t="shared" si="16" ref="I167:I179">(F167/J167)*100</f>
        <v>0</v>
      </c>
      <c r="J167" s="27">
        <v>63553.6</v>
      </c>
    </row>
    <row r="168" spans="1:10" ht="33.75" hidden="1">
      <c r="A168" s="24"/>
      <c r="B168" s="103"/>
      <c r="C168" s="46" t="s">
        <v>129</v>
      </c>
      <c r="D168" s="88" t="s">
        <v>195</v>
      </c>
      <c r="E168" s="27"/>
      <c r="F168" s="27"/>
      <c r="G168" s="144" t="e">
        <f t="shared" si="15"/>
        <v>#DIV/0!</v>
      </c>
      <c r="H168" s="144"/>
      <c r="I168" s="144" t="e">
        <f t="shared" si="16"/>
        <v>#DIV/0!</v>
      </c>
      <c r="J168" s="45">
        <v>0</v>
      </c>
    </row>
    <row r="169" spans="1:10" ht="33.75">
      <c r="A169" s="24"/>
      <c r="B169" s="31"/>
      <c r="C169" s="32" t="s">
        <v>87</v>
      </c>
      <c r="D169" s="14" t="s">
        <v>218</v>
      </c>
      <c r="E169" s="27">
        <v>230900</v>
      </c>
      <c r="F169" s="27">
        <v>207768.54</v>
      </c>
      <c r="G169" s="144">
        <f t="shared" si="15"/>
        <v>89.98204417496751</v>
      </c>
      <c r="H169" s="144"/>
      <c r="I169" s="144">
        <f t="shared" si="16"/>
        <v>164.60010497024194</v>
      </c>
      <c r="J169" s="45">
        <v>126226.25</v>
      </c>
    </row>
    <row r="170" spans="1:10" ht="12.75">
      <c r="A170" s="24"/>
      <c r="B170" s="29">
        <v>80103</v>
      </c>
      <c r="C170" s="46"/>
      <c r="D170" s="15" t="s">
        <v>234</v>
      </c>
      <c r="E170" s="23">
        <f>SUM(E171:E171)</f>
        <v>101430</v>
      </c>
      <c r="F170" s="23">
        <f>SUM(F171:F171)</f>
        <v>101430</v>
      </c>
      <c r="G170" s="143">
        <f t="shared" si="15"/>
        <v>100</v>
      </c>
      <c r="H170" s="144"/>
      <c r="I170" s="149" t="s">
        <v>149</v>
      </c>
      <c r="J170" s="42" t="s">
        <v>149</v>
      </c>
    </row>
    <row r="171" spans="1:10" ht="33.75">
      <c r="A171" s="24"/>
      <c r="B171" s="118"/>
      <c r="C171" s="32" t="s">
        <v>58</v>
      </c>
      <c r="D171" s="14" t="s">
        <v>227</v>
      </c>
      <c r="E171" s="27">
        <v>101430</v>
      </c>
      <c r="F171" s="27">
        <v>101430</v>
      </c>
      <c r="G171" s="144">
        <f t="shared" si="15"/>
        <v>100</v>
      </c>
      <c r="H171" s="144"/>
      <c r="I171" s="156" t="s">
        <v>149</v>
      </c>
      <c r="J171" s="45" t="s">
        <v>149</v>
      </c>
    </row>
    <row r="172" spans="1:10" ht="12.75">
      <c r="A172" s="21"/>
      <c r="B172" s="29">
        <v>80104</v>
      </c>
      <c r="C172" s="22"/>
      <c r="D172" s="16" t="s">
        <v>59</v>
      </c>
      <c r="E172" s="23">
        <f>SUM(E173:E180)</f>
        <v>1645793</v>
      </c>
      <c r="F172" s="23">
        <f>SUM(F173:F180)</f>
        <v>1681980.3</v>
      </c>
      <c r="G172" s="143">
        <f t="shared" si="15"/>
        <v>102.19877590924254</v>
      </c>
      <c r="H172" s="143">
        <f>SUM(H173:H177)</f>
        <v>399519.5</v>
      </c>
      <c r="I172" s="143">
        <f t="shared" si="16"/>
        <v>262.4041018391327</v>
      </c>
      <c r="J172" s="23">
        <f>SUM(J173:J180)</f>
        <v>640988.57</v>
      </c>
    </row>
    <row r="173" spans="1:10" ht="45">
      <c r="A173" s="24"/>
      <c r="B173" s="25"/>
      <c r="C173" s="47" t="s">
        <v>10</v>
      </c>
      <c r="D173" s="88" t="s">
        <v>215</v>
      </c>
      <c r="E173" s="27">
        <v>97200</v>
      </c>
      <c r="F173" s="27">
        <v>97200</v>
      </c>
      <c r="G173" s="144">
        <f t="shared" si="15"/>
        <v>100</v>
      </c>
      <c r="H173" s="144">
        <v>16983.64</v>
      </c>
      <c r="I173" s="144">
        <f t="shared" si="16"/>
        <v>158.8235294117647</v>
      </c>
      <c r="J173" s="27">
        <v>61200</v>
      </c>
    </row>
    <row r="174" spans="1:10" ht="12.75" hidden="1">
      <c r="A174" s="24"/>
      <c r="B174" s="25"/>
      <c r="C174" s="37" t="s">
        <v>26</v>
      </c>
      <c r="D174" s="12" t="s">
        <v>27</v>
      </c>
      <c r="E174" s="27"/>
      <c r="F174" s="27"/>
      <c r="G174" s="144" t="e">
        <f t="shared" si="15"/>
        <v>#DIV/0!</v>
      </c>
      <c r="H174" s="144">
        <v>8724.46</v>
      </c>
      <c r="I174" s="144">
        <f t="shared" si="16"/>
        <v>0</v>
      </c>
      <c r="J174" s="27">
        <v>25.19</v>
      </c>
    </row>
    <row r="175" spans="1:10" ht="12.75">
      <c r="A175" s="24"/>
      <c r="B175" s="25"/>
      <c r="C175" s="32" t="s">
        <v>11</v>
      </c>
      <c r="D175" s="12" t="s">
        <v>12</v>
      </c>
      <c r="E175" s="27">
        <v>2115</v>
      </c>
      <c r="F175" s="27">
        <v>2076.07</v>
      </c>
      <c r="G175" s="144">
        <f t="shared" si="15"/>
        <v>98.15933806146573</v>
      </c>
      <c r="H175" s="144">
        <v>266902.53</v>
      </c>
      <c r="I175" s="144">
        <f t="shared" si="16"/>
        <v>137.4034535021477</v>
      </c>
      <c r="J175" s="27">
        <v>1510.93</v>
      </c>
    </row>
    <row r="176" spans="1:10" ht="33.75">
      <c r="A176" s="24"/>
      <c r="B176" s="25"/>
      <c r="C176" s="30" t="s">
        <v>58</v>
      </c>
      <c r="D176" s="14" t="s">
        <v>227</v>
      </c>
      <c r="E176" s="27">
        <v>863190</v>
      </c>
      <c r="F176" s="27">
        <v>863190</v>
      </c>
      <c r="G176" s="144">
        <f t="shared" si="15"/>
        <v>100</v>
      </c>
      <c r="H176" s="144"/>
      <c r="I176" s="156" t="s">
        <v>149</v>
      </c>
      <c r="J176" s="45" t="s">
        <v>149</v>
      </c>
    </row>
    <row r="177" spans="1:10" ht="33.75">
      <c r="A177" s="24"/>
      <c r="B177" s="31"/>
      <c r="C177" s="30">
        <v>2310</v>
      </c>
      <c r="D177" s="14" t="s">
        <v>194</v>
      </c>
      <c r="E177" s="27">
        <v>650000</v>
      </c>
      <c r="F177" s="27">
        <v>686228.53</v>
      </c>
      <c r="G177" s="144">
        <f t="shared" si="15"/>
        <v>105.57362</v>
      </c>
      <c r="H177" s="144">
        <v>106908.87</v>
      </c>
      <c r="I177" s="144">
        <f t="shared" si="16"/>
        <v>128.7096607082811</v>
      </c>
      <c r="J177" s="27">
        <v>533160.08</v>
      </c>
    </row>
    <row r="178" spans="1:10" ht="22.5" hidden="1">
      <c r="A178" s="24"/>
      <c r="B178" s="31"/>
      <c r="C178" s="30" t="s">
        <v>75</v>
      </c>
      <c r="D178" s="14" t="s">
        <v>202</v>
      </c>
      <c r="E178" s="27"/>
      <c r="F178" s="27"/>
      <c r="G178" s="144" t="e">
        <f t="shared" si="15"/>
        <v>#DIV/0!</v>
      </c>
      <c r="H178" s="144"/>
      <c r="I178" s="144" t="e">
        <f t="shared" si="16"/>
        <v>#DIV/0!</v>
      </c>
      <c r="J178" s="27"/>
    </row>
    <row r="179" spans="1:10" ht="33.75">
      <c r="A179" s="24"/>
      <c r="B179" s="31"/>
      <c r="C179" s="32" t="s">
        <v>196</v>
      </c>
      <c r="D179" s="14" t="s">
        <v>225</v>
      </c>
      <c r="E179" s="27">
        <v>33288</v>
      </c>
      <c r="F179" s="27">
        <v>33285.7</v>
      </c>
      <c r="G179" s="144">
        <f t="shared" si="15"/>
        <v>99.99309060322037</v>
      </c>
      <c r="H179" s="144"/>
      <c r="I179" s="144">
        <f t="shared" si="16"/>
        <v>73.81670114034813</v>
      </c>
      <c r="J179" s="45">
        <v>45092.37</v>
      </c>
    </row>
    <row r="180" spans="1:10" ht="22.5" hidden="1">
      <c r="A180" s="24"/>
      <c r="B180" s="31"/>
      <c r="C180" s="32" t="s">
        <v>75</v>
      </c>
      <c r="D180" s="14" t="s">
        <v>113</v>
      </c>
      <c r="E180" s="27"/>
      <c r="F180" s="27"/>
      <c r="G180" s="144" t="e">
        <f t="shared" si="15"/>
        <v>#DIV/0!</v>
      </c>
      <c r="H180" s="144"/>
      <c r="I180" s="156" t="s">
        <v>149</v>
      </c>
      <c r="J180" s="27" t="s">
        <v>149</v>
      </c>
    </row>
    <row r="181" spans="1:12" ht="12.75">
      <c r="A181" s="21"/>
      <c r="B181" s="29">
        <v>80110</v>
      </c>
      <c r="C181" s="22"/>
      <c r="D181" s="16" t="s">
        <v>60</v>
      </c>
      <c r="E181" s="23">
        <f>SUM(E182:E185)</f>
        <v>12078</v>
      </c>
      <c r="F181" s="23">
        <f>SUM(F182:F185)</f>
        <v>12121.16</v>
      </c>
      <c r="G181" s="143">
        <f t="shared" si="15"/>
        <v>100.35734393111443</v>
      </c>
      <c r="H181" s="143">
        <f>SUM(H183:H184)</f>
        <v>25472.75</v>
      </c>
      <c r="I181" s="143">
        <f aca="true" t="shared" si="17" ref="I181:I190">(F181/J181)*100</f>
        <v>482.68589792090603</v>
      </c>
      <c r="J181" s="23">
        <f>SUM(J183:J184)</f>
        <v>2511.19</v>
      </c>
      <c r="K181" s="174"/>
      <c r="L181" s="174"/>
    </row>
    <row r="182" spans="1:12" ht="12.75">
      <c r="A182" s="21"/>
      <c r="B182" s="38"/>
      <c r="C182" s="32" t="s">
        <v>163</v>
      </c>
      <c r="D182" s="12" t="s">
        <v>164</v>
      </c>
      <c r="E182" s="27">
        <v>6816</v>
      </c>
      <c r="F182" s="27">
        <v>6815.6</v>
      </c>
      <c r="G182" s="144">
        <f t="shared" si="15"/>
        <v>99.99413145539906</v>
      </c>
      <c r="H182" s="143"/>
      <c r="I182" s="156" t="s">
        <v>149</v>
      </c>
      <c r="J182" s="45" t="s">
        <v>149</v>
      </c>
      <c r="K182" s="174"/>
      <c r="L182" s="174"/>
    </row>
    <row r="183" spans="1:10" ht="12.75" hidden="1">
      <c r="A183" s="24"/>
      <c r="B183" s="31"/>
      <c r="C183" s="36" t="s">
        <v>26</v>
      </c>
      <c r="D183" s="12" t="s">
        <v>27</v>
      </c>
      <c r="E183" s="27"/>
      <c r="F183" s="27"/>
      <c r="G183" s="144" t="e">
        <f t="shared" si="15"/>
        <v>#DIV/0!</v>
      </c>
      <c r="H183" s="144">
        <v>21581.88</v>
      </c>
      <c r="I183" s="144">
        <f t="shared" si="17"/>
        <v>0</v>
      </c>
      <c r="J183" s="27">
        <v>204.11</v>
      </c>
    </row>
    <row r="184" spans="1:10" ht="12.75">
      <c r="A184" s="24"/>
      <c r="B184" s="31"/>
      <c r="C184" s="30" t="s">
        <v>11</v>
      </c>
      <c r="D184" s="12" t="s">
        <v>12</v>
      </c>
      <c r="E184" s="27">
        <v>2910</v>
      </c>
      <c r="F184" s="27">
        <v>2955.36</v>
      </c>
      <c r="G184" s="144">
        <f t="shared" si="15"/>
        <v>101.55876288659793</v>
      </c>
      <c r="H184" s="144">
        <v>3890.87</v>
      </c>
      <c r="I184" s="144">
        <f t="shared" si="17"/>
        <v>128.09958909097213</v>
      </c>
      <c r="J184" s="27">
        <v>2307.08</v>
      </c>
    </row>
    <row r="185" spans="1:10" ht="33.75">
      <c r="A185" s="24"/>
      <c r="B185" s="31"/>
      <c r="C185" s="32" t="s">
        <v>196</v>
      </c>
      <c r="D185" s="14" t="s">
        <v>225</v>
      </c>
      <c r="E185" s="27">
        <v>2352</v>
      </c>
      <c r="F185" s="27">
        <v>2350.2</v>
      </c>
      <c r="G185" s="144">
        <f t="shared" si="15"/>
        <v>99.92346938775509</v>
      </c>
      <c r="H185" s="144"/>
      <c r="I185" s="156" t="s">
        <v>149</v>
      </c>
      <c r="J185" s="45" t="s">
        <v>149</v>
      </c>
    </row>
    <row r="186" spans="1:10" ht="12.75">
      <c r="A186" s="24"/>
      <c r="B186" s="29">
        <v>80114</v>
      </c>
      <c r="C186" s="104"/>
      <c r="D186" s="16" t="s">
        <v>213</v>
      </c>
      <c r="E186" s="23">
        <f>SUM(E187:E188)</f>
        <v>150</v>
      </c>
      <c r="F186" s="23">
        <f>SUM(F187:F188)</f>
        <v>130</v>
      </c>
      <c r="G186" s="143">
        <f t="shared" si="15"/>
        <v>86.66666666666667</v>
      </c>
      <c r="H186" s="156"/>
      <c r="I186" s="143">
        <f t="shared" si="17"/>
        <v>2.800860941563268</v>
      </c>
      <c r="J186" s="23">
        <f>SUM(J187:J188)</f>
        <v>4641.43</v>
      </c>
    </row>
    <row r="187" spans="1:10" ht="12.75" hidden="1">
      <c r="A187" s="24"/>
      <c r="B187" s="38"/>
      <c r="C187" s="32" t="s">
        <v>26</v>
      </c>
      <c r="D187" s="12" t="s">
        <v>27</v>
      </c>
      <c r="E187" s="27"/>
      <c r="F187" s="27"/>
      <c r="G187" s="144" t="e">
        <f t="shared" si="15"/>
        <v>#DIV/0!</v>
      </c>
      <c r="H187" s="156"/>
      <c r="I187" s="144" t="e">
        <f t="shared" si="17"/>
        <v>#DIV/0!</v>
      </c>
      <c r="J187" s="45"/>
    </row>
    <row r="188" spans="1:10" ht="12.75">
      <c r="A188" s="24"/>
      <c r="B188" s="31"/>
      <c r="C188" s="32" t="s">
        <v>11</v>
      </c>
      <c r="D188" s="12" t="s">
        <v>12</v>
      </c>
      <c r="E188" s="27">
        <v>150</v>
      </c>
      <c r="F188" s="27">
        <v>130</v>
      </c>
      <c r="G188" s="144">
        <f t="shared" si="15"/>
        <v>86.66666666666667</v>
      </c>
      <c r="H188" s="156"/>
      <c r="I188" s="144">
        <f t="shared" si="17"/>
        <v>2.800860941563268</v>
      </c>
      <c r="J188" s="45">
        <v>4641.43</v>
      </c>
    </row>
    <row r="189" spans="1:10" ht="12.75">
      <c r="A189" s="24"/>
      <c r="B189" s="29">
        <v>80195</v>
      </c>
      <c r="C189" s="22"/>
      <c r="D189" s="16" t="s">
        <v>5</v>
      </c>
      <c r="E189" s="23">
        <f>SUM(E190:E192)</f>
        <v>1500</v>
      </c>
      <c r="F189" s="23">
        <f>SUM(F190:F192)</f>
        <v>222.7</v>
      </c>
      <c r="G189" s="143">
        <f t="shared" si="15"/>
        <v>14.846666666666666</v>
      </c>
      <c r="H189" s="149"/>
      <c r="I189" s="143">
        <f t="shared" si="17"/>
        <v>0.7121161104198862</v>
      </c>
      <c r="J189" s="42">
        <f>SUM(J190:J192)</f>
        <v>31272.99</v>
      </c>
    </row>
    <row r="190" spans="1:10" ht="22.5">
      <c r="A190" s="24"/>
      <c r="B190" s="31"/>
      <c r="C190" s="32" t="s">
        <v>28</v>
      </c>
      <c r="D190" s="14" t="s">
        <v>109</v>
      </c>
      <c r="E190" s="27">
        <v>1500</v>
      </c>
      <c r="F190" s="27">
        <v>222.7</v>
      </c>
      <c r="G190" s="144">
        <f t="shared" si="15"/>
        <v>14.846666666666666</v>
      </c>
      <c r="H190" s="156"/>
      <c r="I190" s="144">
        <f t="shared" si="17"/>
        <v>27.8375</v>
      </c>
      <c r="J190" s="45">
        <v>800</v>
      </c>
    </row>
    <row r="191" spans="1:10" ht="45" hidden="1">
      <c r="A191" s="24"/>
      <c r="B191" s="31"/>
      <c r="C191" s="32" t="s">
        <v>204</v>
      </c>
      <c r="D191" s="14" t="s">
        <v>205</v>
      </c>
      <c r="E191" s="27"/>
      <c r="F191" s="27"/>
      <c r="G191" s="144" t="e">
        <f t="shared" si="15"/>
        <v>#DIV/0!</v>
      </c>
      <c r="H191" s="156"/>
      <c r="I191" s="144"/>
      <c r="J191" s="45">
        <v>28624.99</v>
      </c>
    </row>
    <row r="192" spans="1:10" ht="12.75" hidden="1">
      <c r="A192" s="24"/>
      <c r="B192" s="31"/>
      <c r="C192" s="32" t="s">
        <v>58</v>
      </c>
      <c r="D192" s="14" t="s">
        <v>125</v>
      </c>
      <c r="E192" s="27"/>
      <c r="F192" s="27"/>
      <c r="G192" s="144" t="e">
        <f t="shared" si="15"/>
        <v>#DIV/0!</v>
      </c>
      <c r="H192" s="144"/>
      <c r="I192" s="144">
        <f aca="true" t="shared" si="18" ref="I192:I201">(F192/J192)*100</f>
        <v>0</v>
      </c>
      <c r="J192" s="27">
        <v>1848</v>
      </c>
    </row>
    <row r="193" spans="1:10" ht="12.75">
      <c r="A193" s="28">
        <v>851</v>
      </c>
      <c r="B193" s="18"/>
      <c r="C193" s="34"/>
      <c r="D193" s="68" t="s">
        <v>61</v>
      </c>
      <c r="E193" s="20">
        <f>E194+E197+E199+E201+E206</f>
        <v>118573</v>
      </c>
      <c r="F193" s="20">
        <f>SUM(F194,F197,F199,F201,F206)</f>
        <v>129371.41999999998</v>
      </c>
      <c r="G193" s="142">
        <f t="shared" si="15"/>
        <v>109.10698050989684</v>
      </c>
      <c r="H193" s="142" t="e">
        <f>H194+H201+#REF!+H206</f>
        <v>#REF!</v>
      </c>
      <c r="I193" s="142">
        <f t="shared" si="18"/>
        <v>88.23900291634988</v>
      </c>
      <c r="J193" s="20">
        <f>SUM(J194,J197,J199,J201,J206,)</f>
        <v>146614.78000000003</v>
      </c>
    </row>
    <row r="194" spans="1:10" ht="12.75">
      <c r="A194" s="48"/>
      <c r="B194" s="29">
        <v>85141</v>
      </c>
      <c r="C194" s="22"/>
      <c r="D194" s="70" t="s">
        <v>62</v>
      </c>
      <c r="E194" s="23">
        <f>SUM(E195:E196)</f>
        <v>37100</v>
      </c>
      <c r="F194" s="23">
        <f>SUM(F195:F196)</f>
        <v>37100</v>
      </c>
      <c r="G194" s="149">
        <f>F194*100/E194</f>
        <v>100</v>
      </c>
      <c r="H194" s="143">
        <f>H196+H195</f>
        <v>49700</v>
      </c>
      <c r="I194" s="143">
        <f t="shared" si="18"/>
        <v>71.34992715960941</v>
      </c>
      <c r="J194" s="23">
        <f>J196+J195</f>
        <v>51997.25</v>
      </c>
    </row>
    <row r="195" spans="1:10" ht="12.75">
      <c r="A195" s="24"/>
      <c r="B195" s="31"/>
      <c r="C195" s="36" t="s">
        <v>11</v>
      </c>
      <c r="D195" s="13" t="s">
        <v>12</v>
      </c>
      <c r="E195" s="27">
        <v>17100</v>
      </c>
      <c r="F195" s="27">
        <v>17100</v>
      </c>
      <c r="G195" s="144">
        <f t="shared" si="15"/>
        <v>100</v>
      </c>
      <c r="H195" s="144">
        <v>39700</v>
      </c>
      <c r="I195" s="144">
        <f t="shared" si="18"/>
        <v>53.43750000000001</v>
      </c>
      <c r="J195" s="27">
        <v>32000</v>
      </c>
    </row>
    <row r="196" spans="1:10" ht="33.75">
      <c r="A196" s="48"/>
      <c r="B196" s="38"/>
      <c r="C196" s="32">
        <v>2320</v>
      </c>
      <c r="D196" s="14" t="s">
        <v>226</v>
      </c>
      <c r="E196" s="27">
        <v>20000</v>
      </c>
      <c r="F196" s="27">
        <v>20000</v>
      </c>
      <c r="G196" s="144">
        <f t="shared" si="15"/>
        <v>100</v>
      </c>
      <c r="H196" s="144">
        <v>10000</v>
      </c>
      <c r="I196" s="144">
        <f t="shared" si="18"/>
        <v>100.01375189088499</v>
      </c>
      <c r="J196" s="27">
        <v>19997.25</v>
      </c>
    </row>
    <row r="197" spans="1:10" s="124" customFormat="1" ht="22.5">
      <c r="A197" s="122"/>
      <c r="B197" s="136">
        <v>85154</v>
      </c>
      <c r="C197" s="123"/>
      <c r="D197" s="15" t="s">
        <v>169</v>
      </c>
      <c r="E197" s="108">
        <f>SUM(E198:E198)</f>
        <v>2247</v>
      </c>
      <c r="F197" s="108">
        <f>SUM(F198:F198)</f>
        <v>2247.71</v>
      </c>
      <c r="G197" s="150">
        <f t="shared" si="15"/>
        <v>100.03159768580329</v>
      </c>
      <c r="H197" s="150"/>
      <c r="I197" s="149">
        <f t="shared" si="18"/>
        <v>180.20604505732382</v>
      </c>
      <c r="J197" s="23">
        <f>J199+J198</f>
        <v>1247.3</v>
      </c>
    </row>
    <row r="198" spans="1:10" ht="12.75">
      <c r="A198" s="48"/>
      <c r="B198" s="118"/>
      <c r="C198" s="32" t="s">
        <v>11</v>
      </c>
      <c r="D198" s="13" t="s">
        <v>12</v>
      </c>
      <c r="E198" s="27">
        <v>2247</v>
      </c>
      <c r="F198" s="27">
        <v>2247.71</v>
      </c>
      <c r="G198" s="144">
        <f t="shared" si="15"/>
        <v>100.03159768580329</v>
      </c>
      <c r="H198" s="144"/>
      <c r="I198" s="156">
        <f t="shared" si="18"/>
        <v>180.20604505732382</v>
      </c>
      <c r="J198" s="27">
        <v>1247.3</v>
      </c>
    </row>
    <row r="199" spans="1:10" ht="12.75" hidden="1">
      <c r="A199" s="48"/>
      <c r="B199" s="29">
        <v>85154</v>
      </c>
      <c r="C199" s="46"/>
      <c r="D199" s="72" t="s">
        <v>201</v>
      </c>
      <c r="E199" s="23">
        <f>SUM(E200)</f>
        <v>0</v>
      </c>
      <c r="F199" s="23">
        <f>F200</f>
        <v>0</v>
      </c>
      <c r="G199" s="156" t="e">
        <f>F199*100/E199</f>
        <v>#DIV/0!</v>
      </c>
      <c r="H199" s="144"/>
      <c r="I199" s="156" t="e">
        <f t="shared" si="18"/>
        <v>#DIV/0!</v>
      </c>
      <c r="J199" s="45">
        <f>SUM(J200:J200)</f>
        <v>0</v>
      </c>
    </row>
    <row r="200" spans="1:10" ht="12.75" hidden="1">
      <c r="A200" s="48"/>
      <c r="B200" s="167"/>
      <c r="C200" s="32" t="s">
        <v>11</v>
      </c>
      <c r="D200" s="13" t="s">
        <v>12</v>
      </c>
      <c r="E200" s="27"/>
      <c r="F200" s="27"/>
      <c r="G200" s="156" t="e">
        <f>F200*100/E200</f>
        <v>#DIV/0!</v>
      </c>
      <c r="H200" s="144"/>
      <c r="I200" s="156" t="e">
        <f t="shared" si="18"/>
        <v>#DIV/0!</v>
      </c>
      <c r="J200" s="45"/>
    </row>
    <row r="201" spans="1:10" ht="12.75">
      <c r="A201" s="21"/>
      <c r="B201" s="29">
        <v>85158</v>
      </c>
      <c r="C201" s="22"/>
      <c r="D201" s="16" t="s">
        <v>63</v>
      </c>
      <c r="E201" s="23">
        <f>SUM(E202:E205)</f>
        <v>73050</v>
      </c>
      <c r="F201" s="23">
        <f>SUM(F202:F205)</f>
        <v>84043.70999999999</v>
      </c>
      <c r="G201" s="143">
        <f t="shared" si="15"/>
        <v>115.04956878850102</v>
      </c>
      <c r="H201" s="143">
        <f>SUM(H203:H205)</f>
        <v>346335.3</v>
      </c>
      <c r="I201" s="143">
        <f t="shared" si="18"/>
        <v>95.88820458289786</v>
      </c>
      <c r="J201" s="23">
        <f>SUM(J202:J205)</f>
        <v>87647.6</v>
      </c>
    </row>
    <row r="202" spans="1:10" ht="12.75">
      <c r="A202" s="21"/>
      <c r="B202" s="38"/>
      <c r="C202" s="32" t="s">
        <v>17</v>
      </c>
      <c r="D202" s="14" t="s">
        <v>18</v>
      </c>
      <c r="E202" s="27">
        <v>50</v>
      </c>
      <c r="F202" s="27">
        <v>58.2</v>
      </c>
      <c r="G202" s="152">
        <f t="shared" si="15"/>
        <v>116.4</v>
      </c>
      <c r="H202" s="143"/>
      <c r="I202" s="144">
        <f aca="true" t="shared" si="19" ref="I202:I209">(F202/J202)*100</f>
        <v>38.32982086406744</v>
      </c>
      <c r="J202" s="45">
        <v>151.84</v>
      </c>
    </row>
    <row r="203" spans="1:10" ht="12.75">
      <c r="A203" s="24"/>
      <c r="B203" s="31"/>
      <c r="C203" s="36" t="s">
        <v>64</v>
      </c>
      <c r="D203" s="12" t="s">
        <v>65</v>
      </c>
      <c r="E203" s="27">
        <v>73000</v>
      </c>
      <c r="F203" s="27">
        <v>83985.51</v>
      </c>
      <c r="G203" s="144">
        <f t="shared" si="15"/>
        <v>115.04864383561643</v>
      </c>
      <c r="H203" s="144">
        <v>336918.95</v>
      </c>
      <c r="I203" s="144">
        <f t="shared" si="19"/>
        <v>96.05764041046105</v>
      </c>
      <c r="J203" s="27">
        <v>87432.41</v>
      </c>
    </row>
    <row r="204" spans="1:10" ht="12.75" hidden="1">
      <c r="A204" s="24"/>
      <c r="B204" s="31"/>
      <c r="C204" s="37" t="s">
        <v>26</v>
      </c>
      <c r="D204" s="12" t="s">
        <v>27</v>
      </c>
      <c r="E204" s="27"/>
      <c r="F204" s="27"/>
      <c r="G204" s="144" t="e">
        <f t="shared" si="15"/>
        <v>#DIV/0!</v>
      </c>
      <c r="H204" s="144">
        <v>7976.35</v>
      </c>
      <c r="I204" s="144">
        <f t="shared" si="19"/>
        <v>0</v>
      </c>
      <c r="J204" s="27">
        <v>63.35</v>
      </c>
    </row>
    <row r="205" spans="1:10" ht="12.75" hidden="1">
      <c r="A205" s="24"/>
      <c r="B205" s="31"/>
      <c r="C205" s="30" t="s">
        <v>11</v>
      </c>
      <c r="D205" s="12" t="s">
        <v>12</v>
      </c>
      <c r="E205" s="27"/>
      <c r="F205" s="27"/>
      <c r="G205" s="144" t="e">
        <f t="shared" si="15"/>
        <v>#DIV/0!</v>
      </c>
      <c r="H205" s="144">
        <v>1440</v>
      </c>
      <c r="I205" s="144" t="e">
        <f t="shared" si="19"/>
        <v>#DIV/0!</v>
      </c>
      <c r="J205" s="27"/>
    </row>
    <row r="206" spans="1:10" ht="12.75">
      <c r="A206" s="21"/>
      <c r="B206" s="29">
        <v>85195</v>
      </c>
      <c r="C206" s="22"/>
      <c r="D206" s="71" t="s">
        <v>5</v>
      </c>
      <c r="E206" s="23">
        <f>SUM(E207:E209)</f>
        <v>6176</v>
      </c>
      <c r="F206" s="23">
        <f>SUM(F207:F209)</f>
        <v>5980</v>
      </c>
      <c r="G206" s="143">
        <f t="shared" si="15"/>
        <v>96.82642487046633</v>
      </c>
      <c r="H206" s="143" t="e">
        <f>H209+#REF!</f>
        <v>#REF!</v>
      </c>
      <c r="I206" s="143">
        <f t="shared" si="19"/>
        <v>104.49740766046381</v>
      </c>
      <c r="J206" s="23">
        <f>SUM(J207:J209)</f>
        <v>5722.63</v>
      </c>
    </row>
    <row r="207" spans="1:10" ht="12.75">
      <c r="A207" s="21"/>
      <c r="B207" s="38"/>
      <c r="C207" s="32" t="s">
        <v>26</v>
      </c>
      <c r="D207" s="12" t="s">
        <v>27</v>
      </c>
      <c r="E207" s="27">
        <v>2</v>
      </c>
      <c r="F207" s="27">
        <v>2</v>
      </c>
      <c r="G207" s="144">
        <f t="shared" si="15"/>
        <v>100</v>
      </c>
      <c r="H207" s="149"/>
      <c r="I207" s="144">
        <f t="shared" si="19"/>
        <v>28.57142857142857</v>
      </c>
      <c r="J207" s="45">
        <v>7</v>
      </c>
    </row>
    <row r="208" spans="1:10" ht="12.75" hidden="1">
      <c r="A208" s="21"/>
      <c r="B208" s="38"/>
      <c r="C208" s="32" t="s">
        <v>11</v>
      </c>
      <c r="D208" s="12" t="s">
        <v>12</v>
      </c>
      <c r="E208" s="27"/>
      <c r="F208" s="27"/>
      <c r="G208" s="144" t="e">
        <f t="shared" si="15"/>
        <v>#DIV/0!</v>
      </c>
      <c r="H208" s="156"/>
      <c r="I208" s="144">
        <f t="shared" si="19"/>
        <v>0</v>
      </c>
      <c r="J208" s="45">
        <v>227.63</v>
      </c>
    </row>
    <row r="209" spans="1:10" ht="45">
      <c r="A209" s="24"/>
      <c r="B209" s="31"/>
      <c r="C209" s="32">
        <v>2010</v>
      </c>
      <c r="D209" s="14" t="s">
        <v>186</v>
      </c>
      <c r="E209" s="27">
        <v>6174</v>
      </c>
      <c r="F209" s="27">
        <v>5978</v>
      </c>
      <c r="G209" s="144">
        <f t="shared" si="15"/>
        <v>96.82539682539682</v>
      </c>
      <c r="H209" s="144">
        <v>1817</v>
      </c>
      <c r="I209" s="144">
        <f t="shared" si="19"/>
        <v>108.92857142857142</v>
      </c>
      <c r="J209" s="27">
        <v>5488</v>
      </c>
    </row>
    <row r="210" spans="1:10" ht="12.75">
      <c r="A210" s="28">
        <v>852</v>
      </c>
      <c r="B210" s="18"/>
      <c r="C210" s="34"/>
      <c r="D210" s="68" t="s">
        <v>66</v>
      </c>
      <c r="E210" s="20">
        <f>SUM(E211,E213,E219,E221,E229,E234,E241,E244,E250,E257,E259,E264,E270)</f>
        <v>33646812</v>
      </c>
      <c r="F210" s="20">
        <f>SUM(F211,F213,F219,F221,F229,F234,F241,F244,F250,F255,F257,F259,F264,F266,F270)</f>
        <v>33245085.71</v>
      </c>
      <c r="G210" s="142">
        <f t="shared" si="15"/>
        <v>98.80604947060066</v>
      </c>
      <c r="H210" s="20" t="e">
        <f>SUM(H211,H213,H221,H229,H234,H241,H244,H250,H259,H264,H266,H270)</f>
        <v>#REF!</v>
      </c>
      <c r="I210" s="20">
        <f aca="true" t="shared" si="20" ref="I210:I217">(F210/J210)*100</f>
        <v>106.23632198897424</v>
      </c>
      <c r="J210" s="20">
        <f>SUM(J211,J213,J221,J229,J234,J241,J244,J250,J255,J259,J264,J266,J268,J270)</f>
        <v>31293520.979999997</v>
      </c>
    </row>
    <row r="211" spans="1:10" ht="12.75">
      <c r="A211" s="49"/>
      <c r="B211" s="50">
        <v>85202</v>
      </c>
      <c r="C211" s="51"/>
      <c r="D211" s="72" t="s">
        <v>67</v>
      </c>
      <c r="E211" s="52">
        <f>SUM(E212:E212)</f>
        <v>28773</v>
      </c>
      <c r="F211" s="52">
        <f>SUM(F212)</f>
        <v>28773.15</v>
      </c>
      <c r="G211" s="151">
        <f t="shared" si="15"/>
        <v>100.00052132207277</v>
      </c>
      <c r="H211" s="151">
        <f>H212</f>
        <v>3600</v>
      </c>
      <c r="I211" s="151">
        <f t="shared" si="20"/>
        <v>45.625346077220655</v>
      </c>
      <c r="J211" s="52">
        <f>SUM(J212)</f>
        <v>63063.96</v>
      </c>
    </row>
    <row r="212" spans="1:10" ht="12.75">
      <c r="A212" s="49"/>
      <c r="B212" s="53"/>
      <c r="C212" s="54" t="s">
        <v>64</v>
      </c>
      <c r="D212" s="12" t="s">
        <v>65</v>
      </c>
      <c r="E212" s="55">
        <v>28773</v>
      </c>
      <c r="F212" s="55">
        <v>28773.15</v>
      </c>
      <c r="G212" s="147">
        <f t="shared" si="15"/>
        <v>100.00052132207277</v>
      </c>
      <c r="H212" s="147">
        <v>3600</v>
      </c>
      <c r="I212" s="147">
        <f t="shared" si="20"/>
        <v>45.625346077220655</v>
      </c>
      <c r="J212" s="55">
        <v>63063.96</v>
      </c>
    </row>
    <row r="213" spans="1:10" ht="12.75">
      <c r="A213" s="49"/>
      <c r="B213" s="50">
        <v>85203</v>
      </c>
      <c r="C213" s="51"/>
      <c r="D213" s="72" t="s">
        <v>68</v>
      </c>
      <c r="E213" s="23">
        <f>SUM(E214:E218)</f>
        <v>786613</v>
      </c>
      <c r="F213" s="23">
        <f>SUM(F214:F218)</f>
        <v>787420.96</v>
      </c>
      <c r="G213" s="143">
        <f t="shared" si="15"/>
        <v>100.10271378683038</v>
      </c>
      <c r="H213" s="143" t="e">
        <f>#REF!+H216</f>
        <v>#REF!</v>
      </c>
      <c r="I213" s="143">
        <f t="shared" si="20"/>
        <v>120.88157875183774</v>
      </c>
      <c r="J213" s="23">
        <f>SUM(J214:J218)</f>
        <v>651398.64</v>
      </c>
    </row>
    <row r="214" spans="1:10" ht="12.75">
      <c r="A214" s="49"/>
      <c r="B214" s="53"/>
      <c r="C214" s="54" t="s">
        <v>64</v>
      </c>
      <c r="D214" s="12" t="s">
        <v>65</v>
      </c>
      <c r="E214" s="27">
        <v>108040</v>
      </c>
      <c r="F214" s="27">
        <v>109054.23</v>
      </c>
      <c r="G214" s="144">
        <f t="shared" si="15"/>
        <v>100.93875416512402</v>
      </c>
      <c r="H214" s="144"/>
      <c r="I214" s="144">
        <f t="shared" si="20"/>
        <v>93.40979820069128</v>
      </c>
      <c r="J214" s="45">
        <v>116748.17</v>
      </c>
    </row>
    <row r="215" spans="1:10" ht="12.75" hidden="1">
      <c r="A215" s="56"/>
      <c r="B215" s="57"/>
      <c r="C215" s="54" t="s">
        <v>26</v>
      </c>
      <c r="D215" s="12" t="s">
        <v>27</v>
      </c>
      <c r="E215" s="55"/>
      <c r="F215" s="55"/>
      <c r="G215" s="144" t="e">
        <f t="shared" si="15"/>
        <v>#DIV/0!</v>
      </c>
      <c r="H215" s="144"/>
      <c r="I215" s="144" t="e">
        <f t="shared" si="20"/>
        <v>#DIV/0!</v>
      </c>
      <c r="J215" s="27">
        <v>0</v>
      </c>
    </row>
    <row r="216" spans="1:10" ht="12.75">
      <c r="A216" s="56"/>
      <c r="B216" s="57"/>
      <c r="C216" s="58" t="s">
        <v>11</v>
      </c>
      <c r="D216" s="13" t="s">
        <v>12</v>
      </c>
      <c r="E216" s="55">
        <v>670</v>
      </c>
      <c r="F216" s="55">
        <v>716.73</v>
      </c>
      <c r="G216" s="144">
        <f t="shared" si="15"/>
        <v>106.97462686567164</v>
      </c>
      <c r="H216" s="144">
        <v>283</v>
      </c>
      <c r="I216" s="144">
        <f t="shared" si="20"/>
        <v>20.012509039735747</v>
      </c>
      <c r="J216" s="45">
        <v>3581.41</v>
      </c>
    </row>
    <row r="217" spans="1:10" s="124" customFormat="1" ht="45">
      <c r="A217" s="125"/>
      <c r="B217" s="126"/>
      <c r="C217" s="107">
        <v>2010</v>
      </c>
      <c r="D217" s="14" t="s">
        <v>186</v>
      </c>
      <c r="E217" s="127">
        <v>657903</v>
      </c>
      <c r="F217" s="127">
        <v>657650</v>
      </c>
      <c r="G217" s="144">
        <f t="shared" si="15"/>
        <v>99.96154448300129</v>
      </c>
      <c r="H217" s="144"/>
      <c r="I217" s="144">
        <f t="shared" si="20"/>
        <v>123.83511854371632</v>
      </c>
      <c r="J217" s="45">
        <v>531069.06</v>
      </c>
    </row>
    <row r="218" spans="1:10" ht="45">
      <c r="A218" s="56"/>
      <c r="B218" s="61"/>
      <c r="C218" s="32" t="s">
        <v>168</v>
      </c>
      <c r="D218" s="14" t="s">
        <v>170</v>
      </c>
      <c r="E218" s="55">
        <v>20000</v>
      </c>
      <c r="F218" s="55">
        <v>20000</v>
      </c>
      <c r="G218" s="144">
        <f t="shared" si="15"/>
        <v>100</v>
      </c>
      <c r="H218" s="144"/>
      <c r="I218" s="156" t="s">
        <v>149</v>
      </c>
      <c r="J218" s="45" t="s">
        <v>149</v>
      </c>
    </row>
    <row r="219" spans="1:10" ht="13.5" customHeight="1">
      <c r="A219" s="56"/>
      <c r="B219" s="50">
        <v>85206</v>
      </c>
      <c r="C219" s="46"/>
      <c r="D219" s="15" t="s">
        <v>231</v>
      </c>
      <c r="E219" s="52">
        <f>SUM(E220:E220)</f>
        <v>32404.5</v>
      </c>
      <c r="F219" s="52">
        <f>SUM(F220:F220)</f>
        <v>32248.82</v>
      </c>
      <c r="G219" s="149">
        <f t="shared" si="15"/>
        <v>99.51957289882579</v>
      </c>
      <c r="H219" s="144"/>
      <c r="I219" s="149" t="s">
        <v>149</v>
      </c>
      <c r="J219" s="42" t="s">
        <v>149</v>
      </c>
    </row>
    <row r="220" spans="1:10" ht="33.75">
      <c r="A220" s="56"/>
      <c r="B220" s="120"/>
      <c r="C220" s="32" t="s">
        <v>58</v>
      </c>
      <c r="D220" s="14" t="s">
        <v>227</v>
      </c>
      <c r="E220" s="55">
        <v>32404.5</v>
      </c>
      <c r="F220" s="55">
        <v>32248.82</v>
      </c>
      <c r="G220" s="144">
        <f t="shared" si="15"/>
        <v>99.51957289882579</v>
      </c>
      <c r="H220" s="144"/>
      <c r="I220" s="156" t="s">
        <v>149</v>
      </c>
      <c r="J220" s="45" t="s">
        <v>149</v>
      </c>
    </row>
    <row r="221" spans="1:10" ht="35.25" customHeight="1">
      <c r="A221" s="21"/>
      <c r="B221" s="29">
        <v>85212</v>
      </c>
      <c r="C221" s="22"/>
      <c r="D221" s="73" t="s">
        <v>121</v>
      </c>
      <c r="E221" s="42">
        <f>SUM(E223:E228)</f>
        <v>22513241</v>
      </c>
      <c r="F221" s="42">
        <f>SUM(F223:F228)</f>
        <v>22120132.140000004</v>
      </c>
      <c r="G221" s="149">
        <f t="shared" si="15"/>
        <v>98.25387708504522</v>
      </c>
      <c r="H221" s="149">
        <f>SUM(H224:H228)</f>
        <v>18292745.57</v>
      </c>
      <c r="I221" s="149">
        <f aca="true" t="shared" si="21" ref="I221:I230">(F221/J221)*100</f>
        <v>101.10427195024042</v>
      </c>
      <c r="J221" s="42">
        <f>SUM(J222:J228)</f>
        <v>21878533.63</v>
      </c>
    </row>
    <row r="222" spans="1:10" ht="12.75" hidden="1">
      <c r="A222" s="21"/>
      <c r="B222" s="38"/>
      <c r="C222" s="54" t="s">
        <v>78</v>
      </c>
      <c r="D222" s="12" t="s">
        <v>180</v>
      </c>
      <c r="E222" s="110" t="s">
        <v>183</v>
      </c>
      <c r="F222" s="110" t="s">
        <v>183</v>
      </c>
      <c r="G222" s="152" t="s">
        <v>149</v>
      </c>
      <c r="H222" s="110"/>
      <c r="I222" s="152" t="e">
        <f t="shared" si="21"/>
        <v>#VALUE!</v>
      </c>
      <c r="J222" s="45" t="s">
        <v>149</v>
      </c>
    </row>
    <row r="223" spans="1:10" s="109" customFormat="1" ht="12.75" customHeight="1">
      <c r="A223" s="105"/>
      <c r="B223" s="106"/>
      <c r="C223" s="107" t="s">
        <v>17</v>
      </c>
      <c r="D223" s="14" t="s">
        <v>18</v>
      </c>
      <c r="E223" s="110">
        <v>476</v>
      </c>
      <c r="F223" s="110">
        <v>794.7</v>
      </c>
      <c r="G223" s="152">
        <f t="shared" si="15"/>
        <v>166.95378151260505</v>
      </c>
      <c r="H223" s="152"/>
      <c r="I223" s="152">
        <f t="shared" si="21"/>
        <v>128.48827809215845</v>
      </c>
      <c r="J223" s="110">
        <v>618.5</v>
      </c>
    </row>
    <row r="224" spans="1:10" ht="24" customHeight="1" hidden="1">
      <c r="A224" s="21"/>
      <c r="B224" s="38"/>
      <c r="C224" s="54" t="s">
        <v>86</v>
      </c>
      <c r="D224" s="14" t="s">
        <v>114</v>
      </c>
      <c r="E224" s="27">
        <v>0</v>
      </c>
      <c r="F224" s="27">
        <v>0</v>
      </c>
      <c r="G224" s="152" t="e">
        <f t="shared" si="15"/>
        <v>#DIV/0!</v>
      </c>
      <c r="H224" s="152">
        <v>2069.21</v>
      </c>
      <c r="I224" s="152">
        <f t="shared" si="21"/>
        <v>0</v>
      </c>
      <c r="J224" s="110">
        <v>8434.33</v>
      </c>
    </row>
    <row r="225" spans="1:10" ht="24" customHeight="1">
      <c r="A225" s="21"/>
      <c r="B225" s="38"/>
      <c r="C225" s="54" t="s">
        <v>26</v>
      </c>
      <c r="D225" s="12" t="s">
        <v>27</v>
      </c>
      <c r="E225" s="27">
        <v>9700</v>
      </c>
      <c r="F225" s="27">
        <v>8369.19</v>
      </c>
      <c r="G225" s="144">
        <f t="shared" si="15"/>
        <v>86.28030927835052</v>
      </c>
      <c r="H225" s="152"/>
      <c r="I225" s="156" t="s">
        <v>149</v>
      </c>
      <c r="J225" s="110" t="s">
        <v>149</v>
      </c>
    </row>
    <row r="226" spans="1:10" ht="45">
      <c r="A226" s="24"/>
      <c r="B226" s="25"/>
      <c r="C226" s="32">
        <v>2010</v>
      </c>
      <c r="D226" s="14" t="s">
        <v>186</v>
      </c>
      <c r="E226" s="27">
        <v>22206312</v>
      </c>
      <c r="F226" s="27">
        <v>21799600.17</v>
      </c>
      <c r="G226" s="152">
        <f t="shared" si="15"/>
        <v>98.16848547385986</v>
      </c>
      <c r="H226" s="152">
        <v>18183643.39</v>
      </c>
      <c r="I226" s="152">
        <f t="shared" si="21"/>
        <v>101.07399379828273</v>
      </c>
      <c r="J226" s="110">
        <v>21567961.6</v>
      </c>
    </row>
    <row r="227" spans="1:10" ht="33.75">
      <c r="A227" s="24"/>
      <c r="B227" s="25"/>
      <c r="C227" s="32">
        <v>2360</v>
      </c>
      <c r="D227" s="14" t="s">
        <v>230</v>
      </c>
      <c r="E227" s="27">
        <v>260753</v>
      </c>
      <c r="F227" s="27">
        <v>267114.78</v>
      </c>
      <c r="G227" s="152">
        <f t="shared" si="15"/>
        <v>102.43977250501433</v>
      </c>
      <c r="H227" s="152">
        <v>85963.98</v>
      </c>
      <c r="I227" s="152">
        <f t="shared" si="21"/>
        <v>101.06140001074499</v>
      </c>
      <c r="J227" s="110">
        <v>264309.4</v>
      </c>
    </row>
    <row r="228" spans="1:10" ht="24" customHeight="1">
      <c r="A228" s="24"/>
      <c r="B228" s="25"/>
      <c r="C228" s="32" t="s">
        <v>75</v>
      </c>
      <c r="D228" s="14" t="s">
        <v>113</v>
      </c>
      <c r="E228" s="27">
        <v>36000</v>
      </c>
      <c r="F228" s="27">
        <v>44253.3</v>
      </c>
      <c r="G228" s="152">
        <f t="shared" si="15"/>
        <v>122.92583333333333</v>
      </c>
      <c r="H228" s="152">
        <v>21068.99</v>
      </c>
      <c r="I228" s="152">
        <f t="shared" si="21"/>
        <v>118.92915307257765</v>
      </c>
      <c r="J228" s="110">
        <v>37209.8</v>
      </c>
    </row>
    <row r="229" spans="1:10" ht="57.75" customHeight="1">
      <c r="A229" s="21"/>
      <c r="B229" s="29">
        <v>85213</v>
      </c>
      <c r="C229" s="22"/>
      <c r="D229" s="15" t="s">
        <v>214</v>
      </c>
      <c r="E229" s="23">
        <f>SUM(E230:E233)</f>
        <v>235694</v>
      </c>
      <c r="F229" s="23">
        <f>SUM(F230:F233)</f>
        <v>234235.97</v>
      </c>
      <c r="G229" s="143">
        <f t="shared" si="15"/>
        <v>99.38138858010811</v>
      </c>
      <c r="H229" s="143" t="e">
        <f>#REF!+#REF!+H233</f>
        <v>#REF!</v>
      </c>
      <c r="I229" s="143">
        <f t="shared" si="21"/>
        <v>101.34685380620579</v>
      </c>
      <c r="J229" s="23">
        <f>SUM(J230:J233)</f>
        <v>231123.07999999996</v>
      </c>
    </row>
    <row r="230" spans="1:10" ht="12.75">
      <c r="A230" s="21"/>
      <c r="B230" s="38"/>
      <c r="C230" s="32" t="s">
        <v>11</v>
      </c>
      <c r="D230" s="12" t="s">
        <v>12</v>
      </c>
      <c r="E230" s="27">
        <v>800</v>
      </c>
      <c r="F230" s="27">
        <v>445.87</v>
      </c>
      <c r="G230" s="144">
        <f t="shared" si="15"/>
        <v>55.73375</v>
      </c>
      <c r="H230" s="143"/>
      <c r="I230" s="152">
        <f t="shared" si="21"/>
        <v>932.9776103787405</v>
      </c>
      <c r="J230" s="45">
        <v>47.79</v>
      </c>
    </row>
    <row r="231" spans="1:10" ht="45">
      <c r="A231" s="24"/>
      <c r="B231" s="31"/>
      <c r="C231" s="32">
        <v>2010</v>
      </c>
      <c r="D231" s="14" t="s">
        <v>186</v>
      </c>
      <c r="E231" s="27">
        <v>80399</v>
      </c>
      <c r="F231" s="27">
        <v>79329.62</v>
      </c>
      <c r="G231" s="144">
        <f t="shared" si="15"/>
        <v>98.66990882971182</v>
      </c>
      <c r="H231" s="144"/>
      <c r="I231" s="144">
        <f aca="true" t="shared" si="22" ref="I231:I246">(F231/J231)*100</f>
        <v>84.80761525359875</v>
      </c>
      <c r="J231" s="27">
        <v>93540.68</v>
      </c>
    </row>
    <row r="232" spans="1:10" ht="33.75">
      <c r="A232" s="24"/>
      <c r="B232" s="31"/>
      <c r="C232" s="32" t="s">
        <v>58</v>
      </c>
      <c r="D232" s="14" t="s">
        <v>227</v>
      </c>
      <c r="E232" s="27">
        <v>154495</v>
      </c>
      <c r="F232" s="27">
        <v>154460.48</v>
      </c>
      <c r="G232" s="144">
        <f t="shared" si="15"/>
        <v>99.97765623482962</v>
      </c>
      <c r="H232" s="144">
        <v>0</v>
      </c>
      <c r="I232" s="144">
        <f t="shared" si="22"/>
        <v>112.46295509002506</v>
      </c>
      <c r="J232" s="27">
        <v>137343.43</v>
      </c>
    </row>
    <row r="233" spans="1:10" ht="22.5" hidden="1">
      <c r="A233" s="24"/>
      <c r="B233" s="31"/>
      <c r="C233" s="32" t="s">
        <v>75</v>
      </c>
      <c r="D233" s="14" t="s">
        <v>131</v>
      </c>
      <c r="E233" s="27">
        <v>0</v>
      </c>
      <c r="F233" s="27">
        <v>0</v>
      </c>
      <c r="G233" s="144" t="e">
        <f t="shared" si="15"/>
        <v>#DIV/0!</v>
      </c>
      <c r="H233" s="144">
        <v>0</v>
      </c>
      <c r="I233" s="144">
        <f t="shared" si="22"/>
        <v>0</v>
      </c>
      <c r="J233" s="27">
        <v>191.18</v>
      </c>
    </row>
    <row r="234" spans="1:10" ht="22.5">
      <c r="A234" s="21"/>
      <c r="B234" s="29">
        <v>85214</v>
      </c>
      <c r="C234" s="22"/>
      <c r="D234" s="15" t="s">
        <v>122</v>
      </c>
      <c r="E234" s="23">
        <f>SUM(E235:E240)</f>
        <v>3470573.5</v>
      </c>
      <c r="F234" s="23">
        <f>SUM(F235:F240)</f>
        <v>3467630.14</v>
      </c>
      <c r="G234" s="143">
        <f t="shared" si="15"/>
        <v>99.91519096195485</v>
      </c>
      <c r="H234" s="143">
        <f>SUM(H235:H240)</f>
        <v>1759123.1</v>
      </c>
      <c r="I234" s="143">
        <f t="shared" si="22"/>
        <v>138.55799659632817</v>
      </c>
      <c r="J234" s="23">
        <f>SUM(J235:J240)</f>
        <v>2502656.0900000003</v>
      </c>
    </row>
    <row r="235" spans="1:10" ht="24.75" customHeight="1" hidden="1">
      <c r="A235" s="24"/>
      <c r="B235" s="25"/>
      <c r="C235" s="59" t="s">
        <v>86</v>
      </c>
      <c r="D235" s="14" t="s">
        <v>114</v>
      </c>
      <c r="E235" s="27">
        <v>0</v>
      </c>
      <c r="F235" s="27">
        <v>0</v>
      </c>
      <c r="G235" s="144" t="e">
        <f t="shared" si="15"/>
        <v>#DIV/0!</v>
      </c>
      <c r="H235" s="144">
        <v>515.27</v>
      </c>
      <c r="I235" s="144">
        <f t="shared" si="22"/>
        <v>0</v>
      </c>
      <c r="J235" s="27">
        <v>255.58</v>
      </c>
    </row>
    <row r="236" spans="1:10" ht="12.75">
      <c r="A236" s="24"/>
      <c r="B236" s="25"/>
      <c r="C236" s="59" t="s">
        <v>26</v>
      </c>
      <c r="D236" s="14" t="s">
        <v>27</v>
      </c>
      <c r="E236" s="27">
        <v>1300</v>
      </c>
      <c r="F236" s="27">
        <v>244.66</v>
      </c>
      <c r="G236" s="144">
        <f t="shared" si="15"/>
        <v>18.82</v>
      </c>
      <c r="H236" s="144"/>
      <c r="I236" s="156" t="s">
        <v>149</v>
      </c>
      <c r="J236" s="45">
        <v>0</v>
      </c>
    </row>
    <row r="237" spans="1:10" ht="12.75">
      <c r="A237" s="24"/>
      <c r="B237" s="31"/>
      <c r="C237" s="32" t="s">
        <v>11</v>
      </c>
      <c r="D237" s="13" t="s">
        <v>12</v>
      </c>
      <c r="E237" s="27">
        <v>6100.5</v>
      </c>
      <c r="F237" s="27">
        <v>4359.52</v>
      </c>
      <c r="G237" s="144">
        <f t="shared" si="15"/>
        <v>71.46168346856815</v>
      </c>
      <c r="H237" s="144">
        <v>105</v>
      </c>
      <c r="I237" s="156" t="s">
        <v>149</v>
      </c>
      <c r="J237" s="27">
        <v>0</v>
      </c>
    </row>
    <row r="238" spans="1:10" ht="12.75" hidden="1">
      <c r="A238" s="24"/>
      <c r="B238" s="31"/>
      <c r="C238" s="32" t="s">
        <v>145</v>
      </c>
      <c r="D238" s="13" t="s">
        <v>125</v>
      </c>
      <c r="E238" s="27"/>
      <c r="F238" s="27"/>
      <c r="G238" s="144" t="e">
        <f t="shared" si="15"/>
        <v>#DIV/0!</v>
      </c>
      <c r="H238" s="144"/>
      <c r="I238" s="144" t="e">
        <f t="shared" si="22"/>
        <v>#DIV/0!</v>
      </c>
      <c r="J238" s="27">
        <v>0</v>
      </c>
    </row>
    <row r="239" spans="1:10" ht="33.75">
      <c r="A239" s="24"/>
      <c r="B239" s="31"/>
      <c r="C239" s="32">
        <v>2030</v>
      </c>
      <c r="D239" s="14" t="s">
        <v>228</v>
      </c>
      <c r="E239" s="27">
        <v>3463173</v>
      </c>
      <c r="F239" s="27">
        <v>3463025.96</v>
      </c>
      <c r="G239" s="144">
        <f t="shared" si="15"/>
        <v>99.99575418265273</v>
      </c>
      <c r="H239" s="144">
        <v>1741646.33</v>
      </c>
      <c r="I239" s="144">
        <f t="shared" si="22"/>
        <v>138.49665080175362</v>
      </c>
      <c r="J239" s="27">
        <v>2500440.22</v>
      </c>
    </row>
    <row r="240" spans="1:10" ht="24.75" customHeight="1" hidden="1">
      <c r="A240" s="24"/>
      <c r="B240" s="31"/>
      <c r="C240" s="32" t="s">
        <v>75</v>
      </c>
      <c r="D240" s="14" t="s">
        <v>113</v>
      </c>
      <c r="E240" s="27">
        <v>0</v>
      </c>
      <c r="F240" s="27">
        <v>0</v>
      </c>
      <c r="G240" s="144" t="e">
        <f t="shared" si="15"/>
        <v>#DIV/0!</v>
      </c>
      <c r="H240" s="144">
        <v>16856.5</v>
      </c>
      <c r="I240" s="144">
        <f t="shared" si="22"/>
        <v>0</v>
      </c>
      <c r="J240" s="27">
        <v>1960.29</v>
      </c>
    </row>
    <row r="241" spans="1:10" ht="12.75">
      <c r="A241" s="21"/>
      <c r="B241" s="29">
        <v>85215</v>
      </c>
      <c r="C241" s="22"/>
      <c r="D241" s="16" t="s">
        <v>69</v>
      </c>
      <c r="E241" s="23">
        <f>SUM(E242:E243)</f>
        <v>520</v>
      </c>
      <c r="F241" s="23">
        <f>SUM(F242:F243)</f>
        <v>563.3399999999999</v>
      </c>
      <c r="G241" s="143">
        <f t="shared" si="15"/>
        <v>108.33461538461538</v>
      </c>
      <c r="H241" s="143">
        <f>H243+H242</f>
        <v>7857.5599999999995</v>
      </c>
      <c r="I241" s="143">
        <f t="shared" si="22"/>
        <v>63.055742108797844</v>
      </c>
      <c r="J241" s="23">
        <f>J243+J242</f>
        <v>893.4</v>
      </c>
    </row>
    <row r="242" spans="1:10" ht="12.75">
      <c r="A242" s="21"/>
      <c r="B242" s="38"/>
      <c r="C242" s="59" t="s">
        <v>26</v>
      </c>
      <c r="D242" s="12" t="s">
        <v>27</v>
      </c>
      <c r="E242" s="27">
        <v>20</v>
      </c>
      <c r="F242" s="27">
        <v>38.54</v>
      </c>
      <c r="G242" s="144">
        <f t="shared" si="15"/>
        <v>192.7</v>
      </c>
      <c r="H242" s="144">
        <v>21.58</v>
      </c>
      <c r="I242" s="144">
        <f t="shared" si="22"/>
        <v>205.8760683760684</v>
      </c>
      <c r="J242" s="27">
        <v>18.72</v>
      </c>
    </row>
    <row r="243" spans="1:10" ht="12.75">
      <c r="A243" s="24"/>
      <c r="B243" s="31"/>
      <c r="C243" s="30" t="s">
        <v>11</v>
      </c>
      <c r="D243" s="13" t="s">
        <v>12</v>
      </c>
      <c r="E243" s="27">
        <v>500</v>
      </c>
      <c r="F243" s="27">
        <v>524.8</v>
      </c>
      <c r="G243" s="144">
        <f t="shared" si="15"/>
        <v>104.95999999999998</v>
      </c>
      <c r="H243" s="144">
        <v>7835.98</v>
      </c>
      <c r="I243" s="144">
        <f t="shared" si="22"/>
        <v>59.999085379796036</v>
      </c>
      <c r="J243" s="27">
        <v>874.68</v>
      </c>
    </row>
    <row r="244" spans="1:10" s="87" customFormat="1" ht="12.75">
      <c r="A244" s="21"/>
      <c r="B244" s="29">
        <v>85216</v>
      </c>
      <c r="C244" s="22"/>
      <c r="D244" s="74" t="s">
        <v>133</v>
      </c>
      <c r="E244" s="23">
        <f>SUM(E245:E249)</f>
        <v>1916702</v>
      </c>
      <c r="F244" s="23">
        <f>SUM(F245:F249)</f>
        <v>1912534.9</v>
      </c>
      <c r="G244" s="143">
        <f aca="true" t="shared" si="23" ref="G244:G330">F244*100/E244</f>
        <v>99.78259009486086</v>
      </c>
      <c r="H244" s="143"/>
      <c r="I244" s="143">
        <f t="shared" si="22"/>
        <v>112.19743295080562</v>
      </c>
      <c r="J244" s="23">
        <f>SUM(J245:J249)</f>
        <v>1704615.5600000003</v>
      </c>
    </row>
    <row r="245" spans="1:10" s="1" customFormat="1" ht="22.5" hidden="1">
      <c r="A245" s="24"/>
      <c r="B245" s="31"/>
      <c r="C245" s="32" t="s">
        <v>86</v>
      </c>
      <c r="D245" s="14" t="s">
        <v>114</v>
      </c>
      <c r="E245" s="27"/>
      <c r="F245" s="27"/>
      <c r="G245" s="144" t="e">
        <f t="shared" si="23"/>
        <v>#DIV/0!</v>
      </c>
      <c r="H245" s="144"/>
      <c r="I245" s="144">
        <f t="shared" si="22"/>
        <v>0</v>
      </c>
      <c r="J245" s="45">
        <v>15.6</v>
      </c>
    </row>
    <row r="246" spans="1:10" s="1" customFormat="1" ht="12.75">
      <c r="A246" s="24"/>
      <c r="B246" s="31"/>
      <c r="C246" s="32" t="s">
        <v>26</v>
      </c>
      <c r="D246" s="14" t="s">
        <v>27</v>
      </c>
      <c r="E246" s="27">
        <v>10</v>
      </c>
      <c r="F246" s="27">
        <v>0</v>
      </c>
      <c r="G246" s="144">
        <f t="shared" si="23"/>
        <v>0</v>
      </c>
      <c r="H246" s="144"/>
      <c r="I246" s="144">
        <f t="shared" si="22"/>
        <v>0</v>
      </c>
      <c r="J246" s="45">
        <v>3.9</v>
      </c>
    </row>
    <row r="247" spans="1:10" s="1" customFormat="1" ht="12.75">
      <c r="A247" s="24"/>
      <c r="B247" s="31"/>
      <c r="C247" s="32" t="s">
        <v>11</v>
      </c>
      <c r="D247" s="14" t="s">
        <v>12</v>
      </c>
      <c r="E247" s="27">
        <v>10444</v>
      </c>
      <c r="F247" s="27">
        <v>6286.9</v>
      </c>
      <c r="G247" s="144">
        <f t="shared" si="23"/>
        <v>60.19628494829567</v>
      </c>
      <c r="H247" s="144"/>
      <c r="I247" s="144">
        <f aca="true" t="shared" si="24" ref="I247:I256">(F247/J247)*100</f>
        <v>645.7507344029252</v>
      </c>
      <c r="J247" s="45">
        <v>973.58</v>
      </c>
    </row>
    <row r="248" spans="1:10" s="1" customFormat="1" ht="33.75">
      <c r="A248" s="24"/>
      <c r="B248" s="31"/>
      <c r="C248" s="32" t="s">
        <v>58</v>
      </c>
      <c r="D248" s="14" t="s">
        <v>227</v>
      </c>
      <c r="E248" s="27">
        <v>1906248</v>
      </c>
      <c r="F248" s="27">
        <v>1906248</v>
      </c>
      <c r="G248" s="144">
        <f t="shared" si="23"/>
        <v>100</v>
      </c>
      <c r="H248" s="144"/>
      <c r="I248" s="144">
        <f t="shared" si="24"/>
        <v>112.15149170524343</v>
      </c>
      <c r="J248" s="27">
        <v>1699708.11</v>
      </c>
    </row>
    <row r="249" spans="1:10" s="1" customFormat="1" ht="22.5" hidden="1">
      <c r="A249" s="24"/>
      <c r="B249" s="31"/>
      <c r="C249" s="32" t="s">
        <v>75</v>
      </c>
      <c r="D249" s="14" t="s">
        <v>142</v>
      </c>
      <c r="E249" s="27">
        <v>0</v>
      </c>
      <c r="F249" s="27">
        <v>0</v>
      </c>
      <c r="G249" s="144" t="e">
        <f t="shared" si="23"/>
        <v>#DIV/0!</v>
      </c>
      <c r="H249" s="144"/>
      <c r="I249" s="144">
        <f t="shared" si="24"/>
        <v>0</v>
      </c>
      <c r="J249" s="45">
        <v>3914.37</v>
      </c>
    </row>
    <row r="250" spans="1:10" ht="12.75">
      <c r="A250" s="21"/>
      <c r="B250" s="29">
        <v>85219</v>
      </c>
      <c r="C250" s="22"/>
      <c r="D250" s="16" t="s">
        <v>123</v>
      </c>
      <c r="E250" s="23">
        <f>SUM(E251:E254)</f>
        <v>1921572</v>
      </c>
      <c r="F250" s="23">
        <f>SUM(F251:F254)</f>
        <v>1924524.94</v>
      </c>
      <c r="G250" s="143">
        <f t="shared" si="23"/>
        <v>100.15367313845123</v>
      </c>
      <c r="H250" s="143">
        <f>SUM(H251:H254)</f>
        <v>1738683.6900000002</v>
      </c>
      <c r="I250" s="143">
        <f t="shared" si="24"/>
        <v>108.67408966865561</v>
      </c>
      <c r="J250" s="23">
        <f>SUM(J251:J254)</f>
        <v>1770914.25</v>
      </c>
    </row>
    <row r="251" spans="1:10" ht="12.75" hidden="1">
      <c r="A251" s="21"/>
      <c r="B251" s="38"/>
      <c r="C251" s="36" t="s">
        <v>26</v>
      </c>
      <c r="D251" s="12" t="s">
        <v>27</v>
      </c>
      <c r="E251" s="27"/>
      <c r="F251" s="27"/>
      <c r="G251" s="144" t="e">
        <f t="shared" si="23"/>
        <v>#DIV/0!</v>
      </c>
      <c r="H251" s="144">
        <v>52907.26</v>
      </c>
      <c r="I251" s="144" t="e">
        <f t="shared" si="24"/>
        <v>#DIV/0!</v>
      </c>
      <c r="J251" s="27">
        <v>0</v>
      </c>
    </row>
    <row r="252" spans="1:10" ht="12.75">
      <c r="A252" s="24"/>
      <c r="B252" s="31"/>
      <c r="C252" s="32" t="s">
        <v>11</v>
      </c>
      <c r="D252" s="13" t="s">
        <v>12</v>
      </c>
      <c r="E252" s="27">
        <v>24322</v>
      </c>
      <c r="F252" s="27">
        <v>27275.14</v>
      </c>
      <c r="G252" s="144">
        <f t="shared" si="23"/>
        <v>112.14184688759148</v>
      </c>
      <c r="H252" s="144">
        <v>2368.08</v>
      </c>
      <c r="I252" s="144">
        <f t="shared" si="24"/>
        <v>240.19426795063163</v>
      </c>
      <c r="J252" s="27">
        <v>11355.45</v>
      </c>
    </row>
    <row r="253" spans="1:10" ht="45">
      <c r="A253" s="24"/>
      <c r="B253" s="31"/>
      <c r="C253" s="32" t="s">
        <v>145</v>
      </c>
      <c r="D253" s="14" t="s">
        <v>186</v>
      </c>
      <c r="E253" s="27">
        <v>16565</v>
      </c>
      <c r="F253" s="27">
        <v>16564.8</v>
      </c>
      <c r="G253" s="144">
        <f t="shared" si="23"/>
        <v>99.99879263507395</v>
      </c>
      <c r="H253" s="144"/>
      <c r="I253" s="144">
        <f t="shared" si="24"/>
        <v>100</v>
      </c>
      <c r="J253" s="27">
        <v>16564.8</v>
      </c>
    </row>
    <row r="254" spans="1:10" ht="33.75">
      <c r="A254" s="24"/>
      <c r="B254" s="33"/>
      <c r="C254" s="32">
        <v>2030</v>
      </c>
      <c r="D254" s="14" t="s">
        <v>227</v>
      </c>
      <c r="E254" s="27">
        <v>1880685</v>
      </c>
      <c r="F254" s="27">
        <v>1880685</v>
      </c>
      <c r="G254" s="144">
        <f t="shared" si="23"/>
        <v>100</v>
      </c>
      <c r="H254" s="144">
        <v>1683408.35</v>
      </c>
      <c r="I254" s="144">
        <f t="shared" si="24"/>
        <v>107.89968295932172</v>
      </c>
      <c r="J254" s="27">
        <v>1742994</v>
      </c>
    </row>
    <row r="255" spans="1:10" ht="23.25" customHeight="1" hidden="1">
      <c r="A255" s="24"/>
      <c r="B255" s="29">
        <v>85220</v>
      </c>
      <c r="C255" s="46"/>
      <c r="D255" s="15" t="s">
        <v>187</v>
      </c>
      <c r="E255" s="23">
        <f>SUM(E256)</f>
        <v>0</v>
      </c>
      <c r="F255" s="23">
        <f>SUM(F256)</f>
        <v>0</v>
      </c>
      <c r="G255" s="143" t="e">
        <f t="shared" si="23"/>
        <v>#DIV/0!</v>
      </c>
      <c r="H255" s="144"/>
      <c r="I255" s="143" t="e">
        <f t="shared" si="24"/>
        <v>#DIV/0!</v>
      </c>
      <c r="J255" s="23"/>
    </row>
    <row r="256" spans="1:10" ht="12.75" hidden="1">
      <c r="A256" s="24"/>
      <c r="B256" s="102"/>
      <c r="C256" s="36" t="s">
        <v>11</v>
      </c>
      <c r="D256" s="12" t="s">
        <v>188</v>
      </c>
      <c r="E256" s="27"/>
      <c r="F256" s="27"/>
      <c r="G256" s="144" t="e">
        <f t="shared" si="23"/>
        <v>#DIV/0!</v>
      </c>
      <c r="H256" s="144"/>
      <c r="I256" s="144" t="e">
        <f t="shared" si="24"/>
        <v>#DIV/0!</v>
      </c>
      <c r="J256" s="27"/>
    </row>
    <row r="257" spans="1:10" ht="22.5">
      <c r="A257" s="24"/>
      <c r="B257" s="29">
        <v>85220</v>
      </c>
      <c r="C257" s="176"/>
      <c r="D257" s="14" t="s">
        <v>187</v>
      </c>
      <c r="E257" s="23">
        <f>SUM(E258:E258)</f>
        <v>44000</v>
      </c>
      <c r="F257" s="23">
        <f>SUM(F258:F258)</f>
        <v>38711.79</v>
      </c>
      <c r="G257" s="143">
        <f t="shared" si="23"/>
        <v>87.9813409090909</v>
      </c>
      <c r="H257" s="144"/>
      <c r="I257" s="149" t="s">
        <v>149</v>
      </c>
      <c r="J257" s="42" t="s">
        <v>149</v>
      </c>
    </row>
    <row r="258" spans="1:10" ht="12.75">
      <c r="A258" s="24"/>
      <c r="B258" s="118"/>
      <c r="C258" s="32" t="s">
        <v>11</v>
      </c>
      <c r="D258" s="13" t="s">
        <v>12</v>
      </c>
      <c r="E258" s="27">
        <v>44000</v>
      </c>
      <c r="F258" s="27">
        <v>38711.79</v>
      </c>
      <c r="G258" s="144">
        <f t="shared" si="23"/>
        <v>87.9813409090909</v>
      </c>
      <c r="H258" s="144"/>
      <c r="I258" s="156" t="s">
        <v>149</v>
      </c>
      <c r="J258" s="45" t="s">
        <v>149</v>
      </c>
    </row>
    <row r="259" spans="1:10" ht="13.5" customHeight="1">
      <c r="A259" s="21"/>
      <c r="B259" s="29">
        <v>85228</v>
      </c>
      <c r="C259" s="22"/>
      <c r="D259" s="15" t="s">
        <v>70</v>
      </c>
      <c r="E259" s="23">
        <f>SUM(E260:E263)</f>
        <v>354003</v>
      </c>
      <c r="F259" s="23">
        <f>SUM(F260:F263)</f>
        <v>354923.56</v>
      </c>
      <c r="G259" s="143">
        <f t="shared" si="23"/>
        <v>100.26004299398592</v>
      </c>
      <c r="H259" s="143">
        <f>SUM(H260:H262)</f>
        <v>272692.44</v>
      </c>
      <c r="I259" s="143">
        <f aca="true" t="shared" si="25" ref="I259:I265">(F259/J259)*100</f>
        <v>96.4232395498233</v>
      </c>
      <c r="J259" s="23">
        <f>SUM(J260:J263)</f>
        <v>368089.23</v>
      </c>
    </row>
    <row r="260" spans="1:10" ht="12.75">
      <c r="A260" s="24"/>
      <c r="B260" s="31"/>
      <c r="C260" s="36" t="s">
        <v>64</v>
      </c>
      <c r="D260" s="12" t="s">
        <v>65</v>
      </c>
      <c r="E260" s="27">
        <v>290871</v>
      </c>
      <c r="F260" s="27">
        <v>297659.92</v>
      </c>
      <c r="G260" s="144">
        <f t="shared" si="23"/>
        <v>102.33399685771356</v>
      </c>
      <c r="H260" s="144">
        <v>255279.55</v>
      </c>
      <c r="I260" s="144">
        <f t="shared" si="25"/>
        <v>94.07867414205575</v>
      </c>
      <c r="J260" s="27">
        <v>316394.68</v>
      </c>
    </row>
    <row r="261" spans="1:10" ht="12.75">
      <c r="A261" s="24"/>
      <c r="B261" s="31"/>
      <c r="C261" s="32" t="s">
        <v>26</v>
      </c>
      <c r="D261" s="12" t="s">
        <v>27</v>
      </c>
      <c r="E261" s="27">
        <v>300</v>
      </c>
      <c r="F261" s="27">
        <v>283.64</v>
      </c>
      <c r="G261" s="144">
        <f t="shared" si="23"/>
        <v>94.54666666666667</v>
      </c>
      <c r="H261" s="144">
        <v>147.93</v>
      </c>
      <c r="I261" s="144">
        <f t="shared" si="25"/>
        <v>63.06053936281375</v>
      </c>
      <c r="J261" s="27">
        <v>449.79</v>
      </c>
    </row>
    <row r="262" spans="1:10" ht="12.75">
      <c r="A262" s="24"/>
      <c r="B262" s="31"/>
      <c r="C262" s="30" t="s">
        <v>11</v>
      </c>
      <c r="D262" s="13" t="s">
        <v>12</v>
      </c>
      <c r="E262" s="27">
        <v>1432</v>
      </c>
      <c r="F262" s="27">
        <v>0</v>
      </c>
      <c r="G262" s="144">
        <f t="shared" si="23"/>
        <v>0</v>
      </c>
      <c r="H262" s="144">
        <v>17264.96</v>
      </c>
      <c r="I262" s="144">
        <f t="shared" si="25"/>
        <v>0</v>
      </c>
      <c r="J262" s="27">
        <v>30244.76</v>
      </c>
    </row>
    <row r="263" spans="1:10" ht="45">
      <c r="A263" s="24"/>
      <c r="B263" s="31"/>
      <c r="C263" s="32" t="s">
        <v>145</v>
      </c>
      <c r="D263" s="14" t="s">
        <v>186</v>
      </c>
      <c r="E263" s="82">
        <v>61400</v>
      </c>
      <c r="F263" s="82">
        <v>56980</v>
      </c>
      <c r="G263" s="154">
        <f t="shared" si="23"/>
        <v>92.8013029315961</v>
      </c>
      <c r="H263" s="154"/>
      <c r="I263" s="144">
        <f t="shared" si="25"/>
        <v>271.3333333333333</v>
      </c>
      <c r="J263" s="164">
        <v>21000</v>
      </c>
    </row>
    <row r="264" spans="1:10" ht="12.75">
      <c r="A264" s="24"/>
      <c r="B264" s="29">
        <v>85231</v>
      </c>
      <c r="C264" s="44"/>
      <c r="D264" s="89" t="s">
        <v>156</v>
      </c>
      <c r="E264" s="90">
        <f>SUM(E265)</f>
        <v>190</v>
      </c>
      <c r="F264" s="90">
        <f>SUM(F265)</f>
        <v>190</v>
      </c>
      <c r="G264" s="153">
        <f t="shared" si="23"/>
        <v>100</v>
      </c>
      <c r="H264" s="153"/>
      <c r="I264" s="143">
        <f t="shared" si="25"/>
        <v>2.363772082607614</v>
      </c>
      <c r="J264" s="90">
        <f>SUM(J265)</f>
        <v>8038</v>
      </c>
    </row>
    <row r="265" spans="1:10" ht="45">
      <c r="A265" s="24"/>
      <c r="B265" s="31"/>
      <c r="C265" s="32" t="s">
        <v>145</v>
      </c>
      <c r="D265" s="14" t="s">
        <v>186</v>
      </c>
      <c r="E265" s="82">
        <v>190</v>
      </c>
      <c r="F265" s="82">
        <v>190</v>
      </c>
      <c r="G265" s="154">
        <f t="shared" si="23"/>
        <v>100</v>
      </c>
      <c r="H265" s="154"/>
      <c r="I265" s="144">
        <f t="shared" si="25"/>
        <v>2.363772082607614</v>
      </c>
      <c r="J265" s="45">
        <v>8038</v>
      </c>
    </row>
    <row r="266" spans="1:10" ht="22.5" hidden="1">
      <c r="A266" s="24"/>
      <c r="B266" s="29">
        <v>85278</v>
      </c>
      <c r="C266" s="104"/>
      <c r="D266" s="134" t="s">
        <v>177</v>
      </c>
      <c r="E266" s="90">
        <f>SUM(E267)</f>
        <v>0</v>
      </c>
      <c r="F266" s="90">
        <f>SUM(F267)</f>
        <v>0</v>
      </c>
      <c r="G266" s="153" t="e">
        <f t="shared" si="23"/>
        <v>#DIV/0!</v>
      </c>
      <c r="H266" s="153"/>
      <c r="I266" s="159" t="s">
        <v>149</v>
      </c>
      <c r="J266" s="90">
        <f>SUM(J267)</f>
        <v>0</v>
      </c>
    </row>
    <row r="267" spans="1:10" ht="12.75" hidden="1">
      <c r="A267" s="24"/>
      <c r="B267" s="118"/>
      <c r="C267" s="32" t="s">
        <v>145</v>
      </c>
      <c r="D267" s="133" t="s">
        <v>125</v>
      </c>
      <c r="E267" s="82"/>
      <c r="F267" s="82"/>
      <c r="G267" s="154" t="e">
        <f t="shared" si="23"/>
        <v>#DIV/0!</v>
      </c>
      <c r="H267" s="154"/>
      <c r="I267" s="160" t="s">
        <v>149</v>
      </c>
      <c r="J267" s="156" t="s">
        <v>149</v>
      </c>
    </row>
    <row r="268" spans="1:10" ht="22.5" hidden="1">
      <c r="A268" s="24"/>
      <c r="B268" s="29">
        <v>85278</v>
      </c>
      <c r="C268" s="46"/>
      <c r="D268" s="134" t="s">
        <v>203</v>
      </c>
      <c r="E268" s="90">
        <f>SUM(E269)</f>
        <v>0</v>
      </c>
      <c r="F268" s="90">
        <f>SUM(F269)</f>
        <v>0</v>
      </c>
      <c r="G268" s="153" t="e">
        <f t="shared" si="23"/>
        <v>#DIV/0!</v>
      </c>
      <c r="H268" s="154"/>
      <c r="I268" s="143" t="e">
        <f aca="true" t="shared" si="26" ref="I268:I296">(F268/J268)*100</f>
        <v>#DIV/0!</v>
      </c>
      <c r="J268" s="90">
        <f>SUM(J269)</f>
        <v>0</v>
      </c>
    </row>
    <row r="269" spans="1:10" ht="12.75" hidden="1">
      <c r="A269" s="24"/>
      <c r="B269" s="29"/>
      <c r="C269" s="32" t="s">
        <v>145</v>
      </c>
      <c r="D269" s="133" t="s">
        <v>125</v>
      </c>
      <c r="E269" s="82"/>
      <c r="F269" s="82"/>
      <c r="G269" s="154" t="e">
        <f t="shared" si="23"/>
        <v>#DIV/0!</v>
      </c>
      <c r="H269" s="154"/>
      <c r="I269" s="144" t="e">
        <f t="shared" si="26"/>
        <v>#DIV/0!</v>
      </c>
      <c r="J269" s="164"/>
    </row>
    <row r="270" spans="1:10" ht="12.75">
      <c r="A270" s="21"/>
      <c r="B270" s="29">
        <v>85295</v>
      </c>
      <c r="C270" s="22"/>
      <c r="D270" s="16" t="s">
        <v>5</v>
      </c>
      <c r="E270" s="23">
        <f>SUM(E271:E275)</f>
        <v>2342526</v>
      </c>
      <c r="F270" s="23">
        <f>SUM(F271:F275)</f>
        <v>2343196</v>
      </c>
      <c r="G270" s="143">
        <f t="shared" si="23"/>
        <v>100.02860160356812</v>
      </c>
      <c r="H270" s="143" t="e">
        <f>SUM(#REF!)</f>
        <v>#REF!</v>
      </c>
      <c r="I270" s="143">
        <f t="shared" si="26"/>
        <v>110.83158577310893</v>
      </c>
      <c r="J270" s="90">
        <f>SUM(J272:J274)</f>
        <v>2114195.1399999997</v>
      </c>
    </row>
    <row r="271" spans="1:10" ht="12.75">
      <c r="A271" s="21"/>
      <c r="B271" s="38"/>
      <c r="C271" s="30" t="s">
        <v>26</v>
      </c>
      <c r="D271" s="97" t="s">
        <v>27</v>
      </c>
      <c r="E271" s="82">
        <v>70</v>
      </c>
      <c r="F271" s="82">
        <v>0</v>
      </c>
      <c r="G271" s="154">
        <f t="shared" si="23"/>
        <v>0</v>
      </c>
      <c r="H271" s="153"/>
      <c r="I271" s="156" t="s">
        <v>149</v>
      </c>
      <c r="J271" s="82">
        <v>0</v>
      </c>
    </row>
    <row r="272" spans="1:10" s="1" customFormat="1" ht="14.25" customHeight="1">
      <c r="A272" s="24"/>
      <c r="B272" s="25"/>
      <c r="C272" s="30" t="s">
        <v>11</v>
      </c>
      <c r="D272" s="97" t="s">
        <v>12</v>
      </c>
      <c r="E272" s="82">
        <v>2106</v>
      </c>
      <c r="F272" s="82">
        <v>3646.1</v>
      </c>
      <c r="G272" s="154">
        <f t="shared" si="23"/>
        <v>173.12915479582145</v>
      </c>
      <c r="H272" s="154"/>
      <c r="I272" s="156" t="s">
        <v>149</v>
      </c>
      <c r="J272" s="82">
        <v>0</v>
      </c>
    </row>
    <row r="273" spans="1:10" s="1" customFormat="1" ht="45">
      <c r="A273" s="24"/>
      <c r="B273" s="25"/>
      <c r="C273" s="32" t="s">
        <v>145</v>
      </c>
      <c r="D273" s="14" t="s">
        <v>186</v>
      </c>
      <c r="E273" s="27">
        <v>384650</v>
      </c>
      <c r="F273" s="27">
        <v>384354</v>
      </c>
      <c r="G273" s="144">
        <f t="shared" si="23"/>
        <v>99.92304692577667</v>
      </c>
      <c r="H273" s="144"/>
      <c r="I273" s="144">
        <f t="shared" si="26"/>
        <v>164.11357813834329</v>
      </c>
      <c r="J273" s="45">
        <v>234200</v>
      </c>
    </row>
    <row r="274" spans="1:10" ht="33.75">
      <c r="A274" s="24"/>
      <c r="B274" s="31"/>
      <c r="C274" s="32">
        <v>2030</v>
      </c>
      <c r="D274" s="14" t="s">
        <v>227</v>
      </c>
      <c r="E274" s="27">
        <v>1955200</v>
      </c>
      <c r="F274" s="27">
        <v>1955195.9</v>
      </c>
      <c r="G274" s="144">
        <f t="shared" si="23"/>
        <v>99.99979030278233</v>
      </c>
      <c r="H274" s="144"/>
      <c r="I274" s="144">
        <f t="shared" si="26"/>
        <v>104.00005076608869</v>
      </c>
      <c r="J274" s="45">
        <v>1879995.14</v>
      </c>
    </row>
    <row r="275" spans="1:10" ht="22.5">
      <c r="A275" s="24"/>
      <c r="B275" s="31"/>
      <c r="C275" s="32" t="s">
        <v>75</v>
      </c>
      <c r="D275" s="88" t="s">
        <v>131</v>
      </c>
      <c r="E275" s="178">
        <v>500</v>
      </c>
      <c r="F275" s="83">
        <v>0</v>
      </c>
      <c r="G275" s="154">
        <f t="shared" si="23"/>
        <v>0</v>
      </c>
      <c r="H275" s="146"/>
      <c r="I275" s="156" t="s">
        <v>149</v>
      </c>
      <c r="J275" s="168" t="s">
        <v>149</v>
      </c>
    </row>
    <row r="276" spans="1:10" ht="22.5">
      <c r="A276" s="28">
        <v>853</v>
      </c>
      <c r="B276" s="39"/>
      <c r="C276" s="98"/>
      <c r="D276" s="99" t="s">
        <v>106</v>
      </c>
      <c r="E276" s="100">
        <f>E277+E282</f>
        <v>1636310</v>
      </c>
      <c r="F276" s="100">
        <f>F277+F282</f>
        <v>1358710.5299999998</v>
      </c>
      <c r="G276" s="142">
        <f t="shared" si="23"/>
        <v>83.03503187048906</v>
      </c>
      <c r="H276" s="155">
        <f>H277+H282</f>
        <v>68355.34999999999</v>
      </c>
      <c r="I276" s="155">
        <f t="shared" si="26"/>
        <v>71.41088879425673</v>
      </c>
      <c r="J276" s="100">
        <f>J277+J282</f>
        <v>1902665.7600000002</v>
      </c>
    </row>
    <row r="277" spans="1:10" ht="12.75">
      <c r="A277" s="49"/>
      <c r="B277" s="50">
        <v>85305</v>
      </c>
      <c r="C277" s="22"/>
      <c r="D277" s="16" t="s">
        <v>71</v>
      </c>
      <c r="E277" s="23">
        <f>SUM(E278:E281)</f>
        <v>645316</v>
      </c>
      <c r="F277" s="23">
        <f>SUM(F278:F281)</f>
        <v>651318.61</v>
      </c>
      <c r="G277" s="143">
        <f t="shared" si="23"/>
        <v>100.9301814924781</v>
      </c>
      <c r="H277" s="143">
        <f>SUM(H279:H280)</f>
        <v>64135.439999999995</v>
      </c>
      <c r="I277" s="143">
        <f t="shared" si="26"/>
        <v>118.66675686515764</v>
      </c>
      <c r="J277" s="23">
        <f>SUM(J278:J280)</f>
        <v>548863.58</v>
      </c>
    </row>
    <row r="278" spans="1:10" ht="12.75">
      <c r="A278" s="49"/>
      <c r="B278" s="53"/>
      <c r="C278" s="32" t="s">
        <v>64</v>
      </c>
      <c r="D278" s="12" t="s">
        <v>65</v>
      </c>
      <c r="E278" s="27">
        <v>105750</v>
      </c>
      <c r="F278" s="27">
        <v>107582.46</v>
      </c>
      <c r="G278" s="144">
        <f t="shared" si="23"/>
        <v>101.73282269503547</v>
      </c>
      <c r="H278" s="144"/>
      <c r="I278" s="144">
        <f t="shared" si="26"/>
        <v>84.01799902723158</v>
      </c>
      <c r="J278" s="45">
        <v>128046.92</v>
      </c>
    </row>
    <row r="279" spans="1:10" ht="12.75">
      <c r="A279" s="49"/>
      <c r="B279" s="53"/>
      <c r="C279" s="36" t="s">
        <v>26</v>
      </c>
      <c r="D279" s="12" t="s">
        <v>27</v>
      </c>
      <c r="E279" s="27">
        <v>180</v>
      </c>
      <c r="F279" s="27">
        <v>173.42</v>
      </c>
      <c r="G279" s="144">
        <f t="shared" si="23"/>
        <v>96.34444444444445</v>
      </c>
      <c r="H279" s="144">
        <v>6051.31</v>
      </c>
      <c r="I279" s="144">
        <f t="shared" si="26"/>
        <v>70.62225118097409</v>
      </c>
      <c r="J279" s="27">
        <v>245.56</v>
      </c>
    </row>
    <row r="280" spans="1:10" ht="12.75">
      <c r="A280" s="49"/>
      <c r="B280" s="60"/>
      <c r="C280" s="32" t="s">
        <v>11</v>
      </c>
      <c r="D280" s="12" t="s">
        <v>12</v>
      </c>
      <c r="E280" s="27">
        <v>304000</v>
      </c>
      <c r="F280" s="27">
        <v>308176.73</v>
      </c>
      <c r="G280" s="144">
        <f t="shared" si="23"/>
        <v>101.37392434210527</v>
      </c>
      <c r="H280" s="144">
        <v>58084.13</v>
      </c>
      <c r="I280" s="144">
        <f t="shared" si="26"/>
        <v>73.27577429832911</v>
      </c>
      <c r="J280" s="27">
        <v>420571.1</v>
      </c>
    </row>
    <row r="281" spans="1:10" ht="33.75">
      <c r="A281" s="49"/>
      <c r="B281" s="53"/>
      <c r="C281" s="32" t="s">
        <v>58</v>
      </c>
      <c r="D281" s="14" t="s">
        <v>227</v>
      </c>
      <c r="E281" s="82">
        <v>235386</v>
      </c>
      <c r="F281" s="82">
        <v>235386</v>
      </c>
      <c r="G281" s="144">
        <f t="shared" si="23"/>
        <v>100</v>
      </c>
      <c r="H281" s="154"/>
      <c r="I281" s="156" t="s">
        <v>149</v>
      </c>
      <c r="J281" s="164" t="s">
        <v>149</v>
      </c>
    </row>
    <row r="282" spans="1:10" ht="12.75">
      <c r="A282" s="49"/>
      <c r="B282" s="50">
        <v>85395</v>
      </c>
      <c r="C282" s="44"/>
      <c r="D282" s="89" t="s">
        <v>5</v>
      </c>
      <c r="E282" s="90">
        <f>SUM(E283:E287)</f>
        <v>990994</v>
      </c>
      <c r="F282" s="90">
        <f>SUM(F283:F287)</f>
        <v>707391.9199999999</v>
      </c>
      <c r="G282" s="153">
        <f t="shared" si="23"/>
        <v>71.38205882174867</v>
      </c>
      <c r="H282" s="153">
        <f>SUM(H283:H287)</f>
        <v>4219.91</v>
      </c>
      <c r="I282" s="143">
        <f t="shared" si="26"/>
        <v>52.25223673373017</v>
      </c>
      <c r="J282" s="90">
        <f>SUM(J283:J287)</f>
        <v>1353802.1800000002</v>
      </c>
    </row>
    <row r="283" spans="1:10" ht="12.75">
      <c r="A283" s="56"/>
      <c r="B283" s="61"/>
      <c r="C283" s="32" t="s">
        <v>26</v>
      </c>
      <c r="D283" s="12" t="s">
        <v>27</v>
      </c>
      <c r="E283" s="27">
        <v>4400</v>
      </c>
      <c r="F283" s="27">
        <v>5257.34</v>
      </c>
      <c r="G283" s="144">
        <f t="shared" si="23"/>
        <v>119.485</v>
      </c>
      <c r="H283" s="144">
        <v>3950.02</v>
      </c>
      <c r="I283" s="144">
        <f t="shared" si="26"/>
        <v>173.20603167386528</v>
      </c>
      <c r="J283" s="27">
        <v>3035.31</v>
      </c>
    </row>
    <row r="284" spans="1:10" ht="45">
      <c r="A284" s="56"/>
      <c r="B284" s="61"/>
      <c r="C284" s="36" t="s">
        <v>151</v>
      </c>
      <c r="D284" s="88" t="s">
        <v>229</v>
      </c>
      <c r="E284" s="27">
        <v>920401</v>
      </c>
      <c r="F284" s="27">
        <v>649055.47</v>
      </c>
      <c r="G284" s="144">
        <f t="shared" si="23"/>
        <v>70.51877062280462</v>
      </c>
      <c r="H284" s="144"/>
      <c r="I284" s="144">
        <f t="shared" si="26"/>
        <v>97.28229973328492</v>
      </c>
      <c r="J284" s="45">
        <v>667187.63</v>
      </c>
    </row>
    <row r="285" spans="1:10" ht="45">
      <c r="A285" s="56"/>
      <c r="B285" s="61"/>
      <c r="C285" s="36" t="s">
        <v>152</v>
      </c>
      <c r="D285" s="88" t="s">
        <v>229</v>
      </c>
      <c r="E285" s="27">
        <v>66193</v>
      </c>
      <c r="F285" s="27">
        <v>53079.11</v>
      </c>
      <c r="G285" s="144">
        <f t="shared" si="23"/>
        <v>80.18840360763222</v>
      </c>
      <c r="H285" s="144"/>
      <c r="I285" s="144">
        <f t="shared" si="26"/>
        <v>163.17558916198337</v>
      </c>
      <c r="J285" s="45">
        <v>32528.83</v>
      </c>
    </row>
    <row r="286" spans="1:10" ht="33.75" hidden="1">
      <c r="A286" s="56"/>
      <c r="B286" s="61"/>
      <c r="C286" s="36" t="s">
        <v>143</v>
      </c>
      <c r="D286" s="88" t="s">
        <v>144</v>
      </c>
      <c r="E286" s="27"/>
      <c r="F286" s="27"/>
      <c r="G286" s="144" t="e">
        <f t="shared" si="23"/>
        <v>#DIV/0!</v>
      </c>
      <c r="H286" s="144"/>
      <c r="I286" s="156" t="e">
        <f t="shared" si="26"/>
        <v>#DIV/0!</v>
      </c>
      <c r="J286" s="45"/>
    </row>
    <row r="287" spans="1:10" ht="33.75" hidden="1">
      <c r="A287" s="49"/>
      <c r="B287" s="53"/>
      <c r="C287" s="36" t="s">
        <v>129</v>
      </c>
      <c r="D287" s="88" t="s">
        <v>195</v>
      </c>
      <c r="E287" s="35"/>
      <c r="F287" s="35"/>
      <c r="G287" s="144" t="e">
        <f t="shared" si="23"/>
        <v>#DIV/0!</v>
      </c>
      <c r="H287" s="144">
        <v>269.89</v>
      </c>
      <c r="I287" s="144">
        <f t="shared" si="26"/>
        <v>0</v>
      </c>
      <c r="J287" s="45">
        <v>651050.41</v>
      </c>
    </row>
    <row r="288" spans="1:10" ht="12.75">
      <c r="A288" s="28">
        <v>854</v>
      </c>
      <c r="B288" s="18"/>
      <c r="C288" s="34"/>
      <c r="D288" s="68" t="s">
        <v>72</v>
      </c>
      <c r="E288" s="20">
        <f>E289</f>
        <v>931962</v>
      </c>
      <c r="F288" s="20">
        <f>F289</f>
        <v>659924.1100000001</v>
      </c>
      <c r="G288" s="142">
        <f t="shared" si="23"/>
        <v>70.81019505087119</v>
      </c>
      <c r="H288" s="142" t="e">
        <f>H289</f>
        <v>#REF!</v>
      </c>
      <c r="I288" s="155">
        <f t="shared" si="26"/>
        <v>150.73077773714434</v>
      </c>
      <c r="J288" s="20">
        <f>J289</f>
        <v>437816.43</v>
      </c>
    </row>
    <row r="289" spans="1:10" ht="12.75">
      <c r="A289" s="49"/>
      <c r="B289" s="50">
        <v>85415</v>
      </c>
      <c r="C289" s="22"/>
      <c r="D289" s="16" t="s">
        <v>73</v>
      </c>
      <c r="E289" s="23">
        <f>SUM(E290:E292)</f>
        <v>931962</v>
      </c>
      <c r="F289" s="23">
        <f>SUM(F290:F292)</f>
        <v>659924.1100000001</v>
      </c>
      <c r="G289" s="143">
        <f t="shared" si="23"/>
        <v>70.81019505087119</v>
      </c>
      <c r="H289" s="143" t="e">
        <f>#REF!</f>
        <v>#REF!</v>
      </c>
      <c r="I289" s="143">
        <f t="shared" si="26"/>
        <v>150.73077773714434</v>
      </c>
      <c r="J289" s="23">
        <f>SUM(J291:J291)</f>
        <v>437816.43</v>
      </c>
    </row>
    <row r="290" spans="1:10" ht="12.75" hidden="1">
      <c r="A290" s="49"/>
      <c r="B290" s="53"/>
      <c r="C290" s="32" t="s">
        <v>11</v>
      </c>
      <c r="D290" s="12" t="s">
        <v>189</v>
      </c>
      <c r="E290" s="27"/>
      <c r="F290" s="27">
        <v>0</v>
      </c>
      <c r="G290" s="144" t="e">
        <f t="shared" si="23"/>
        <v>#DIV/0!</v>
      </c>
      <c r="H290" s="143"/>
      <c r="I290" s="144" t="e">
        <f t="shared" si="26"/>
        <v>#DIV/0!</v>
      </c>
      <c r="J290" s="27"/>
    </row>
    <row r="291" spans="1:10" ht="33.75">
      <c r="A291" s="49"/>
      <c r="B291" s="53"/>
      <c r="C291" s="32" t="s">
        <v>58</v>
      </c>
      <c r="D291" s="14" t="s">
        <v>227</v>
      </c>
      <c r="E291" s="27">
        <v>814699</v>
      </c>
      <c r="F291" s="27">
        <v>552199.04</v>
      </c>
      <c r="G291" s="144">
        <f t="shared" si="23"/>
        <v>67.7795161157679</v>
      </c>
      <c r="H291" s="144"/>
      <c r="I291" s="144">
        <f t="shared" si="26"/>
        <v>126.12570067322508</v>
      </c>
      <c r="J291" s="27">
        <v>437816.43</v>
      </c>
    </row>
    <row r="292" spans="1:10" ht="45">
      <c r="A292" s="49"/>
      <c r="B292" s="53"/>
      <c r="C292" s="32" t="s">
        <v>235</v>
      </c>
      <c r="D292" s="135" t="s">
        <v>236</v>
      </c>
      <c r="E292" s="27">
        <v>117263</v>
      </c>
      <c r="F292" s="27">
        <v>107725.07</v>
      </c>
      <c r="G292" s="144">
        <f t="shared" si="23"/>
        <v>91.8662067318762</v>
      </c>
      <c r="H292" s="144"/>
      <c r="I292" s="156" t="s">
        <v>149</v>
      </c>
      <c r="J292" s="45" t="s">
        <v>149</v>
      </c>
    </row>
    <row r="293" spans="1:10" ht="15" customHeight="1">
      <c r="A293" s="28">
        <v>900</v>
      </c>
      <c r="B293" s="39"/>
      <c r="C293" s="40"/>
      <c r="D293" s="69" t="s">
        <v>99</v>
      </c>
      <c r="E293" s="20">
        <f>SUM(E294,E296,E299,E306,E312,E316,E318)</f>
        <v>3587789.74</v>
      </c>
      <c r="F293" s="20">
        <f>SUM(F294,F298,F299,F306,F312,F316,F318,)</f>
        <v>3580445.81</v>
      </c>
      <c r="G293" s="142">
        <f t="shared" si="23"/>
        <v>99.79530768154768</v>
      </c>
      <c r="H293" s="142" t="e">
        <f>H299+#REF!+H306+H316+H318</f>
        <v>#REF!</v>
      </c>
      <c r="I293" s="142">
        <f t="shared" si="26"/>
        <v>40.53520606970603</v>
      </c>
      <c r="J293" s="20">
        <f>SUM(J296,J299,J304,J306,J312,J316,J318,J294)</f>
        <v>8832928.6</v>
      </c>
    </row>
    <row r="294" spans="1:10" ht="21.75" customHeight="1" hidden="1">
      <c r="A294" s="21"/>
      <c r="B294" s="29">
        <v>90001</v>
      </c>
      <c r="C294" s="118"/>
      <c r="D294" s="74" t="s">
        <v>190</v>
      </c>
      <c r="E294" s="23">
        <f>SUM(E295)</f>
        <v>0</v>
      </c>
      <c r="F294" s="23">
        <f>SUM(F295)</f>
        <v>0</v>
      </c>
      <c r="G294" s="23" t="e">
        <f>SUM(G295:G295)</f>
        <v>#DIV/0!</v>
      </c>
      <c r="H294" s="142"/>
      <c r="I294" s="143" t="e">
        <f t="shared" si="26"/>
        <v>#DIV/0!</v>
      </c>
      <c r="J294" s="42">
        <f>SUM(J295:J295)</f>
        <v>0</v>
      </c>
    </row>
    <row r="295" spans="1:10" ht="33.75" hidden="1">
      <c r="A295" s="21"/>
      <c r="B295" s="21"/>
      <c r="C295" s="32" t="s">
        <v>129</v>
      </c>
      <c r="D295" s="88" t="s">
        <v>195</v>
      </c>
      <c r="E295" s="45"/>
      <c r="F295" s="45"/>
      <c r="G295" s="27" t="e">
        <f>F295/E295*100</f>
        <v>#DIV/0!</v>
      </c>
      <c r="H295" s="142"/>
      <c r="I295" s="144" t="e">
        <f t="shared" si="26"/>
        <v>#DIV/0!</v>
      </c>
      <c r="J295" s="45"/>
    </row>
    <row r="296" spans="1:10" ht="12" customHeight="1">
      <c r="A296" s="21"/>
      <c r="B296" s="29">
        <v>90002</v>
      </c>
      <c r="C296" s="118"/>
      <c r="D296" s="74" t="s">
        <v>181</v>
      </c>
      <c r="E296" s="23">
        <f>SUM(E297:E298)</f>
        <v>44435.36</v>
      </c>
      <c r="F296" s="23">
        <f>SUM(F298:F298)</f>
        <v>44435.36</v>
      </c>
      <c r="G296" s="23">
        <f>SUM(G298:G298)</f>
        <v>100</v>
      </c>
      <c r="H296" s="23">
        <f>SUM(H298:H298)</f>
        <v>0</v>
      </c>
      <c r="I296" s="143">
        <f t="shared" si="26"/>
        <v>244.38424030033138</v>
      </c>
      <c r="J296" s="23">
        <f>SUM(J298:J298)</f>
        <v>18182.58</v>
      </c>
    </row>
    <row r="297" spans="1:10" ht="22.5" hidden="1">
      <c r="A297" s="21"/>
      <c r="B297" s="38"/>
      <c r="C297" s="169" t="s">
        <v>78</v>
      </c>
      <c r="D297" s="14" t="s">
        <v>92</v>
      </c>
      <c r="E297" s="170"/>
      <c r="F297" s="27"/>
      <c r="G297" s="144" t="e">
        <f t="shared" si="23"/>
        <v>#DIV/0!</v>
      </c>
      <c r="H297" s="23"/>
      <c r="I297" s="42"/>
      <c r="J297" s="27">
        <v>0</v>
      </c>
    </row>
    <row r="298" spans="1:10" ht="33.75">
      <c r="A298" s="21"/>
      <c r="B298" s="21"/>
      <c r="C298" s="32" t="s">
        <v>153</v>
      </c>
      <c r="D298" s="88" t="s">
        <v>191</v>
      </c>
      <c r="E298" s="45">
        <v>44435.36</v>
      </c>
      <c r="F298" s="45">
        <v>44435.36</v>
      </c>
      <c r="G298" s="144">
        <f t="shared" si="23"/>
        <v>100</v>
      </c>
      <c r="H298" s="45"/>
      <c r="I298" s="144">
        <f aca="true" t="shared" si="27" ref="I298:I303">(F298/J298)*100</f>
        <v>244.38424030033138</v>
      </c>
      <c r="J298" s="45">
        <v>18182.58</v>
      </c>
    </row>
    <row r="299" spans="1:10" ht="12.75">
      <c r="A299" s="21"/>
      <c r="B299" s="29">
        <v>90004</v>
      </c>
      <c r="C299" s="22"/>
      <c r="D299" s="74" t="s">
        <v>82</v>
      </c>
      <c r="E299" s="23">
        <f>SUM(E300:E303)</f>
        <v>1820847</v>
      </c>
      <c r="F299" s="23">
        <f>SUM(F300:F303)</f>
        <v>1820848.3</v>
      </c>
      <c r="G299" s="143">
        <f t="shared" si="23"/>
        <v>100.00007139534513</v>
      </c>
      <c r="H299" s="143">
        <f>H303</f>
        <v>0</v>
      </c>
      <c r="I299" s="143">
        <f t="shared" si="27"/>
        <v>279.62523349922793</v>
      </c>
      <c r="J299" s="23">
        <f>SUM(J300:J303)</f>
        <v>651174.53</v>
      </c>
    </row>
    <row r="300" spans="1:10" ht="22.5">
      <c r="A300" s="21"/>
      <c r="B300" s="38"/>
      <c r="C300" s="32" t="s">
        <v>78</v>
      </c>
      <c r="D300" s="14" t="s">
        <v>92</v>
      </c>
      <c r="E300" s="27">
        <v>243429</v>
      </c>
      <c r="F300" s="27">
        <v>243428.76</v>
      </c>
      <c r="G300" s="144">
        <f t="shared" si="23"/>
        <v>99.99990140862428</v>
      </c>
      <c r="H300" s="144"/>
      <c r="I300" s="144">
        <f t="shared" si="27"/>
        <v>66199.4887414337</v>
      </c>
      <c r="J300" s="45">
        <v>367.72</v>
      </c>
    </row>
    <row r="301" spans="1:10" ht="12.75">
      <c r="A301" s="21"/>
      <c r="B301" s="38"/>
      <c r="C301" s="32" t="s">
        <v>26</v>
      </c>
      <c r="D301" s="12" t="s">
        <v>27</v>
      </c>
      <c r="E301" s="27">
        <v>813</v>
      </c>
      <c r="F301" s="27">
        <v>812.56</v>
      </c>
      <c r="G301" s="144">
        <f t="shared" si="23"/>
        <v>99.9458794587946</v>
      </c>
      <c r="H301" s="144"/>
      <c r="I301" s="156" t="s">
        <v>149</v>
      </c>
      <c r="J301" s="45" t="s">
        <v>149</v>
      </c>
    </row>
    <row r="302" spans="1:10" ht="33.75">
      <c r="A302" s="21"/>
      <c r="B302" s="38"/>
      <c r="C302" s="32" t="s">
        <v>153</v>
      </c>
      <c r="D302" s="88" t="s">
        <v>191</v>
      </c>
      <c r="E302" s="27">
        <v>82455</v>
      </c>
      <c r="F302" s="27">
        <v>82455</v>
      </c>
      <c r="G302" s="144">
        <f t="shared" si="23"/>
        <v>100</v>
      </c>
      <c r="H302" s="144"/>
      <c r="I302" s="144">
        <f t="shared" si="27"/>
        <v>107.636577246916</v>
      </c>
      <c r="J302" s="45">
        <v>76605</v>
      </c>
    </row>
    <row r="303" spans="1:10" ht="33.75">
      <c r="A303" s="24"/>
      <c r="B303" s="25"/>
      <c r="C303" s="32" t="s">
        <v>129</v>
      </c>
      <c r="D303" s="88" t="s">
        <v>195</v>
      </c>
      <c r="E303" s="27">
        <v>1494150</v>
      </c>
      <c r="F303" s="27">
        <v>1494151.98</v>
      </c>
      <c r="G303" s="144">
        <f t="shared" si="23"/>
        <v>100.00013251681558</v>
      </c>
      <c r="H303" s="144">
        <v>0</v>
      </c>
      <c r="I303" s="144">
        <f t="shared" si="27"/>
        <v>260.2137356550652</v>
      </c>
      <c r="J303" s="27">
        <v>574201.81</v>
      </c>
    </row>
    <row r="304" spans="1:10" ht="12.75" hidden="1">
      <c r="A304" s="24"/>
      <c r="B304" s="29">
        <v>90015</v>
      </c>
      <c r="C304" s="46"/>
      <c r="D304" s="16" t="s">
        <v>182</v>
      </c>
      <c r="E304" s="23">
        <f aca="true" t="shared" si="28" ref="E304:J304">SUM(E305:E305)</f>
        <v>0</v>
      </c>
      <c r="F304" s="23">
        <f t="shared" si="28"/>
        <v>0</v>
      </c>
      <c r="G304" s="23">
        <f t="shared" si="28"/>
        <v>0</v>
      </c>
      <c r="H304" s="23">
        <f t="shared" si="28"/>
        <v>0</v>
      </c>
      <c r="I304" s="23" t="e">
        <f t="shared" si="28"/>
        <v>#VALUE!</v>
      </c>
      <c r="J304" s="23">
        <f t="shared" si="28"/>
        <v>0</v>
      </c>
    </row>
    <row r="305" spans="1:10" ht="12.75" hidden="1">
      <c r="A305" s="24"/>
      <c r="B305" s="25"/>
      <c r="C305" s="54" t="s">
        <v>78</v>
      </c>
      <c r="D305" s="12" t="s">
        <v>180</v>
      </c>
      <c r="E305" s="27">
        <v>0</v>
      </c>
      <c r="F305" s="27">
        <v>0</v>
      </c>
      <c r="G305" s="156" t="s">
        <v>149</v>
      </c>
      <c r="H305" s="156"/>
      <c r="I305" s="144" t="e">
        <f aca="true" t="shared" si="29" ref="I305:I311">(F305/J305)*100</f>
        <v>#VALUE!</v>
      </c>
      <c r="J305" s="45" t="s">
        <v>149</v>
      </c>
    </row>
    <row r="306" spans="1:10" ht="12.75">
      <c r="A306" s="48"/>
      <c r="B306" s="29">
        <v>90017</v>
      </c>
      <c r="C306" s="62"/>
      <c r="D306" s="16" t="s">
        <v>74</v>
      </c>
      <c r="E306" s="23">
        <f>SUM(E307:E311)</f>
        <v>321300</v>
      </c>
      <c r="F306" s="23">
        <f>SUM(F307:F311)</f>
        <v>309941.48</v>
      </c>
      <c r="G306" s="143">
        <f t="shared" si="23"/>
        <v>96.46482415188298</v>
      </c>
      <c r="H306" s="143">
        <f>SUM(H307:H309)</f>
        <v>0</v>
      </c>
      <c r="I306" s="143">
        <f t="shared" si="29"/>
        <v>94.39405134537985</v>
      </c>
      <c r="J306" s="23">
        <f>SUM(J307:J311)</f>
        <v>328348.53</v>
      </c>
    </row>
    <row r="307" spans="1:10" ht="45">
      <c r="A307" s="63"/>
      <c r="B307" s="25"/>
      <c r="C307" s="36" t="s">
        <v>10</v>
      </c>
      <c r="D307" s="88" t="s">
        <v>215</v>
      </c>
      <c r="E307" s="27">
        <v>310000</v>
      </c>
      <c r="F307" s="27">
        <v>298623.17</v>
      </c>
      <c r="G307" s="144">
        <f t="shared" si="23"/>
        <v>96.33005483870967</v>
      </c>
      <c r="H307" s="144">
        <v>0</v>
      </c>
      <c r="I307" s="144">
        <f t="shared" si="29"/>
        <v>95.3451060609655</v>
      </c>
      <c r="J307" s="27">
        <v>313202.41</v>
      </c>
    </row>
    <row r="308" spans="1:10" ht="12.75">
      <c r="A308" s="24"/>
      <c r="B308" s="25"/>
      <c r="C308" s="32" t="s">
        <v>26</v>
      </c>
      <c r="D308" s="12" t="s">
        <v>27</v>
      </c>
      <c r="E308" s="27">
        <v>700</v>
      </c>
      <c r="F308" s="27">
        <v>688.08</v>
      </c>
      <c r="G308" s="144">
        <f t="shared" si="23"/>
        <v>98.29714285714286</v>
      </c>
      <c r="H308" s="144">
        <v>0</v>
      </c>
      <c r="I308" s="144">
        <f t="shared" si="29"/>
        <v>100.33831077928139</v>
      </c>
      <c r="J308" s="27">
        <v>685.76</v>
      </c>
    </row>
    <row r="309" spans="1:10" ht="12.75">
      <c r="A309" s="24"/>
      <c r="B309" s="25"/>
      <c r="C309" s="30" t="s">
        <v>11</v>
      </c>
      <c r="D309" s="13" t="s">
        <v>12</v>
      </c>
      <c r="E309" s="27">
        <v>10600</v>
      </c>
      <c r="F309" s="27">
        <v>10630.23</v>
      </c>
      <c r="G309" s="144">
        <f t="shared" si="23"/>
        <v>100.28518867924528</v>
      </c>
      <c r="H309" s="144">
        <v>0</v>
      </c>
      <c r="I309" s="144">
        <f t="shared" si="29"/>
        <v>112.54172582125625</v>
      </c>
      <c r="J309" s="27">
        <v>9445.59</v>
      </c>
    </row>
    <row r="310" spans="1:10" ht="12.75" hidden="1">
      <c r="A310" s="24"/>
      <c r="B310" s="25"/>
      <c r="C310" s="30" t="s">
        <v>199</v>
      </c>
      <c r="D310" s="166" t="s">
        <v>200</v>
      </c>
      <c r="E310" s="27"/>
      <c r="F310" s="27"/>
      <c r="G310" s="144" t="e">
        <f t="shared" si="23"/>
        <v>#DIV/0!</v>
      </c>
      <c r="H310" s="144"/>
      <c r="I310" s="156" t="e">
        <f t="shared" si="29"/>
        <v>#DIV/0!</v>
      </c>
      <c r="J310" s="27">
        <v>0</v>
      </c>
    </row>
    <row r="311" spans="1:10" ht="33.75" hidden="1">
      <c r="A311" s="24"/>
      <c r="B311" s="25"/>
      <c r="C311" s="32" t="s">
        <v>153</v>
      </c>
      <c r="D311" s="88" t="s">
        <v>191</v>
      </c>
      <c r="E311" s="27"/>
      <c r="F311" s="27"/>
      <c r="G311" s="144" t="e">
        <f t="shared" si="23"/>
        <v>#DIV/0!</v>
      </c>
      <c r="H311" s="144"/>
      <c r="I311" s="144">
        <f t="shared" si="29"/>
        <v>0</v>
      </c>
      <c r="J311" s="45">
        <v>5014.77</v>
      </c>
    </row>
    <row r="312" spans="1:10" ht="24" customHeight="1">
      <c r="A312" s="48"/>
      <c r="B312" s="29">
        <v>90019</v>
      </c>
      <c r="C312" s="62"/>
      <c r="D312" s="15" t="s">
        <v>132</v>
      </c>
      <c r="E312" s="23">
        <f>SUM(E313:E315)</f>
        <v>600000</v>
      </c>
      <c r="F312" s="23">
        <f>SUM(F313:F315)</f>
        <v>598601.41</v>
      </c>
      <c r="G312" s="143">
        <f>F312*100/E312</f>
        <v>99.76690166666667</v>
      </c>
      <c r="H312" s="143" t="e">
        <f>SUM(H314:H318)</f>
        <v>#REF!</v>
      </c>
      <c r="I312" s="143">
        <f aca="true" t="shared" si="30" ref="I312:I329">(F312/J312)*100</f>
        <v>42.23434765496031</v>
      </c>
      <c r="J312" s="23">
        <f>SUM(J313:J315)</f>
        <v>1417333.15</v>
      </c>
    </row>
    <row r="313" spans="1:10" ht="12.75">
      <c r="A313" s="63"/>
      <c r="B313" s="25"/>
      <c r="C313" s="36" t="s">
        <v>17</v>
      </c>
      <c r="D313" s="12" t="s">
        <v>18</v>
      </c>
      <c r="E313" s="27">
        <v>600000</v>
      </c>
      <c r="F313" s="27">
        <v>598601.41</v>
      </c>
      <c r="G313" s="144">
        <f t="shared" si="23"/>
        <v>99.76690166666667</v>
      </c>
      <c r="H313" s="144"/>
      <c r="I313" s="144">
        <f t="shared" si="30"/>
        <v>42.23434765496031</v>
      </c>
      <c r="J313" s="27">
        <v>1417333.15</v>
      </c>
    </row>
    <row r="314" spans="1:10" ht="12.75" hidden="1">
      <c r="A314" s="24"/>
      <c r="B314" s="25"/>
      <c r="C314" s="32" t="s">
        <v>11</v>
      </c>
      <c r="D314" s="12" t="s">
        <v>12</v>
      </c>
      <c r="E314" s="27"/>
      <c r="F314" s="27"/>
      <c r="G314" s="144" t="e">
        <f t="shared" si="23"/>
        <v>#DIV/0!</v>
      </c>
      <c r="H314" s="144">
        <v>0</v>
      </c>
      <c r="I314" s="144" t="e">
        <f t="shared" si="30"/>
        <v>#DIV/0!</v>
      </c>
      <c r="J314" s="27">
        <v>0</v>
      </c>
    </row>
    <row r="315" spans="1:10" ht="22.5" hidden="1">
      <c r="A315" s="24"/>
      <c r="B315" s="25"/>
      <c r="C315" s="32" t="s">
        <v>75</v>
      </c>
      <c r="D315" s="88" t="s">
        <v>167</v>
      </c>
      <c r="E315" s="83"/>
      <c r="F315" s="83"/>
      <c r="G315" s="144" t="e">
        <f t="shared" si="23"/>
        <v>#DIV/0!</v>
      </c>
      <c r="H315" s="144"/>
      <c r="I315" s="144" t="e">
        <f t="shared" si="30"/>
        <v>#DIV/0!</v>
      </c>
      <c r="J315" s="27">
        <v>0</v>
      </c>
    </row>
    <row r="316" spans="1:10" ht="22.5">
      <c r="A316" s="21"/>
      <c r="B316" s="29">
        <v>90020</v>
      </c>
      <c r="C316" s="22"/>
      <c r="D316" s="91" t="s">
        <v>124</v>
      </c>
      <c r="E316" s="86">
        <f>SUM(E317)</f>
        <v>21000</v>
      </c>
      <c r="F316" s="86">
        <f>SUM(F317)</f>
        <v>26411.86</v>
      </c>
      <c r="G316" s="145">
        <f t="shared" si="23"/>
        <v>125.77076190476191</v>
      </c>
      <c r="H316" s="145">
        <f>H317</f>
        <v>22360.2</v>
      </c>
      <c r="I316" s="143">
        <f t="shared" si="30"/>
        <v>65.09989332355302</v>
      </c>
      <c r="J316" s="86">
        <f>SUM(J317)</f>
        <v>40571.28</v>
      </c>
    </row>
    <row r="317" spans="1:10" ht="12.75">
      <c r="A317" s="24"/>
      <c r="B317" s="31"/>
      <c r="C317" s="37" t="s">
        <v>76</v>
      </c>
      <c r="D317" s="12" t="s">
        <v>77</v>
      </c>
      <c r="E317" s="27">
        <v>21000</v>
      </c>
      <c r="F317" s="27">
        <v>26411.86</v>
      </c>
      <c r="G317" s="144">
        <f t="shared" si="23"/>
        <v>125.77076190476191</v>
      </c>
      <c r="H317" s="144">
        <v>22360.2</v>
      </c>
      <c r="I317" s="144">
        <f t="shared" si="30"/>
        <v>65.09989332355302</v>
      </c>
      <c r="J317" s="27">
        <v>40571.28</v>
      </c>
    </row>
    <row r="318" spans="1:10" ht="12.75">
      <c r="A318" s="21"/>
      <c r="B318" s="29">
        <v>90095</v>
      </c>
      <c r="C318" s="62"/>
      <c r="D318" s="16" t="s">
        <v>5</v>
      </c>
      <c r="E318" s="23">
        <f>SUM(E319:E322)</f>
        <v>780207.38</v>
      </c>
      <c r="F318" s="23">
        <f>SUM(F319:F322)</f>
        <v>780207.4</v>
      </c>
      <c r="G318" s="143">
        <f t="shared" si="23"/>
        <v>100.00000256342102</v>
      </c>
      <c r="H318" s="143" t="e">
        <f>SUM(#REF!)</f>
        <v>#REF!</v>
      </c>
      <c r="I318" s="144">
        <f t="shared" si="30"/>
        <v>12.234098019877331</v>
      </c>
      <c r="J318" s="23">
        <f>SUM(J319:J322)</f>
        <v>6377318.529999999</v>
      </c>
    </row>
    <row r="319" spans="1:10" ht="22.5">
      <c r="A319" s="21"/>
      <c r="B319" s="38"/>
      <c r="C319" s="32" t="s">
        <v>78</v>
      </c>
      <c r="D319" s="14" t="s">
        <v>92</v>
      </c>
      <c r="E319" s="27">
        <v>1123</v>
      </c>
      <c r="F319" s="27">
        <v>1122.99</v>
      </c>
      <c r="G319" s="144">
        <f t="shared" si="23"/>
        <v>99.99910952804987</v>
      </c>
      <c r="H319" s="144"/>
      <c r="I319" s="144">
        <f t="shared" si="30"/>
        <v>0.044836822258745905</v>
      </c>
      <c r="J319" s="45">
        <v>2504615.5</v>
      </c>
    </row>
    <row r="320" spans="1:10" ht="12.75" hidden="1">
      <c r="A320" s="21"/>
      <c r="B320" s="38"/>
      <c r="C320" s="32" t="s">
        <v>11</v>
      </c>
      <c r="D320" s="12" t="s">
        <v>12</v>
      </c>
      <c r="E320" s="27"/>
      <c r="F320" s="27"/>
      <c r="G320" s="144" t="e">
        <f t="shared" si="23"/>
        <v>#DIV/0!</v>
      </c>
      <c r="H320" s="144"/>
      <c r="I320" s="144">
        <f t="shared" si="30"/>
        <v>0</v>
      </c>
      <c r="J320" s="45">
        <v>9180</v>
      </c>
    </row>
    <row r="321" spans="1:10" ht="33.75">
      <c r="A321" s="21"/>
      <c r="B321" s="38"/>
      <c r="C321" s="32" t="s">
        <v>153</v>
      </c>
      <c r="D321" s="88" t="s">
        <v>191</v>
      </c>
      <c r="E321" s="27">
        <v>17376.38</v>
      </c>
      <c r="F321" s="27">
        <v>17376.38</v>
      </c>
      <c r="G321" s="144">
        <f>F321*100/E321</f>
        <v>100</v>
      </c>
      <c r="H321" s="144"/>
      <c r="I321" s="144">
        <f t="shared" si="30"/>
        <v>173.8056871706081</v>
      </c>
      <c r="J321" s="45">
        <v>9997.59</v>
      </c>
    </row>
    <row r="322" spans="1:10" ht="33.75">
      <c r="A322" s="21"/>
      <c r="B322" s="38"/>
      <c r="C322" s="32">
        <v>6298</v>
      </c>
      <c r="D322" s="88" t="s">
        <v>195</v>
      </c>
      <c r="E322" s="27">
        <v>761708</v>
      </c>
      <c r="F322" s="27">
        <v>761708.03</v>
      </c>
      <c r="G322" s="144">
        <f>F322*100/E322</f>
        <v>100.00000393851712</v>
      </c>
      <c r="H322" s="144"/>
      <c r="I322" s="144">
        <f t="shared" si="30"/>
        <v>19.76652397551059</v>
      </c>
      <c r="J322" s="27">
        <v>3853525.44</v>
      </c>
    </row>
    <row r="323" spans="1:10" ht="13.5" customHeight="1">
      <c r="A323" s="28">
        <v>921</v>
      </c>
      <c r="B323" s="39"/>
      <c r="C323" s="40"/>
      <c r="D323" s="75" t="s">
        <v>102</v>
      </c>
      <c r="E323" s="20">
        <f>E324+E326+E328</f>
        <v>638898</v>
      </c>
      <c r="F323" s="20">
        <f>F324+F326+F328+F332</f>
        <v>578897.7</v>
      </c>
      <c r="G323" s="142">
        <f t="shared" si="23"/>
        <v>90.60878262257825</v>
      </c>
      <c r="H323" s="142" t="e">
        <f>H326+H328+#REF!</f>
        <v>#REF!</v>
      </c>
      <c r="I323" s="142">
        <f t="shared" si="30"/>
        <v>171.08292790990708</v>
      </c>
      <c r="J323" s="20">
        <f>J326+J328+J332</f>
        <v>338372.57</v>
      </c>
    </row>
    <row r="324" spans="1:10" ht="13.5" customHeight="1">
      <c r="A324" s="49"/>
      <c r="B324" s="50">
        <v>92109</v>
      </c>
      <c r="C324" s="179"/>
      <c r="D324" s="180" t="s">
        <v>240</v>
      </c>
      <c r="E324" s="52">
        <f>SUM(E325:E325)</f>
        <v>60000</v>
      </c>
      <c r="F324" s="52">
        <f>SUM(F325:F325)</f>
        <v>0</v>
      </c>
      <c r="G324" s="151">
        <f t="shared" si="23"/>
        <v>0</v>
      </c>
      <c r="H324" s="151"/>
      <c r="I324" s="151"/>
      <c r="J324" s="52"/>
    </row>
    <row r="325" spans="1:10" ht="35.25" customHeight="1">
      <c r="A325" s="49"/>
      <c r="B325" s="120"/>
      <c r="C325" s="54" t="s">
        <v>241</v>
      </c>
      <c r="D325" s="181" t="s">
        <v>242</v>
      </c>
      <c r="E325" s="127">
        <v>60000</v>
      </c>
      <c r="F325" s="55">
        <v>0</v>
      </c>
      <c r="G325" s="144">
        <f>F325*100/E325</f>
        <v>0</v>
      </c>
      <c r="H325" s="151"/>
      <c r="I325" s="156" t="s">
        <v>149</v>
      </c>
      <c r="J325" s="161" t="s">
        <v>149</v>
      </c>
    </row>
    <row r="326" spans="1:10" ht="12.75">
      <c r="A326" s="21"/>
      <c r="B326" s="64">
        <v>92116</v>
      </c>
      <c r="C326" s="65"/>
      <c r="D326" s="15" t="s">
        <v>79</v>
      </c>
      <c r="E326" s="23">
        <f>SUM(E327)</f>
        <v>150000</v>
      </c>
      <c r="F326" s="23">
        <f>SUM(F327)</f>
        <v>150000</v>
      </c>
      <c r="G326" s="143">
        <f t="shared" si="23"/>
        <v>100</v>
      </c>
      <c r="H326" s="143">
        <f>SUM(H327)</f>
        <v>110000</v>
      </c>
      <c r="I326" s="143">
        <f t="shared" si="30"/>
        <v>100</v>
      </c>
      <c r="J326" s="23">
        <f>SUM(J327)</f>
        <v>150000</v>
      </c>
    </row>
    <row r="327" spans="1:10" ht="33.75">
      <c r="A327" s="24"/>
      <c r="B327" s="31"/>
      <c r="C327" s="32">
        <v>2320</v>
      </c>
      <c r="D327" s="14" t="s">
        <v>226</v>
      </c>
      <c r="E327" s="27">
        <v>150000</v>
      </c>
      <c r="F327" s="27">
        <v>150000</v>
      </c>
      <c r="G327" s="144">
        <f t="shared" si="23"/>
        <v>100</v>
      </c>
      <c r="H327" s="144">
        <v>110000</v>
      </c>
      <c r="I327" s="144">
        <f t="shared" si="30"/>
        <v>100</v>
      </c>
      <c r="J327" s="27">
        <v>150000</v>
      </c>
    </row>
    <row r="328" spans="1:10" ht="12.75">
      <c r="A328" s="21"/>
      <c r="B328" s="29">
        <v>92120</v>
      </c>
      <c r="C328" s="22"/>
      <c r="D328" s="16" t="s">
        <v>97</v>
      </c>
      <c r="E328" s="23">
        <f>SUM(E329:E331)</f>
        <v>428898</v>
      </c>
      <c r="F328" s="23">
        <f>SUM(F329:F331)</f>
        <v>428897.7</v>
      </c>
      <c r="G328" s="143">
        <f t="shared" si="23"/>
        <v>99.99993005329938</v>
      </c>
      <c r="H328" s="143">
        <v>15000</v>
      </c>
      <c r="I328" s="143">
        <f t="shared" si="30"/>
        <v>227.68585681025638</v>
      </c>
      <c r="J328" s="23">
        <f>SUM(J329:J331)</f>
        <v>188372.57</v>
      </c>
    </row>
    <row r="329" spans="1:10" ht="21.75" customHeight="1" hidden="1">
      <c r="A329" s="21"/>
      <c r="B329" s="111"/>
      <c r="C329" s="46" t="s">
        <v>78</v>
      </c>
      <c r="D329" s="14" t="s">
        <v>92</v>
      </c>
      <c r="E329" s="27"/>
      <c r="F329" s="27"/>
      <c r="G329" s="156" t="s">
        <v>149</v>
      </c>
      <c r="H329" s="144"/>
      <c r="I329" s="144" t="e">
        <f t="shared" si="30"/>
        <v>#DIV/0!</v>
      </c>
      <c r="J329" s="27">
        <v>0</v>
      </c>
    </row>
    <row r="330" spans="1:10" ht="12.75" hidden="1">
      <c r="A330" s="21"/>
      <c r="B330" s="38"/>
      <c r="C330" s="32" t="s">
        <v>157</v>
      </c>
      <c r="D330" s="88" t="s">
        <v>159</v>
      </c>
      <c r="E330" s="27"/>
      <c r="F330" s="27"/>
      <c r="G330" s="144" t="e">
        <f t="shared" si="23"/>
        <v>#DIV/0!</v>
      </c>
      <c r="H330" s="144"/>
      <c r="I330" s="144">
        <f aca="true" t="shared" si="31" ref="I330:I336">(F330/J330)*100</f>
        <v>0</v>
      </c>
      <c r="J330" s="45">
        <v>8000</v>
      </c>
    </row>
    <row r="331" spans="1:10" ht="33.75">
      <c r="A331" s="24"/>
      <c r="B331" s="25"/>
      <c r="C331" s="32" t="s">
        <v>129</v>
      </c>
      <c r="D331" s="88" t="s">
        <v>195</v>
      </c>
      <c r="E331" s="27">
        <v>428898</v>
      </c>
      <c r="F331" s="27">
        <v>428897.7</v>
      </c>
      <c r="G331" s="144">
        <f aca="true" t="shared" si="32" ref="G331:G346">F331*100/E331</f>
        <v>99.99993005329938</v>
      </c>
      <c r="H331" s="144">
        <v>15000</v>
      </c>
      <c r="I331" s="144">
        <f t="shared" si="31"/>
        <v>237.78432607574422</v>
      </c>
      <c r="J331" s="45">
        <v>180372.57</v>
      </c>
    </row>
    <row r="332" spans="1:10" ht="12.75" hidden="1">
      <c r="A332" s="24"/>
      <c r="B332" s="29">
        <v>92195</v>
      </c>
      <c r="C332" s="104"/>
      <c r="D332" s="91" t="s">
        <v>5</v>
      </c>
      <c r="E332" s="23">
        <f>SUM(E333)</f>
        <v>0</v>
      </c>
      <c r="F332" s="23">
        <f>SUM(F333)</f>
        <v>0</v>
      </c>
      <c r="G332" s="143" t="e">
        <f t="shared" si="32"/>
        <v>#DIV/0!</v>
      </c>
      <c r="H332" s="143"/>
      <c r="I332" s="143" t="e">
        <f t="shared" si="31"/>
        <v>#DIV/0!</v>
      </c>
      <c r="J332" s="23"/>
    </row>
    <row r="333" spans="1:10" ht="12.75" hidden="1">
      <c r="A333" s="24"/>
      <c r="B333" s="132"/>
      <c r="C333" s="32" t="s">
        <v>11</v>
      </c>
      <c r="D333" s="88" t="s">
        <v>12</v>
      </c>
      <c r="E333" s="27"/>
      <c r="F333" s="27"/>
      <c r="G333" s="144" t="e">
        <f t="shared" si="32"/>
        <v>#DIV/0!</v>
      </c>
      <c r="H333" s="144"/>
      <c r="I333" s="144" t="e">
        <f t="shared" si="31"/>
        <v>#DIV/0!</v>
      </c>
      <c r="J333" s="27"/>
    </row>
    <row r="334" spans="1:10" ht="12.75" hidden="1">
      <c r="A334" s="24"/>
      <c r="B334" s="25"/>
      <c r="C334" s="32" t="s">
        <v>157</v>
      </c>
      <c r="D334" s="88" t="s">
        <v>125</v>
      </c>
      <c r="E334" s="27">
        <v>0</v>
      </c>
      <c r="F334" s="27">
        <v>0</v>
      </c>
      <c r="G334" s="144" t="e">
        <f t="shared" si="32"/>
        <v>#DIV/0!</v>
      </c>
      <c r="H334" s="144"/>
      <c r="I334" s="144" t="e">
        <f t="shared" si="31"/>
        <v>#DIV/0!</v>
      </c>
      <c r="J334" s="45"/>
    </row>
    <row r="335" spans="1:10" ht="12.75" hidden="1">
      <c r="A335" s="28">
        <v>926</v>
      </c>
      <c r="B335" s="18"/>
      <c r="C335" s="34"/>
      <c r="D335" s="68" t="s">
        <v>211</v>
      </c>
      <c r="E335" s="20">
        <f>SUM(E336,E341)</f>
        <v>0</v>
      </c>
      <c r="F335" s="20">
        <f>SUM(F336,F341)</f>
        <v>0</v>
      </c>
      <c r="G335" s="142" t="e">
        <f t="shared" si="32"/>
        <v>#DIV/0!</v>
      </c>
      <c r="H335" s="142">
        <f>H336+H341+H344</f>
        <v>334423.6</v>
      </c>
      <c r="I335" s="142">
        <f t="shared" si="31"/>
        <v>0</v>
      </c>
      <c r="J335" s="20">
        <f>J336+J341+J344</f>
        <v>3803962.5</v>
      </c>
    </row>
    <row r="336" spans="1:10" ht="12.75" hidden="1">
      <c r="A336" s="49"/>
      <c r="B336" s="50">
        <v>92601</v>
      </c>
      <c r="C336" s="51"/>
      <c r="D336" s="72" t="s">
        <v>88</v>
      </c>
      <c r="E336" s="52">
        <f>SUM(E337:E340)</f>
        <v>0</v>
      </c>
      <c r="F336" s="52">
        <f>SUM(F337:F340)</f>
        <v>0</v>
      </c>
      <c r="G336" s="151" t="e">
        <f t="shared" si="32"/>
        <v>#DIV/0!</v>
      </c>
      <c r="H336" s="151">
        <f>SUM(H340:H340)</f>
        <v>333000</v>
      </c>
      <c r="I336" s="143">
        <f t="shared" si="31"/>
        <v>0</v>
      </c>
      <c r="J336" s="52">
        <f>SUM(J337:J340)</f>
        <v>3664303.98</v>
      </c>
    </row>
    <row r="337" spans="1:10" ht="33.75" hidden="1">
      <c r="A337" s="49"/>
      <c r="B337" s="53"/>
      <c r="C337" s="54" t="s">
        <v>78</v>
      </c>
      <c r="D337" s="135" t="s">
        <v>178</v>
      </c>
      <c r="E337" s="55"/>
      <c r="F337" s="55"/>
      <c r="G337" s="147" t="e">
        <f t="shared" si="32"/>
        <v>#DIV/0!</v>
      </c>
      <c r="H337" s="147"/>
      <c r="I337" s="158" t="s">
        <v>149</v>
      </c>
      <c r="J337" s="45"/>
    </row>
    <row r="338" spans="1:10" ht="12.75" hidden="1">
      <c r="A338" s="49"/>
      <c r="B338" s="53"/>
      <c r="C338" s="54" t="s">
        <v>153</v>
      </c>
      <c r="D338" s="128" t="s">
        <v>125</v>
      </c>
      <c r="E338" s="55"/>
      <c r="F338" s="55"/>
      <c r="G338" s="158" t="s">
        <v>149</v>
      </c>
      <c r="H338" s="147"/>
      <c r="I338" s="158" t="e">
        <f aca="true" t="shared" si="33" ref="I338:I346">(F338/J338)*100</f>
        <v>#DIV/0!</v>
      </c>
      <c r="J338" s="55">
        <v>0</v>
      </c>
    </row>
    <row r="339" spans="1:10" ht="33.75" hidden="1">
      <c r="A339" s="49"/>
      <c r="B339" s="53"/>
      <c r="C339" s="66" t="s">
        <v>91</v>
      </c>
      <c r="D339" s="14" t="s">
        <v>193</v>
      </c>
      <c r="E339" s="55"/>
      <c r="F339" s="55">
        <v>0</v>
      </c>
      <c r="G339" s="147" t="e">
        <f t="shared" si="32"/>
        <v>#DIV/0!</v>
      </c>
      <c r="H339" s="147"/>
      <c r="I339" s="144">
        <f t="shared" si="33"/>
        <v>0</v>
      </c>
      <c r="J339" s="161">
        <v>2334303.98</v>
      </c>
    </row>
    <row r="340" spans="1:10" ht="33.75" hidden="1">
      <c r="A340" s="56"/>
      <c r="B340" s="61"/>
      <c r="C340" s="66" t="s">
        <v>87</v>
      </c>
      <c r="D340" s="14" t="s">
        <v>193</v>
      </c>
      <c r="E340" s="55"/>
      <c r="F340" s="55"/>
      <c r="G340" s="147" t="e">
        <f t="shared" si="32"/>
        <v>#DIV/0!</v>
      </c>
      <c r="H340" s="147">
        <v>333000</v>
      </c>
      <c r="I340" s="144">
        <f t="shared" si="33"/>
        <v>0</v>
      </c>
      <c r="J340" s="55">
        <v>1330000</v>
      </c>
    </row>
    <row r="341" spans="1:10" ht="12.75" hidden="1">
      <c r="A341" s="49"/>
      <c r="B341" s="50">
        <v>92604</v>
      </c>
      <c r="C341" s="22"/>
      <c r="D341" s="16" t="s">
        <v>80</v>
      </c>
      <c r="E341" s="23">
        <f>SUM(E342)</f>
        <v>0</v>
      </c>
      <c r="F341" s="23">
        <f>SUM(F342)</f>
        <v>0</v>
      </c>
      <c r="G341" s="23" t="e">
        <f t="shared" si="32"/>
        <v>#DIV/0!</v>
      </c>
      <c r="H341" s="143">
        <f>SUM(H342:H342)</f>
        <v>711.8</v>
      </c>
      <c r="I341" s="143">
        <f t="shared" si="33"/>
        <v>0</v>
      </c>
      <c r="J341" s="23">
        <f>SUM(J342:J343)</f>
        <v>139658.52</v>
      </c>
    </row>
    <row r="342" spans="1:10" ht="33.75" hidden="1">
      <c r="A342" s="49"/>
      <c r="B342" s="53"/>
      <c r="C342" s="32" t="s">
        <v>129</v>
      </c>
      <c r="D342" s="88" t="s">
        <v>195</v>
      </c>
      <c r="E342" s="67"/>
      <c r="F342" s="27"/>
      <c r="G342" s="147" t="e">
        <f t="shared" si="32"/>
        <v>#DIV/0!</v>
      </c>
      <c r="H342" s="144">
        <v>711.8</v>
      </c>
      <c r="I342" s="144">
        <f t="shared" si="33"/>
        <v>0</v>
      </c>
      <c r="J342" s="27">
        <v>139658.52</v>
      </c>
    </row>
    <row r="343" spans="1:10" ht="33.75" hidden="1">
      <c r="A343" s="49"/>
      <c r="B343" s="53"/>
      <c r="C343" s="32" t="s">
        <v>91</v>
      </c>
      <c r="D343" s="14" t="s">
        <v>193</v>
      </c>
      <c r="E343" s="67"/>
      <c r="F343" s="27"/>
      <c r="G343" s="147" t="e">
        <f t="shared" si="32"/>
        <v>#DIV/0!</v>
      </c>
      <c r="H343" s="144"/>
      <c r="I343" s="144" t="e">
        <f t="shared" si="33"/>
        <v>#DIV/0!</v>
      </c>
      <c r="J343" s="27">
        <v>0</v>
      </c>
    </row>
    <row r="344" spans="1:10" ht="12.75" hidden="1">
      <c r="A344" s="49"/>
      <c r="B344" s="50">
        <v>92695</v>
      </c>
      <c r="C344" s="22"/>
      <c r="D344" s="16" t="s">
        <v>5</v>
      </c>
      <c r="E344" s="23">
        <f>SUM(E345)</f>
        <v>0</v>
      </c>
      <c r="F344" s="23">
        <f>SUM(F345)</f>
        <v>0</v>
      </c>
      <c r="G344" s="143" t="e">
        <f t="shared" si="32"/>
        <v>#DIV/0!</v>
      </c>
      <c r="H344" s="143">
        <f>SUM(H345:H345)</f>
        <v>711.8</v>
      </c>
      <c r="I344" s="143" t="e">
        <f t="shared" si="33"/>
        <v>#DIV/0!</v>
      </c>
      <c r="J344" s="23">
        <f>SUM(J345)</f>
        <v>0</v>
      </c>
    </row>
    <row r="345" spans="1:10" ht="12.75" hidden="1">
      <c r="A345" s="49"/>
      <c r="B345" s="53"/>
      <c r="C345" s="32" t="s">
        <v>157</v>
      </c>
      <c r="D345" s="12" t="s">
        <v>159</v>
      </c>
      <c r="E345" s="67"/>
      <c r="F345" s="27"/>
      <c r="G345" s="144" t="e">
        <f t="shared" si="32"/>
        <v>#DIV/0!</v>
      </c>
      <c r="H345" s="144">
        <v>711.8</v>
      </c>
      <c r="I345" s="144" t="e">
        <f t="shared" si="33"/>
        <v>#DIV/0!</v>
      </c>
      <c r="J345" s="45"/>
    </row>
    <row r="346" spans="1:10" ht="15.75" customHeight="1">
      <c r="A346" s="48"/>
      <c r="B346" s="38"/>
      <c r="C346" s="186" t="s">
        <v>81</v>
      </c>
      <c r="D346" s="187"/>
      <c r="E346" s="20">
        <f>SUM(E335,E323,E293,E288,E276,E210,E193,E158,E141,E95,E88,E78,E56,E52,E33,E7,E4)</f>
        <v>213787687.84</v>
      </c>
      <c r="F346" s="20">
        <f>SUM(F335,F323,F293,F288,F276,F210,F193,F158,F141,F95,F88,F78,F56,F52,F33,F7,F4)</f>
        <v>213258978.45000002</v>
      </c>
      <c r="G346" s="142">
        <f t="shared" si="32"/>
        <v>99.75269418209167</v>
      </c>
      <c r="H346" s="142" t="e">
        <f>#REF!+H7+H33+H52+H56+H78+H88+H95+H141+H158+H193+H210+H276+H288+H293+H323+H335</f>
        <v>#REF!</v>
      </c>
      <c r="I346" s="142">
        <f t="shared" si="33"/>
        <v>94.80523596788049</v>
      </c>
      <c r="J346" s="20">
        <f>SUM(J335,J323,J293,J288,J276,J210,J193,J158,J141,J95,J88,J78,J56,J52,J33,J7,J4)</f>
        <v>224944304.25999996</v>
      </c>
    </row>
    <row r="347" spans="2:8" s="95" customFormat="1" ht="11.25">
      <c r="B347" s="93"/>
      <c r="C347" s="93"/>
      <c r="D347" s="93"/>
      <c r="E347" s="94"/>
      <c r="F347" s="94"/>
      <c r="G347" s="137"/>
      <c r="H347" s="96"/>
    </row>
    <row r="348" spans="4:8" ht="12.75">
      <c r="D348" s="11"/>
      <c r="E348" s="92"/>
      <c r="F348" s="92"/>
      <c r="G348" s="138"/>
      <c r="H348" s="9"/>
    </row>
    <row r="349" spans="1:8" ht="12.75">
      <c r="A349" s="2"/>
      <c r="D349" s="11"/>
      <c r="E349" s="7"/>
      <c r="F349" s="7"/>
      <c r="G349" s="139"/>
      <c r="H349" s="7"/>
    </row>
    <row r="350" spans="4:7" ht="12.75">
      <c r="D350" s="11"/>
      <c r="E350" s="8"/>
      <c r="F350" s="5"/>
      <c r="G350" s="140"/>
    </row>
    <row r="351" spans="3:7" ht="12.75">
      <c r="C351" s="4"/>
      <c r="D351" s="17"/>
      <c r="E351" s="5"/>
      <c r="F351" s="79"/>
      <c r="G351" s="140"/>
    </row>
    <row r="352" spans="4:7" ht="12.75">
      <c r="D352" s="11"/>
      <c r="E352" s="5"/>
      <c r="F352" s="5"/>
      <c r="G352" s="140"/>
    </row>
    <row r="353" spans="4:7" ht="12.75">
      <c r="D353" s="11"/>
      <c r="E353" s="5"/>
      <c r="F353" s="5"/>
      <c r="G353" s="140"/>
    </row>
    <row r="354" spans="4:8" ht="12.75">
      <c r="D354" s="11"/>
      <c r="E354" s="5"/>
      <c r="F354" s="5"/>
      <c r="G354" s="140"/>
      <c r="H354" s="10"/>
    </row>
    <row r="355" spans="4:7" ht="12.75">
      <c r="D355" s="11"/>
      <c r="E355" s="5"/>
      <c r="F355" s="5"/>
      <c r="G355" s="140"/>
    </row>
    <row r="356" spans="4:7" ht="12.75">
      <c r="D356" s="11"/>
      <c r="E356" s="5"/>
      <c r="F356" s="5"/>
      <c r="G356" s="140"/>
    </row>
    <row r="357" spans="4:7" ht="12.75">
      <c r="D357" s="11"/>
      <c r="E357" s="5"/>
      <c r="F357" s="5"/>
      <c r="G357" s="140"/>
    </row>
  </sheetData>
  <sheetProtection/>
  <mergeCells count="9">
    <mergeCell ref="C346:D346"/>
    <mergeCell ref="A1:C1"/>
    <mergeCell ref="D1:D2"/>
    <mergeCell ref="I1:I2"/>
    <mergeCell ref="J1:J2"/>
    <mergeCell ref="H1:H2"/>
    <mergeCell ref="E1:E2"/>
    <mergeCell ref="F1:F2"/>
    <mergeCell ref="G1:G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styczeń-grudzień 2013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2014-02-21T09:58:02Z</cp:lastPrinted>
  <dcterms:created xsi:type="dcterms:W3CDTF">1997-02-26T13:46:56Z</dcterms:created>
  <dcterms:modified xsi:type="dcterms:W3CDTF">2014-02-21T10:13:38Z</dcterms:modified>
  <cp:category/>
  <cp:version/>
  <cp:contentType/>
  <cp:contentStatus/>
</cp:coreProperties>
</file>